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2026 Wicked/FY 26-27 Templates/"/>
    </mc:Choice>
  </mc:AlternateContent>
  <xr:revisionPtr revIDLastSave="439" documentId="8_{F2169FD6-233A-4C42-8BF7-A4169BBF7DF3}" xr6:coauthVersionLast="47" xr6:coauthVersionMax="47" xr10:uidLastSave="{7221F5AB-51F5-4089-8010-84ACD26D6396}"/>
  <bookViews>
    <workbookView xWindow="-120" yWindow="-120" windowWidth="29040" windowHeight="15720" xr2:uid="{78148478-FB9D-479A-BF09-E225CFF53D5A}"/>
  </bookViews>
  <sheets>
    <sheet name="Template E" sheetId="1" r:id="rId1"/>
    <sheet name="Max_Min Units" sheetId="2" r:id="rId2"/>
  </sheets>
  <definedNames>
    <definedName name="_xlnm._FilterDatabase" localSheetId="0" hidden="1">'Template E'!$A$7:$J$55</definedName>
    <definedName name="_xlnm.Print_Area" localSheetId="0">'Template E'!$A$1:$J$73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5" i="1" l="1"/>
  <c r="C11" i="1"/>
  <c r="E21" i="1"/>
  <c r="C21" i="1" s="1"/>
  <c r="C3" i="2"/>
  <c r="J42" i="1" s="1"/>
  <c r="F42" i="1" s="1"/>
  <c r="C4" i="2"/>
  <c r="J20" i="1" s="1"/>
  <c r="C5" i="2"/>
  <c r="C6" i="2"/>
  <c r="C7" i="2"/>
  <c r="J51" i="1" s="1"/>
  <c r="C8" i="2"/>
  <c r="J38" i="1" s="1"/>
  <c r="F38" i="1" s="1"/>
  <c r="C9" i="2"/>
  <c r="J14" i="1" s="1"/>
  <c r="C10" i="2"/>
  <c r="J40" i="1" s="1"/>
  <c r="C2" i="2"/>
  <c r="C10" i="1"/>
  <c r="I54" i="1"/>
  <c r="E54" i="1" s="1"/>
  <c r="I53" i="1"/>
  <c r="I52" i="1"/>
  <c r="I51" i="1"/>
  <c r="J50" i="1"/>
  <c r="I50" i="1"/>
  <c r="J49" i="1"/>
  <c r="I49" i="1"/>
  <c r="J48" i="1"/>
  <c r="I48" i="1"/>
  <c r="I47" i="1"/>
  <c r="J46" i="1"/>
  <c r="I46" i="1"/>
  <c r="J45" i="1"/>
  <c r="I45" i="1"/>
  <c r="J44" i="1"/>
  <c r="I44" i="1"/>
  <c r="J43" i="1"/>
  <c r="I43" i="1"/>
  <c r="I42" i="1"/>
  <c r="E42" i="1" s="1"/>
  <c r="I41" i="1"/>
  <c r="E41" i="1" s="1"/>
  <c r="I40" i="1"/>
  <c r="E40" i="1" s="1"/>
  <c r="I39" i="1"/>
  <c r="E39" i="1" s="1"/>
  <c r="I38" i="1"/>
  <c r="E38" i="1" s="1"/>
  <c r="J37" i="1"/>
  <c r="I37" i="1"/>
  <c r="J36" i="1"/>
  <c r="I36" i="1"/>
  <c r="J35" i="1"/>
  <c r="I35" i="1"/>
  <c r="I9" i="1"/>
  <c r="I10" i="1"/>
  <c r="E10" i="1" s="1"/>
  <c r="J10" i="1"/>
  <c r="F10" i="1" s="1"/>
  <c r="I11" i="1"/>
  <c r="J11" i="1"/>
  <c r="I12" i="1"/>
  <c r="J12" i="1"/>
  <c r="I13" i="1"/>
  <c r="J13" i="1"/>
  <c r="I14" i="1"/>
  <c r="I15" i="1"/>
  <c r="I16" i="1"/>
  <c r="E16" i="1" s="1"/>
  <c r="J16" i="1"/>
  <c r="F16" i="1" s="1"/>
  <c r="I17" i="1"/>
  <c r="J17" i="1"/>
  <c r="I18" i="1"/>
  <c r="J18" i="1"/>
  <c r="I19" i="1"/>
  <c r="J19" i="1"/>
  <c r="I20" i="1"/>
  <c r="I21" i="1"/>
  <c r="J21" i="1"/>
  <c r="I22" i="1"/>
  <c r="I23" i="1"/>
  <c r="J23" i="1"/>
  <c r="I24" i="1"/>
  <c r="J24" i="1"/>
  <c r="I25" i="1"/>
  <c r="E25" i="1" s="1"/>
  <c r="I26" i="1"/>
  <c r="E26" i="1" s="1"/>
  <c r="I27" i="1"/>
  <c r="E27" i="1" s="1"/>
  <c r="I28" i="1"/>
  <c r="E28" i="1" s="1"/>
  <c r="I29" i="1"/>
  <c r="I30" i="1"/>
  <c r="E30" i="1" s="1"/>
  <c r="J30" i="1"/>
  <c r="F30" i="1" s="1"/>
  <c r="I31" i="1"/>
  <c r="J31" i="1"/>
  <c r="I32" i="1"/>
  <c r="J32" i="1"/>
  <c r="I33" i="1"/>
  <c r="J33" i="1"/>
  <c r="J8" i="1"/>
  <c r="F8" i="1" s="1"/>
  <c r="C8" i="1" s="1"/>
  <c r="I8" i="1"/>
  <c r="E8" i="1" s="1"/>
  <c r="C58" i="1"/>
  <c r="E9" i="1" l="1"/>
  <c r="J22" i="1"/>
  <c r="J47" i="1"/>
  <c r="J53" i="1"/>
  <c r="J29" i="1"/>
  <c r="J15" i="1"/>
  <c r="J9" i="1"/>
  <c r="J25" i="1"/>
  <c r="F25" i="1" s="1"/>
  <c r="J41" i="1"/>
  <c r="F41" i="1" s="1"/>
  <c r="J52" i="1"/>
  <c r="J54" i="1"/>
  <c r="F54" i="1" s="1"/>
  <c r="J28" i="1"/>
  <c r="F28" i="1" s="1"/>
  <c r="J27" i="1"/>
  <c r="F27" i="1" s="1"/>
  <c r="J26" i="1"/>
  <c r="F26" i="1" s="1"/>
  <c r="J39" i="1"/>
  <c r="F39" i="1" s="1"/>
  <c r="F40" i="1"/>
  <c r="F52" i="1" l="1"/>
  <c r="E52" i="1"/>
  <c r="F53" i="1" l="1"/>
  <c r="E53" i="1"/>
  <c r="E29" i="1"/>
  <c r="F29" i="1"/>
  <c r="C16" i="1" l="1"/>
  <c r="F14" i="1" l="1"/>
  <c r="E14" i="1"/>
  <c r="F43" i="1"/>
  <c r="E43" i="1"/>
  <c r="E50" i="1"/>
  <c r="F50" i="1"/>
  <c r="F9" i="1"/>
  <c r="F20" i="1"/>
  <c r="E20" i="1"/>
  <c r="F33" i="1"/>
  <c r="E33" i="1"/>
  <c r="E13" i="1"/>
  <c r="F13" i="1"/>
  <c r="F51" i="1"/>
  <c r="E51" i="1"/>
  <c r="F24" i="1"/>
  <c r="E24" i="1"/>
  <c r="F46" i="1" l="1"/>
  <c r="E46" i="1"/>
  <c r="F11" i="1"/>
  <c r="E11" i="1"/>
  <c r="F49" i="1"/>
  <c r="E49" i="1"/>
  <c r="E35" i="1"/>
  <c r="F35" i="1"/>
  <c r="F12" i="1"/>
  <c r="E12" i="1"/>
  <c r="F18" i="1"/>
  <c r="E18" i="1"/>
  <c r="E48" i="1"/>
  <c r="F48" i="1"/>
  <c r="F32" i="1"/>
  <c r="E32" i="1"/>
  <c r="F37" i="1"/>
  <c r="E37" i="1"/>
  <c r="F17" i="1"/>
  <c r="E17" i="1"/>
  <c r="F31" i="1"/>
  <c r="E31" i="1"/>
  <c r="F15" i="1"/>
  <c r="E15" i="1"/>
  <c r="F22" i="1"/>
  <c r="E22" i="1"/>
  <c r="F44" i="1"/>
  <c r="E44" i="1"/>
  <c r="C29" i="1" l="1"/>
  <c r="C14" i="1"/>
  <c r="C39" i="1" l="1"/>
  <c r="C62" i="1"/>
  <c r="C53" i="1" l="1"/>
  <c r="C54" i="1" l="1"/>
  <c r="C52" i="1" l="1"/>
  <c r="C60" i="1"/>
  <c r="C71" i="1"/>
  <c r="C69" i="1"/>
  <c r="C67" i="1"/>
  <c r="C59" i="1" l="1"/>
  <c r="C61" i="1"/>
  <c r="C49" i="1" l="1"/>
  <c r="C12" i="1" l="1"/>
  <c r="C50" i="1" l="1"/>
  <c r="C48" i="1"/>
  <c r="C51" i="1"/>
  <c r="C17" i="1" l="1"/>
  <c r="C35" i="1" l="1"/>
  <c r="C36" i="1" s="1"/>
  <c r="C31" i="1"/>
  <c r="C15" i="1"/>
  <c r="C46" i="1"/>
  <c r="C47" i="1" s="1"/>
  <c r="C18" i="1"/>
  <c r="C19" i="1" s="1"/>
  <c r="C68" i="1"/>
  <c r="C20" i="1"/>
  <c r="C27" i="1"/>
  <c r="C32" i="1" l="1"/>
  <c r="C30" i="1"/>
  <c r="C38" i="1"/>
  <c r="C42" i="1"/>
  <c r="C43" i="1"/>
  <c r="C40" i="1"/>
  <c r="C13" i="1"/>
  <c r="C9" i="1"/>
  <c r="C44" i="1"/>
  <c r="C45" i="1" s="1"/>
  <c r="C25" i="1" l="1"/>
  <c r="C28" i="1"/>
  <c r="C24" i="1"/>
  <c r="C33" i="1"/>
  <c r="C37" i="1"/>
  <c r="C26" i="1"/>
  <c r="C22" i="1"/>
  <c r="C23" i="1" s="1"/>
  <c r="C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Jennifer Rico</author>
  </authors>
  <commentList>
    <comment ref="C7" authorId="0" shapeId="0" xr:uid="{D17643D3-FD4B-42D9-B296-A96BB0BBBAA0}">
      <text>
        <r>
          <rPr>
            <b/>
            <sz val="9"/>
            <color indexed="81"/>
            <rFont val="Tahoma"/>
            <family val="2"/>
          </rPr>
          <t>Notes:</t>
        </r>
        <r>
          <rPr>
            <sz val="9"/>
            <color indexed="81"/>
            <rFont val="Tahoma"/>
            <family val="2"/>
          </rPr>
          <t xml:space="preserve">
Group rate is automatically calculated at 25% of individual rate.
Ex. Intervention - Individual and Intervention - Group</t>
        </r>
      </text>
    </comment>
    <comment ref="D7" authorId="0" shapeId="0" xr:uid="{504E2740-19C2-4C3F-8CE7-D45787527F00}">
      <text>
        <r>
          <rPr>
            <b/>
            <sz val="9"/>
            <color indexed="81"/>
            <rFont val="Tahoma"/>
            <family val="2"/>
          </rPr>
          <t>Notes:</t>
        </r>
        <r>
          <rPr>
            <sz val="9"/>
            <color indexed="81"/>
            <rFont val="Tahoma"/>
            <family val="2"/>
          </rPr>
          <t xml:space="preserve">
Enter the number assigned FTEs/ beds/dosages, depending on the covered service, into green cells.</t>
        </r>
      </text>
    </comment>
  </commentList>
</comments>
</file>

<file path=xl/sharedStrings.xml><?xml version="1.0" encoding="utf-8"?>
<sst xmlns="http://schemas.openxmlformats.org/spreadsheetml/2006/main" count="203" uniqueCount="153">
  <si>
    <t>AGENCY CAPACITY REPORT</t>
  </si>
  <si>
    <t>AGENCY:</t>
  </si>
  <si>
    <t>PERIOD START DATE:</t>
  </si>
  <si>
    <t>PERIOD END DATE:</t>
  </si>
  <si>
    <t>CONTRACT #:</t>
  </si>
  <si>
    <t>DATE:</t>
  </si>
  <si>
    <t>#</t>
  </si>
  <si>
    <t>Covered Services</t>
  </si>
  <si>
    <t>Proposed Rate</t>
  </si>
  <si>
    <t># Direct Service FTE Allocation/ # of Beds/ # of Dosages</t>
  </si>
  <si>
    <t>Service Capacity/Dosages</t>
  </si>
  <si>
    <t>Minimum Required Service Level</t>
  </si>
  <si>
    <t>Operating Budget Allocation</t>
  </si>
  <si>
    <t>Unit of Measure</t>
  </si>
  <si>
    <t>Maximum Units</t>
  </si>
  <si>
    <t>Minimum Units</t>
  </si>
  <si>
    <t>Approved Rate (For LSFHS Use Only)</t>
  </si>
  <si>
    <t>01</t>
  </si>
  <si>
    <t>Assessment</t>
  </si>
  <si>
    <t>Direct</t>
  </si>
  <si>
    <t>02</t>
  </si>
  <si>
    <t>Case Management</t>
  </si>
  <si>
    <t>03</t>
  </si>
  <si>
    <t>Crisis Stabilization</t>
  </si>
  <si>
    <t>Day</t>
  </si>
  <si>
    <t>04</t>
  </si>
  <si>
    <t>Crisis Support/Emergency</t>
  </si>
  <si>
    <t>Direct-Availability</t>
  </si>
  <si>
    <t>05</t>
  </si>
  <si>
    <t>Day Care</t>
  </si>
  <si>
    <t>Direct-90</t>
  </si>
  <si>
    <t>06</t>
  </si>
  <si>
    <t>Day Treatment</t>
  </si>
  <si>
    <t>07</t>
  </si>
  <si>
    <t>Drop-In/Self-Help Centers</t>
  </si>
  <si>
    <t>Non-Direct-Availability</t>
  </si>
  <si>
    <t>08</t>
  </si>
  <si>
    <t>In-Home and On-Site</t>
  </si>
  <si>
    <t>Inpatient</t>
  </si>
  <si>
    <t>10</t>
  </si>
  <si>
    <t>Intensive Case Management</t>
  </si>
  <si>
    <t>11</t>
  </si>
  <si>
    <t>Intervention - Individual</t>
  </si>
  <si>
    <t>42</t>
  </si>
  <si>
    <t>Intervention - Group</t>
  </si>
  <si>
    <t>12</t>
  </si>
  <si>
    <t>Medical Services</t>
  </si>
  <si>
    <t>13</t>
  </si>
  <si>
    <t>Medication-Assisted Treatment</t>
  </si>
  <si>
    <t>Dosage</t>
  </si>
  <si>
    <t>14</t>
  </si>
  <si>
    <t>Outpatient - Individual</t>
  </si>
  <si>
    <t>35</t>
  </si>
  <si>
    <t>Outpatient - Group</t>
  </si>
  <si>
    <t>15</t>
  </si>
  <si>
    <t>Outreach</t>
  </si>
  <si>
    <t>Non-Direct</t>
  </si>
  <si>
    <t>18</t>
  </si>
  <si>
    <t>Residential Level I</t>
  </si>
  <si>
    <t>Day-85</t>
  </si>
  <si>
    <t>19</t>
  </si>
  <si>
    <t>Residential Level II</t>
  </si>
  <si>
    <t>20</t>
  </si>
  <si>
    <t>Residential Level III</t>
  </si>
  <si>
    <t>21</t>
  </si>
  <si>
    <t>Residential Level IV</t>
  </si>
  <si>
    <t>Respite</t>
  </si>
  <si>
    <t>24</t>
  </si>
  <si>
    <t>Substance Abuse Detox</t>
  </si>
  <si>
    <t>25</t>
  </si>
  <si>
    <t>Supported Employment</t>
  </si>
  <si>
    <t>26</t>
  </si>
  <si>
    <t>Supported Housing/Living</t>
  </si>
  <si>
    <t>27</t>
  </si>
  <si>
    <t>TASC</t>
  </si>
  <si>
    <t>28</t>
  </si>
  <si>
    <t>Incidental Expenses</t>
  </si>
  <si>
    <t>29</t>
  </si>
  <si>
    <t>Aftercare - Individual</t>
  </si>
  <si>
    <t>43</t>
  </si>
  <si>
    <t>Aftercare - Group</t>
  </si>
  <si>
    <t>30</t>
  </si>
  <si>
    <t>Information &amp; Referral</t>
  </si>
  <si>
    <t>SA Outpatient Detox</t>
  </si>
  <si>
    <t>Room &amp; Board Level I</t>
  </si>
  <si>
    <t>37</t>
  </si>
  <si>
    <t>Room &amp; Board Level II</t>
  </si>
  <si>
    <t>38</t>
  </si>
  <si>
    <t>Room &amp; Board Level III</t>
  </si>
  <si>
    <t>39</t>
  </si>
  <si>
    <t>Short-Term Residential TX</t>
  </si>
  <si>
    <t>40</t>
  </si>
  <si>
    <t>Mental Health Clubhouse Services</t>
  </si>
  <si>
    <t>Clubhouse</t>
  </si>
  <si>
    <t>44</t>
  </si>
  <si>
    <t>CCST - Individual</t>
  </si>
  <si>
    <t>CCST Group</t>
  </si>
  <si>
    <t>46</t>
  </si>
  <si>
    <t>Recovery Support - Individual</t>
  </si>
  <si>
    <t>47</t>
  </si>
  <si>
    <t>Recovery Support - Group</t>
  </si>
  <si>
    <t>48</t>
  </si>
  <si>
    <t>Indicated Prevention</t>
  </si>
  <si>
    <t>49</t>
  </si>
  <si>
    <t>Selective Prevention</t>
  </si>
  <si>
    <t>50</t>
  </si>
  <si>
    <t>Universal Direct Prevention</t>
  </si>
  <si>
    <t>51</t>
  </si>
  <si>
    <t>Universal Indirect Prevention</t>
  </si>
  <si>
    <t>Care Coordination</t>
  </si>
  <si>
    <t>HIV Early Intervention Services</t>
  </si>
  <si>
    <t>Room &amp; Board Level IV</t>
  </si>
  <si>
    <t>B5</t>
  </si>
  <si>
    <t>FACT Team</t>
  </si>
  <si>
    <t>The following Project Codes are pre-determined through a separate negotation with LSFHS.</t>
  </si>
  <si>
    <t>A0</t>
  </si>
  <si>
    <t>Forensic Multidisciplinary team</t>
  </si>
  <si>
    <t>A1</t>
  </si>
  <si>
    <t>BNET</t>
  </si>
  <si>
    <t>A2</t>
  </si>
  <si>
    <t>FIT</t>
  </si>
  <si>
    <t>A5</t>
  </si>
  <si>
    <t>First Episode Team</t>
  </si>
  <si>
    <t>A6</t>
  </si>
  <si>
    <t>Self-Directed Care</t>
  </si>
  <si>
    <t>A7</t>
  </si>
  <si>
    <t>Federal Project Grant</t>
  </si>
  <si>
    <t>A8</t>
  </si>
  <si>
    <t>Local Diversion Forensic Project</t>
  </si>
  <si>
    <t>A9</t>
  </si>
  <si>
    <t>Disaster Behavioral Health</t>
  </si>
  <si>
    <t>B1</t>
  </si>
  <si>
    <t>Network Evaluation and Development</t>
  </si>
  <si>
    <t>B3</t>
  </si>
  <si>
    <t>Cost Reimbursement</t>
  </si>
  <si>
    <t>B4</t>
  </si>
  <si>
    <t>CAT</t>
  </si>
  <si>
    <t>B6</t>
  </si>
  <si>
    <t>Provider Proviso Projects</t>
  </si>
  <si>
    <t>B8</t>
  </si>
  <si>
    <t>FFPSA Training Projects</t>
  </si>
  <si>
    <t>C0</t>
  </si>
  <si>
    <t>Other Bundled Projects</t>
  </si>
  <si>
    <t>C2</t>
  </si>
  <si>
    <t>CAT teams 0-10</t>
  </si>
  <si>
    <t>C3</t>
  </si>
  <si>
    <t>Family Well-being Treatment teams</t>
  </si>
  <si>
    <t>Total Projected Operating Budget</t>
  </si>
  <si>
    <t>Standard Percentage</t>
  </si>
  <si>
    <t>Min Units</t>
  </si>
  <si>
    <t>Max Units</t>
  </si>
  <si>
    <t>FACT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</si>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</sst>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General_)"/>
  </numFmts>
  <fonts count="12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4" fillId="0" borderId="0" xfId="0" applyFont="1" applyAlignment="1">
      <alignment vertical="center"/>
    </xf>
    <xf numFmtId="10" fontId="4" fillId="0" borderId="0" xfId="3" applyNumberFormat="1" applyFont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4" applyFont="1" applyAlignment="1">
      <alignment horizontal="right" vertical="center"/>
    </xf>
    <xf numFmtId="164" fontId="6" fillId="0" borderId="0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44" fontId="5" fillId="0" borderId="0" xfId="2" applyFont="1" applyBorder="1" applyAlignment="1" applyProtection="1">
      <alignment vertical="center" wrapText="1"/>
    </xf>
    <xf numFmtId="0" fontId="5" fillId="0" borderId="0" xfId="4" applyFont="1" applyAlignment="1">
      <alignment horizontal="right" vertical="center" wrapText="1"/>
    </xf>
    <xf numFmtId="44" fontId="4" fillId="0" borderId="2" xfId="2" applyFont="1" applyBorder="1" applyAlignment="1" applyProtection="1">
      <alignment vertical="center" wrapText="1"/>
    </xf>
    <xf numFmtId="43" fontId="4" fillId="0" borderId="2" xfId="4" applyNumberFormat="1" applyFont="1" applyBorder="1" applyAlignment="1">
      <alignment vertical="center" wrapText="1"/>
    </xf>
    <xf numFmtId="0" fontId="4" fillId="0" borderId="2" xfId="4" applyFont="1" applyBorder="1" applyAlignment="1">
      <alignment vertical="center" wrapText="1"/>
    </xf>
    <xf numFmtId="1" fontId="4" fillId="0" borderId="0" xfId="0" applyNumberFormat="1" applyFont="1" applyAlignment="1">
      <alignment vertical="center"/>
    </xf>
    <xf numFmtId="0" fontId="4" fillId="2" borderId="2" xfId="4" applyFont="1" applyFill="1" applyBorder="1" applyAlignment="1">
      <alignment vertical="center" wrapText="1"/>
    </xf>
    <xf numFmtId="44" fontId="4" fillId="2" borderId="2" xfId="2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0" fontId="4" fillId="0" borderId="0" xfId="3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 hidden="1"/>
    </xf>
    <xf numFmtId="10" fontId="4" fillId="0" borderId="0" xfId="3" applyNumberFormat="1" applyFont="1" applyAlignment="1" applyProtection="1">
      <alignment vertical="center"/>
      <protection locked="0" hidden="1"/>
    </xf>
    <xf numFmtId="44" fontId="4" fillId="3" borderId="2" xfId="2" applyFont="1" applyFill="1" applyBorder="1" applyAlignment="1" applyProtection="1">
      <alignment vertical="center" wrapText="1"/>
    </xf>
    <xf numFmtId="0" fontId="4" fillId="0" borderId="2" xfId="4" applyFont="1" applyBorder="1" applyAlignment="1" applyProtection="1">
      <alignment vertical="center" wrapText="1"/>
      <protection hidden="1"/>
    </xf>
    <xf numFmtId="0" fontId="4" fillId="2" borderId="2" xfId="4" applyFont="1" applyFill="1" applyBorder="1" applyAlignment="1" applyProtection="1">
      <alignment vertical="center" wrapText="1"/>
      <protection locked="0"/>
    </xf>
    <xf numFmtId="43" fontId="4" fillId="2" borderId="2" xfId="4" applyNumberFormat="1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4" fontId="4" fillId="2" borderId="4" xfId="2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center" vertical="center"/>
    </xf>
    <xf numFmtId="165" fontId="5" fillId="0" borderId="8" xfId="4" applyNumberFormat="1" applyFont="1" applyBorder="1" applyAlignment="1">
      <alignment horizontal="center" vertical="center" wrapText="1"/>
    </xf>
    <xf numFmtId="43" fontId="4" fillId="5" borderId="2" xfId="4" applyNumberFormat="1" applyFont="1" applyFill="1" applyBorder="1" applyAlignment="1" applyProtection="1">
      <alignment vertical="center" wrapText="1"/>
      <protection locked="0"/>
    </xf>
    <xf numFmtId="41" fontId="0" fillId="5" borderId="2" xfId="0" applyNumberFormat="1" applyFill="1" applyBorder="1" applyProtection="1">
      <protection locked="0"/>
    </xf>
    <xf numFmtId="165" fontId="5" fillId="0" borderId="6" xfId="4" applyNumberFormat="1" applyFont="1" applyBorder="1" applyAlignment="1">
      <alignment horizontal="center" vertical="center" wrapText="1"/>
    </xf>
    <xf numFmtId="165" fontId="5" fillId="0" borderId="7" xfId="4" applyNumberFormat="1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44" fontId="4" fillId="6" borderId="2" xfId="2" applyFont="1" applyFill="1" applyBorder="1" applyAlignment="1" applyProtection="1">
      <alignment vertical="center" wrapText="1"/>
    </xf>
    <xf numFmtId="10" fontId="0" fillId="0" borderId="0" xfId="3" applyNumberFormat="1" applyFont="1"/>
    <xf numFmtId="1" fontId="10" fillId="0" borderId="2" xfId="4" applyNumberFormat="1" applyFont="1" applyBorder="1" applyAlignment="1">
      <alignment vertical="center" wrapText="1"/>
    </xf>
    <xf numFmtId="1" fontId="10" fillId="0" borderId="4" xfId="4" applyNumberFormat="1" applyFont="1" applyBorder="1" applyAlignment="1">
      <alignment vertical="center" wrapText="1"/>
    </xf>
    <xf numFmtId="1" fontId="10" fillId="0" borderId="2" xfId="4" applyNumberFormat="1" applyFont="1" applyBorder="1" applyAlignment="1" applyProtection="1">
      <alignment vertical="center" wrapText="1"/>
      <protection hidden="1"/>
    </xf>
    <xf numFmtId="1" fontId="10" fillId="0" borderId="4" xfId="4" applyNumberFormat="1" applyFont="1" applyBorder="1" applyAlignment="1" applyProtection="1">
      <alignment vertical="center" wrapText="1"/>
      <protection hidden="1"/>
    </xf>
    <xf numFmtId="44" fontId="4" fillId="0" borderId="2" xfId="2" applyFont="1" applyBorder="1" applyAlignment="1">
      <alignment vertical="center" wrapText="1"/>
    </xf>
    <xf numFmtId="44" fontId="4" fillId="6" borderId="2" xfId="2" applyFont="1" applyFill="1" applyBorder="1" applyAlignment="1">
      <alignment vertical="center" wrapText="1"/>
    </xf>
    <xf numFmtId="44" fontId="4" fillId="4" borderId="7" xfId="2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Alignment="1">
      <alignment horizontal="left" vertical="center"/>
    </xf>
    <xf numFmtId="0" fontId="0" fillId="0" borderId="0" xfId="0" applyAlignment="1">
      <alignment wrapText="1"/>
    </xf>
    <xf numFmtId="164" fontId="4" fillId="5" borderId="2" xfId="4" applyNumberFormat="1" applyFont="1" applyFill="1" applyBorder="1" applyAlignment="1" applyProtection="1">
      <alignment vertical="center" wrapText="1"/>
      <protection locked="0"/>
    </xf>
    <xf numFmtId="10" fontId="4" fillId="0" borderId="0" xfId="3" applyNumberFormat="1" applyFont="1" applyFill="1" applyAlignment="1" applyProtection="1">
      <alignment vertical="center"/>
    </xf>
    <xf numFmtId="164" fontId="4" fillId="0" borderId="2" xfId="1" applyNumberFormat="1" applyFont="1" applyBorder="1" applyAlignment="1" applyProtection="1">
      <alignment vertical="center" wrapText="1"/>
    </xf>
    <xf numFmtId="41" fontId="11" fillId="5" borderId="2" xfId="0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49" fontId="3" fillId="0" borderId="0" xfId="4" applyNumberFormat="1" applyFont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</cellXfs>
  <cellStyles count="5">
    <cellStyle name="Comma" xfId="1" builtinId="3"/>
    <cellStyle name="Currency" xfId="2" builtinId="4"/>
    <cellStyle name="Normal" xfId="0" builtinId="0"/>
    <cellStyle name="Normal 2" xfId="4" xr:uid="{5A2EFA1C-B141-452B-BB03-34ABFC683205}"/>
    <cellStyle name="Percent" xfId="3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" formatCode="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4" formatCode="0.00%"/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" formatCode="0"/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" formatCode="0"/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numFmt numFmtId="33" formatCode="_(* #,##0_);_(* \(#,##0\);_(* &quot;-&quot;_);_(@_)"/>
      <fill>
        <patternFill patternType="solid">
          <fgColor indexed="64"/>
          <bgColor theme="7" tint="0.59999389629810485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5" formatCode="_(* #,##0.00_);_(* \(#,##0.00\);_(* &quot;-&quot;??_);_(@_)"/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5" formatCode="_(* #,##0.00_);_(* \(#,##0.00\);_(* &quot;-&quot;??_);_(@_)"/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5" formatCode="_(* #,##0.00_);_(* \(#,##0.00\);_(* &quot;-&quot;??_);_(@_)"/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5" formatCode="General_)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224790</xdr:colOff>
      <xdr:row>5</xdr:row>
      <xdr:rowOff>187325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EA75016-ADED-E0E3-91D9-CA9E94940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1540" cy="12293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E03534-3584-4C6F-8F1F-6BF2506A1903}" name="Table1" displayName="Table1" ref="A7:K55" totalsRowShown="0" headerRowDxfId="16" tableBorderDxfId="15" headerRowCellStyle="Normal 2">
  <autoFilter ref="A7:K55" xr:uid="{AD78390D-4C9D-4B0D-9DEB-EFA792BB789D}"/>
  <tableColumns count="11">
    <tableColumn id="1" xr3:uid="{DDBDE048-1B29-47E6-8461-6C3368B8E8CC}" name="#" dataDxfId="14"/>
    <tableColumn id="2" xr3:uid="{E63EF5CC-01F6-415B-AC06-BD19686A09B2}" name="Covered Services" dataDxfId="13"/>
    <tableColumn id="3" xr3:uid="{9A7A86BC-DA1E-44F7-B24B-EE66B3E53DC0}" name="Proposed Rate" dataDxfId="12" dataCellStyle="Currency"/>
    <tableColumn id="4" xr3:uid="{1B4CABC2-9C7D-42C5-8A79-FBB6BEAD1789}" name="# Direct Service FTE Allocation/ # of Beds/ # of Dosages" dataDxfId="11" dataCellStyle="Normal 2"/>
    <tableColumn id="5" xr3:uid="{9C3740EC-A195-4D1C-AECE-4DCF74463E22}" name="Service Capacity/Dosages" dataDxfId="10" dataCellStyle="Normal 2"/>
    <tableColumn id="6" xr3:uid="{192B398A-A032-41C3-97F0-663F7ED6A448}" name="Minimum Required Service Level" dataDxfId="9" dataCellStyle="Normal 2"/>
    <tableColumn id="7" xr3:uid="{FD58D3DC-2ABD-4816-BF49-7328E4F1AD52}" name="Operating Budget Allocation" dataDxfId="8"/>
    <tableColumn id="9" xr3:uid="{AF760106-6C95-40A8-A2AD-47D4E57F28D6}" name="Unit of Measure" dataDxfId="7" dataCellStyle="Normal 2"/>
    <tableColumn id="10" xr3:uid="{6E326EC5-FD54-49C2-84EC-220044DE1C7B}" name="Maximum Units" dataDxfId="6" dataCellStyle="Normal 2"/>
    <tableColumn id="11" xr3:uid="{AF555E1A-A74B-498D-9B53-E5BEB6251D76}" name="Minimum Units" dataDxfId="5" dataCellStyle="Normal 2"/>
    <tableColumn id="12" xr3:uid="{44338EB7-B523-450E-A743-FDCADF2A65C9}" name="Approved Rate (For LSFHS Use Only)" dataDxfId="4" dataCellStyle="Currency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595E17-EF2F-4CD2-9312-B58C669FA4D2}" name="Table2" displayName="Table2" ref="A1:D11" totalsRowShown="0">
  <autoFilter ref="A1:D11" xr:uid="{9F595E17-EF2F-4CD2-9312-B58C669FA4D2}">
    <filterColumn colId="1">
      <filters>
        <filter val="Clubhouse"/>
        <filter val="Day"/>
        <filter val="Day-85"/>
        <filter val="Direct"/>
        <filter val="Direct-90"/>
        <filter val="Direct-Availability"/>
        <filter val="Dosage"/>
        <filter val="Non-Direct"/>
        <filter val="Non-Direct-100"/>
      </filters>
    </filterColumn>
  </autoFilter>
  <tableColumns count="4">
    <tableColumn id="1" xr3:uid="{5373B970-575A-4DB8-866D-8A4D3F8570E3}" name="Standard Percentage" dataDxfId="3" dataCellStyle="Percent"/>
    <tableColumn id="2" xr3:uid="{3E2F6469-6903-41E0-8230-F80ABE236FE2}" name="Unit of Measure" dataDxfId="2"/>
    <tableColumn id="3" xr3:uid="{8A1618C7-9F8C-406D-9A26-24812B9658E8}" name="Min Units" dataDxfId="1"/>
    <tableColumn id="4" xr3:uid="{E07C45A6-FDC1-43E5-86A0-79D53CF9BB78}" name="Max Uni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390D-4C9D-4B0D-9DEB-EFA792BB789D}">
  <sheetPr>
    <pageSetUpPr fitToPage="1"/>
  </sheetPr>
  <dimension ref="A1:O75"/>
  <sheetViews>
    <sheetView showGridLines="0" tabSelected="1" view="pageLayout" zoomScaleNormal="100" workbookViewId="0">
      <selection activeCell="D53" sqref="D52:D53"/>
    </sheetView>
  </sheetViews>
  <sheetFormatPr defaultRowHeight="16.5" x14ac:dyDescent="0.3"/>
  <cols>
    <col min="1" max="1" width="8.75" customWidth="1"/>
    <col min="2" max="2" width="26.25" bestFit="1" customWidth="1"/>
    <col min="3" max="3" width="9.875" customWidth="1"/>
    <col min="4" max="4" width="11" customWidth="1"/>
    <col min="5" max="5" width="15" customWidth="1"/>
    <col min="6" max="6" width="16.75" customWidth="1"/>
    <col min="7" max="7" width="10.25" customWidth="1"/>
    <col min="8" max="8" width="17.75" customWidth="1"/>
    <col min="9" max="10" width="9.375" customWidth="1"/>
    <col min="11" max="11" width="0" hidden="1" customWidth="1"/>
  </cols>
  <sheetData>
    <row r="1" spans="1:15" ht="16.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1"/>
      <c r="L1" s="2"/>
      <c r="M1" s="1"/>
      <c r="N1" s="1"/>
      <c r="O1" s="1"/>
    </row>
    <row r="2" spans="1:15" ht="16.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1"/>
      <c r="L2" s="2"/>
      <c r="M2" s="1"/>
      <c r="N2" s="1"/>
      <c r="O2" s="1"/>
    </row>
    <row r="3" spans="1:15" x14ac:dyDescent="0.3">
      <c r="B3" s="4" t="s">
        <v>1</v>
      </c>
      <c r="C3" s="57"/>
      <c r="D3" s="57"/>
      <c r="E3" s="57"/>
      <c r="F3" s="49" t="s">
        <v>2</v>
      </c>
      <c r="G3" s="48"/>
      <c r="H3" s="5" t="s">
        <v>3</v>
      </c>
      <c r="I3" s="48"/>
      <c r="J3" s="1"/>
      <c r="K3" s="1"/>
      <c r="L3" s="2"/>
      <c r="M3" s="1"/>
      <c r="N3" s="1"/>
      <c r="O3" s="1"/>
    </row>
    <row r="4" spans="1:15" x14ac:dyDescent="0.3">
      <c r="A4" s="6"/>
      <c r="B4" s="7"/>
      <c r="C4" s="1"/>
      <c r="D4" s="1"/>
      <c r="E4" s="1"/>
      <c r="F4" s="1"/>
      <c r="G4" s="8"/>
      <c r="H4" s="1"/>
      <c r="I4" s="1"/>
      <c r="J4" s="1"/>
      <c r="K4" s="1"/>
      <c r="L4" s="2"/>
      <c r="M4" s="1"/>
      <c r="N4" s="1"/>
      <c r="O4" s="1"/>
    </row>
    <row r="5" spans="1:15" x14ac:dyDescent="0.3">
      <c r="A5" s="3"/>
      <c r="B5" s="4" t="s">
        <v>4</v>
      </c>
      <c r="C5" s="57"/>
      <c r="D5" s="57"/>
      <c r="E5" s="1"/>
      <c r="G5" s="4" t="s">
        <v>5</v>
      </c>
      <c r="H5" s="47"/>
      <c r="I5" s="1"/>
      <c r="J5" s="1"/>
      <c r="K5" s="1"/>
      <c r="L5" s="2"/>
      <c r="M5" s="1"/>
      <c r="N5" s="1"/>
      <c r="O5" s="1"/>
    </row>
    <row r="6" spans="1:15" x14ac:dyDescent="0.3">
      <c r="A6" s="8"/>
      <c r="B6" s="3"/>
      <c r="C6" s="9"/>
      <c r="D6" s="10"/>
      <c r="E6" s="10"/>
      <c r="F6" s="10"/>
      <c r="G6" s="10"/>
      <c r="H6" s="1"/>
      <c r="I6" s="1"/>
      <c r="J6" s="1"/>
      <c r="K6" s="1"/>
      <c r="L6" s="2"/>
      <c r="M6" s="1"/>
      <c r="N6" s="1"/>
      <c r="O6" s="1"/>
    </row>
    <row r="7" spans="1:15" ht="63.75" x14ac:dyDescent="0.3">
      <c r="A7" s="30" t="s">
        <v>6</v>
      </c>
      <c r="B7" s="34" t="s">
        <v>7</v>
      </c>
      <c r="C7" s="35" t="s">
        <v>8</v>
      </c>
      <c r="D7" s="35" t="s">
        <v>9</v>
      </c>
      <c r="E7" s="35" t="s">
        <v>10</v>
      </c>
      <c r="F7" s="35" t="s">
        <v>11</v>
      </c>
      <c r="G7" s="35" t="s">
        <v>12</v>
      </c>
      <c r="H7" s="35" t="s">
        <v>13</v>
      </c>
      <c r="I7" s="35" t="s">
        <v>14</v>
      </c>
      <c r="J7" s="31" t="s">
        <v>15</v>
      </c>
      <c r="K7" s="34" t="s">
        <v>16</v>
      </c>
      <c r="L7" s="2"/>
      <c r="M7" s="1"/>
      <c r="N7" s="1"/>
      <c r="O7" s="1"/>
    </row>
    <row r="8" spans="1:15" x14ac:dyDescent="0.3">
      <c r="A8" s="27" t="s">
        <v>17</v>
      </c>
      <c r="B8" s="25" t="s">
        <v>18</v>
      </c>
      <c r="C8" s="11" t="str">
        <f>IF(G8=0, " ", G8/F8)</f>
        <v xml:space="preserve"> </v>
      </c>
      <c r="D8" s="32"/>
      <c r="E8" s="12">
        <f t="shared" ref="E8:E18" si="0">+D8*I8</f>
        <v>0</v>
      </c>
      <c r="F8" s="12">
        <f t="shared" ref="F8:F18" si="1">+D8*J8</f>
        <v>0</v>
      </c>
      <c r="G8" s="51"/>
      <c r="H8" s="13" t="s">
        <v>19</v>
      </c>
      <c r="I8" s="40">
        <f>_xlfn.XLOOKUP(Table1[[#This Row],[Unit of Measure]],'Max_Min Units'!$B$2:$B$11,'Max_Min Units'!$D$2:$D$11,"N/A")</f>
        <v>2080</v>
      </c>
      <c r="J8" s="41">
        <f>_xlfn.XLOOKUP(Table1[[#This Row],[Unit of Measure]],'Max_Min Units'!$B$2:$B$11,'Max_Min Units'!$C$2:$C$11,"N/A")</f>
        <v>1251.952</v>
      </c>
      <c r="K8" s="46"/>
    </row>
    <row r="9" spans="1:15" x14ac:dyDescent="0.3">
      <c r="A9" s="27" t="s">
        <v>20</v>
      </c>
      <c r="B9" s="25" t="s">
        <v>21</v>
      </c>
      <c r="C9" s="11" t="str">
        <f t="shared" ref="C9:C46" si="2">IF(G9=0, " ", G9/F9)</f>
        <v xml:space="preserve"> </v>
      </c>
      <c r="D9" s="32"/>
      <c r="E9" s="12">
        <f>+D9*I9</f>
        <v>0</v>
      </c>
      <c r="F9" s="12">
        <f t="shared" si="1"/>
        <v>0</v>
      </c>
      <c r="G9" s="54"/>
      <c r="H9" s="13" t="s">
        <v>19</v>
      </c>
      <c r="I9" s="40">
        <f>_xlfn.XLOOKUP(Table1[[#This Row],[Unit of Measure]],'Max_Min Units'!$B$2:$B$11,'Max_Min Units'!$D$2:$D$11,"N/A")</f>
        <v>2080</v>
      </c>
      <c r="J9" s="41">
        <f>_xlfn.XLOOKUP(Table1[[#This Row],[Unit of Measure]],'Max_Min Units'!$B$2:$B$11,'Max_Min Units'!$C$2:$C$11,"N/A")</f>
        <v>1251.952</v>
      </c>
      <c r="K9" s="46"/>
    </row>
    <row r="10" spans="1:15" x14ac:dyDescent="0.3">
      <c r="A10" s="27" t="s">
        <v>22</v>
      </c>
      <c r="B10" s="25" t="s">
        <v>23</v>
      </c>
      <c r="C10" s="11" t="str">
        <f>IF(G10=0, " ", G10/F10)</f>
        <v xml:space="preserve"> </v>
      </c>
      <c r="D10" s="32"/>
      <c r="E10" s="12">
        <f t="shared" si="0"/>
        <v>0</v>
      </c>
      <c r="F10" s="12">
        <f t="shared" si="1"/>
        <v>0</v>
      </c>
      <c r="G10" s="54"/>
      <c r="H10" s="13" t="s">
        <v>24</v>
      </c>
      <c r="I10" s="40">
        <f>_xlfn.XLOOKUP(Table1[[#This Row],[Unit of Measure]],'Max_Min Units'!$B$2:$B$11,'Max_Min Units'!$D$2:$D$11,"N/A")</f>
        <v>365</v>
      </c>
      <c r="J10" s="41">
        <f>_xlfn.XLOOKUP(Table1[[#This Row],[Unit of Measure]],'Max_Min Units'!$B$2:$B$11,'Max_Min Units'!$C$2:$C$11,"N/A")</f>
        <v>365</v>
      </c>
      <c r="K10" s="46"/>
    </row>
    <row r="11" spans="1:15" x14ac:dyDescent="0.3">
      <c r="A11" s="27" t="s">
        <v>25</v>
      </c>
      <c r="B11" s="25" t="s">
        <v>26</v>
      </c>
      <c r="C11" s="11" t="str">
        <f>IF(G11=0, " ", G11/F11)</f>
        <v xml:space="preserve"> </v>
      </c>
      <c r="D11" s="32"/>
      <c r="E11" s="12">
        <f t="shared" si="0"/>
        <v>0</v>
      </c>
      <c r="F11" s="12">
        <f t="shared" si="1"/>
        <v>0</v>
      </c>
      <c r="G11" s="54"/>
      <c r="H11" s="13" t="s">
        <v>27</v>
      </c>
      <c r="I11" s="40">
        <f>_xlfn.XLOOKUP(Table1[[#This Row],[Unit of Measure]],'Max_Min Units'!$B$2:$B$11,'Max_Min Units'!$D$2:$D$11,"N/A")</f>
        <v>2080</v>
      </c>
      <c r="J11" s="41">
        <f>_xlfn.XLOOKUP(Table1[[#This Row],[Unit of Measure]],'Max_Min Units'!$B$2:$B$11,'Max_Min Units'!$C$2:$C$11,"N/A")</f>
        <v>2080</v>
      </c>
      <c r="K11" s="46"/>
    </row>
    <row r="12" spans="1:15" x14ac:dyDescent="0.3">
      <c r="A12" s="27" t="s">
        <v>28</v>
      </c>
      <c r="B12" s="25" t="s">
        <v>29</v>
      </c>
      <c r="C12" s="11" t="str">
        <f t="shared" si="2"/>
        <v xml:space="preserve"> </v>
      </c>
      <c r="D12" s="32"/>
      <c r="E12" s="12">
        <f t="shared" si="0"/>
        <v>0</v>
      </c>
      <c r="F12" s="12">
        <f t="shared" si="1"/>
        <v>0</v>
      </c>
      <c r="G12" s="54"/>
      <c r="H12" s="13" t="s">
        <v>30</v>
      </c>
      <c r="I12" s="40">
        <f>_xlfn.XLOOKUP(Table1[[#This Row],[Unit of Measure]],'Max_Min Units'!$B$2:$B$11,'Max_Min Units'!$D$2:$D$11,"N/A")</f>
        <v>2080</v>
      </c>
      <c r="J12" s="41">
        <f>_xlfn.XLOOKUP(Table1[[#This Row],[Unit of Measure]],'Max_Min Units'!$B$2:$B$11,'Max_Min Units'!$C$2:$C$11,"N/A")</f>
        <v>1872</v>
      </c>
      <c r="K12" s="46"/>
    </row>
    <row r="13" spans="1:15" x14ac:dyDescent="0.3">
      <c r="A13" s="27" t="s">
        <v>31</v>
      </c>
      <c r="B13" s="25" t="s">
        <v>32</v>
      </c>
      <c r="C13" s="11" t="str">
        <f t="shared" si="2"/>
        <v xml:space="preserve"> </v>
      </c>
      <c r="D13" s="32"/>
      <c r="E13" s="12">
        <f t="shared" si="0"/>
        <v>0</v>
      </c>
      <c r="F13" s="12">
        <f t="shared" si="1"/>
        <v>0</v>
      </c>
      <c r="G13" s="54"/>
      <c r="H13" s="13" t="s">
        <v>30</v>
      </c>
      <c r="I13" s="40">
        <f>_xlfn.XLOOKUP(Table1[[#This Row],[Unit of Measure]],'Max_Min Units'!$B$2:$B$11,'Max_Min Units'!$D$2:$D$11,"N/A")</f>
        <v>2080</v>
      </c>
      <c r="J13" s="41">
        <f>_xlfn.XLOOKUP(Table1[[#This Row],[Unit of Measure]],'Max_Min Units'!$B$2:$B$11,'Max_Min Units'!$C$2:$C$11,"N/A")</f>
        <v>1872</v>
      </c>
      <c r="K13" s="46"/>
    </row>
    <row r="14" spans="1:15" ht="23.25" customHeight="1" x14ac:dyDescent="0.3">
      <c r="A14" s="27" t="s">
        <v>33</v>
      </c>
      <c r="B14" s="25" t="s">
        <v>34</v>
      </c>
      <c r="C14" s="11" t="str">
        <f t="shared" si="2"/>
        <v xml:space="preserve"> </v>
      </c>
      <c r="D14" s="32"/>
      <c r="E14" s="12">
        <f t="shared" si="0"/>
        <v>0</v>
      </c>
      <c r="F14" s="12">
        <f t="shared" si="1"/>
        <v>0</v>
      </c>
      <c r="G14" s="54"/>
      <c r="H14" s="13" t="s">
        <v>35</v>
      </c>
      <c r="I14" s="40">
        <f>_xlfn.XLOOKUP(Table1[[#This Row],[Unit of Measure]],'Max_Min Units'!$B$2:$B$11,'Max_Min Units'!$D$2:$D$11,"N/A")</f>
        <v>2080</v>
      </c>
      <c r="J14" s="41">
        <f>_xlfn.XLOOKUP(Table1[[#This Row],[Unit of Measure]],'Max_Min Units'!$B$2:$B$11,'Max_Min Units'!$C$2:$C$11,"N/A")</f>
        <v>2080</v>
      </c>
      <c r="K14" s="46"/>
    </row>
    <row r="15" spans="1:15" x14ac:dyDescent="0.3">
      <c r="A15" s="27" t="s">
        <v>36</v>
      </c>
      <c r="B15" s="25" t="s">
        <v>37</v>
      </c>
      <c r="C15" s="11" t="str">
        <f>IF(G15=0, " ", G15/F15)</f>
        <v xml:space="preserve"> </v>
      </c>
      <c r="D15" s="32"/>
      <c r="E15" s="12">
        <f t="shared" si="0"/>
        <v>0</v>
      </c>
      <c r="F15" s="12">
        <f t="shared" si="1"/>
        <v>0</v>
      </c>
      <c r="G15" s="54"/>
      <c r="H15" s="13" t="s">
        <v>19</v>
      </c>
      <c r="I15" s="40">
        <f>_xlfn.XLOOKUP(Table1[[#This Row],[Unit of Measure]],'Max_Min Units'!$B$2:$B$11,'Max_Min Units'!$D$2:$D$11,"N/A")</f>
        <v>2080</v>
      </c>
      <c r="J15" s="41">
        <f>_xlfn.XLOOKUP(Table1[[#This Row],[Unit of Measure]],'Max_Min Units'!$B$2:$B$11,'Max_Min Units'!$C$2:$C$11,"N/A")</f>
        <v>1251.952</v>
      </c>
      <c r="K15" s="46"/>
    </row>
    <row r="16" spans="1:15" x14ac:dyDescent="0.3">
      <c r="A16" s="27">
        <v>9</v>
      </c>
      <c r="B16" s="25" t="s">
        <v>38</v>
      </c>
      <c r="C16" s="11" t="str">
        <f t="shared" ref="C16" si="3">IF(G16=0, " ", G16/F16)</f>
        <v xml:space="preserve"> </v>
      </c>
      <c r="D16" s="32"/>
      <c r="E16" s="12">
        <f t="shared" si="0"/>
        <v>0</v>
      </c>
      <c r="F16" s="12">
        <f t="shared" si="1"/>
        <v>0</v>
      </c>
      <c r="G16" s="54"/>
      <c r="H16" s="13" t="s">
        <v>24</v>
      </c>
      <c r="I16" s="40">
        <f>_xlfn.XLOOKUP(Table1[[#This Row],[Unit of Measure]],'Max_Min Units'!$B$2:$B$11,'Max_Min Units'!$D$2:$D$11,"N/A")</f>
        <v>365</v>
      </c>
      <c r="J16" s="41">
        <f>_xlfn.XLOOKUP(Table1[[#This Row],[Unit of Measure]],'Max_Min Units'!$B$2:$B$11,'Max_Min Units'!$C$2:$C$11,"N/A")</f>
        <v>365</v>
      </c>
      <c r="K16" s="46"/>
    </row>
    <row r="17" spans="1:15" x14ac:dyDescent="0.3">
      <c r="A17" s="27" t="s">
        <v>39</v>
      </c>
      <c r="B17" s="25" t="s">
        <v>40</v>
      </c>
      <c r="C17" s="11" t="str">
        <f>IF(G17=0, " ", G17/F17)</f>
        <v xml:space="preserve"> </v>
      </c>
      <c r="D17" s="32"/>
      <c r="E17" s="12">
        <f t="shared" si="0"/>
        <v>0</v>
      </c>
      <c r="F17" s="12">
        <f t="shared" si="1"/>
        <v>0</v>
      </c>
      <c r="G17" s="54"/>
      <c r="H17" s="13" t="s">
        <v>19</v>
      </c>
      <c r="I17" s="40">
        <f>_xlfn.XLOOKUP(Table1[[#This Row],[Unit of Measure]],'Max_Min Units'!$B$2:$B$11,'Max_Min Units'!$D$2:$D$11,"N/A")</f>
        <v>2080</v>
      </c>
      <c r="J17" s="41">
        <f>_xlfn.XLOOKUP(Table1[[#This Row],[Unit of Measure]],'Max_Min Units'!$B$2:$B$11,'Max_Min Units'!$C$2:$C$11,"N/A")</f>
        <v>1251.952</v>
      </c>
      <c r="K17" s="46"/>
    </row>
    <row r="18" spans="1:15" x14ac:dyDescent="0.3">
      <c r="A18" s="27" t="s">
        <v>41</v>
      </c>
      <c r="B18" s="25" t="s">
        <v>42</v>
      </c>
      <c r="C18" s="11" t="str">
        <f t="shared" si="2"/>
        <v xml:space="preserve"> </v>
      </c>
      <c r="D18" s="32"/>
      <c r="E18" s="12">
        <f t="shared" si="0"/>
        <v>0</v>
      </c>
      <c r="F18" s="12">
        <f t="shared" si="1"/>
        <v>0</v>
      </c>
      <c r="G18" s="54"/>
      <c r="H18" s="13" t="s">
        <v>19</v>
      </c>
      <c r="I18" s="40">
        <f>_xlfn.XLOOKUP(Table1[[#This Row],[Unit of Measure]],'Max_Min Units'!$B$2:$B$11,'Max_Min Units'!$D$2:$D$11,"N/A")</f>
        <v>2080</v>
      </c>
      <c r="J18" s="41">
        <f>_xlfn.XLOOKUP(Table1[[#This Row],[Unit of Measure]],'Max_Min Units'!$B$2:$B$11,'Max_Min Units'!$C$2:$C$11,"N/A")</f>
        <v>1251.952</v>
      </c>
      <c r="K18" s="46"/>
    </row>
    <row r="19" spans="1:15" x14ac:dyDescent="0.3">
      <c r="A19" s="36" t="s">
        <v>43</v>
      </c>
      <c r="B19" s="37" t="s">
        <v>44</v>
      </c>
      <c r="C19" s="38" t="str">
        <f>IF(C18=" ", " ", C18/4)</f>
        <v xml:space="preserve"> </v>
      </c>
      <c r="D19" s="23"/>
      <c r="E19" s="15"/>
      <c r="F19" s="15"/>
      <c r="G19" s="24"/>
      <c r="H19" s="13" t="s">
        <v>19</v>
      </c>
      <c r="I19" s="40">
        <f>_xlfn.XLOOKUP(Table1[[#This Row],[Unit of Measure]],'Max_Min Units'!$B$2:$B$11,'Max_Min Units'!$D$2:$D$11,"N/A")</f>
        <v>2080</v>
      </c>
      <c r="J19" s="41">
        <f>_xlfn.XLOOKUP(Table1[[#This Row],[Unit of Measure]],'Max_Min Units'!$B$2:$B$11,'Max_Min Units'!$C$2:$C$11,"N/A")</f>
        <v>1251.952</v>
      </c>
      <c r="K19" s="46"/>
      <c r="L19" s="18"/>
      <c r="M19" s="17"/>
      <c r="N19" s="17"/>
      <c r="O19" s="17"/>
    </row>
    <row r="20" spans="1:15" x14ac:dyDescent="0.3">
      <c r="A20" s="27" t="s">
        <v>45</v>
      </c>
      <c r="B20" s="25" t="s">
        <v>46</v>
      </c>
      <c r="C20" s="11" t="str">
        <f t="shared" si="2"/>
        <v xml:space="preserve"> </v>
      </c>
      <c r="D20" s="32"/>
      <c r="E20" s="12">
        <f>+D20*I20</f>
        <v>0</v>
      </c>
      <c r="F20" s="12">
        <f>+D20*J20</f>
        <v>0</v>
      </c>
      <c r="G20" s="54"/>
      <c r="H20" s="13" t="s">
        <v>19</v>
      </c>
      <c r="I20" s="40">
        <f>_xlfn.XLOOKUP(Table1[[#This Row],[Unit of Measure]],'Max_Min Units'!$B$2:$B$11,'Max_Min Units'!$D$2:$D$11,"N/A")</f>
        <v>2080</v>
      </c>
      <c r="J20" s="41">
        <f>_xlfn.XLOOKUP(Table1[[#This Row],[Unit of Measure]],'Max_Min Units'!$B$2:$B$11,'Max_Min Units'!$C$2:$C$11,"N/A")</f>
        <v>1251.952</v>
      </c>
      <c r="K20" s="46"/>
      <c r="L20" s="18"/>
      <c r="M20" s="17"/>
      <c r="N20" s="17"/>
      <c r="O20" s="17"/>
    </row>
    <row r="21" spans="1:15" ht="24.75" customHeight="1" x14ac:dyDescent="0.3">
      <c r="A21" s="27" t="s">
        <v>47</v>
      </c>
      <c r="B21" s="25" t="s">
        <v>48</v>
      </c>
      <c r="C21" s="11" t="str">
        <f>IF(G21=0, " ", G21/E21)</f>
        <v xml:space="preserve"> </v>
      </c>
      <c r="D21" s="51"/>
      <c r="E21" s="53">
        <f>Table1[[#This Row],['# Direct Service FTE Allocation/ '# of Beds/ '# of Dosages]]</f>
        <v>0</v>
      </c>
      <c r="F21" s="24"/>
      <c r="G21" s="54"/>
      <c r="H21" s="13" t="s">
        <v>49</v>
      </c>
      <c r="I21" s="40" t="str">
        <f>_xlfn.XLOOKUP(Table1[[#This Row],[Unit of Measure]],'Max_Min Units'!$B$2:$B$11,'Max_Min Units'!$D$2:$D$11,"N/A")</f>
        <v>N/A</v>
      </c>
      <c r="J21" s="41" t="str">
        <f>_xlfn.XLOOKUP(Table1[[#This Row],[Unit of Measure]],'Max_Min Units'!$B$2:$B$11,'Max_Min Units'!$C$2:$C$11,"N/A")</f>
        <v>N/A</v>
      </c>
      <c r="K21" s="46"/>
      <c r="L21" s="18"/>
      <c r="M21" s="17"/>
      <c r="N21" s="17"/>
      <c r="O21" s="17"/>
    </row>
    <row r="22" spans="1:15" x14ac:dyDescent="0.3">
      <c r="A22" s="27" t="s">
        <v>50</v>
      </c>
      <c r="B22" s="25" t="s">
        <v>51</v>
      </c>
      <c r="C22" s="11" t="str">
        <f t="shared" si="2"/>
        <v xml:space="preserve"> </v>
      </c>
      <c r="D22" s="32"/>
      <c r="E22" s="12">
        <f>+D22*I22</f>
        <v>0</v>
      </c>
      <c r="F22" s="12">
        <f>+D22*J22</f>
        <v>0</v>
      </c>
      <c r="G22" s="54"/>
      <c r="H22" s="13" t="s">
        <v>19</v>
      </c>
      <c r="I22" s="40">
        <f>_xlfn.XLOOKUP(Table1[[#This Row],[Unit of Measure]],'Max_Min Units'!$B$2:$B$11,'Max_Min Units'!$D$2:$D$11,"N/A")</f>
        <v>2080</v>
      </c>
      <c r="J22" s="41">
        <f>_xlfn.XLOOKUP(Table1[[#This Row],[Unit of Measure]],'Max_Min Units'!$B$2:$B$11,'Max_Min Units'!$C$2:$C$11,"N/A")</f>
        <v>1251.952</v>
      </c>
      <c r="K22" s="46"/>
      <c r="L22" s="18"/>
      <c r="M22" s="17"/>
      <c r="N22" s="17"/>
      <c r="O22" s="17"/>
    </row>
    <row r="23" spans="1:15" x14ac:dyDescent="0.3">
      <c r="A23" s="36" t="s">
        <v>52</v>
      </c>
      <c r="B23" s="37" t="s">
        <v>53</v>
      </c>
      <c r="C23" s="38" t="str">
        <f>IF(C22=" ", " ", C22/4)</f>
        <v xml:space="preserve"> </v>
      </c>
      <c r="D23" s="23"/>
      <c r="E23" s="15"/>
      <c r="F23" s="15"/>
      <c r="G23" s="24"/>
      <c r="H23" s="13" t="s">
        <v>19</v>
      </c>
      <c r="I23" s="40">
        <f>_xlfn.XLOOKUP(Table1[[#This Row],[Unit of Measure]],'Max_Min Units'!$B$2:$B$11,'Max_Min Units'!$D$2:$D$11,"N/A")</f>
        <v>2080</v>
      </c>
      <c r="J23" s="41">
        <f>_xlfn.XLOOKUP(Table1[[#This Row],[Unit of Measure]],'Max_Min Units'!$B$2:$B$11,'Max_Min Units'!$C$2:$C$11,"N/A")</f>
        <v>1251.952</v>
      </c>
      <c r="K23" s="46"/>
      <c r="L23" s="18"/>
      <c r="M23" s="17"/>
      <c r="N23" s="17"/>
      <c r="O23" s="17"/>
    </row>
    <row r="24" spans="1:15" x14ac:dyDescent="0.3">
      <c r="A24" s="27" t="s">
        <v>54</v>
      </c>
      <c r="B24" s="25" t="s">
        <v>55</v>
      </c>
      <c r="C24" s="11" t="str">
        <f t="shared" si="2"/>
        <v xml:space="preserve"> </v>
      </c>
      <c r="D24" s="32"/>
      <c r="E24" s="12">
        <f t="shared" ref="E24:E33" si="4">+D24*I24</f>
        <v>0</v>
      </c>
      <c r="F24" s="12">
        <f t="shared" ref="F24:F33" si="5">+D24*J24</f>
        <v>0</v>
      </c>
      <c r="G24" s="54"/>
      <c r="H24" s="13" t="s">
        <v>56</v>
      </c>
      <c r="I24" s="40">
        <f>_xlfn.XLOOKUP(Table1[[#This Row],[Unit of Measure]],'Max_Min Units'!$B$2:$B$11,'Max_Min Units'!$D$2:$D$11,"N/A")</f>
        <v>2080</v>
      </c>
      <c r="J24" s="41">
        <f>_xlfn.XLOOKUP(Table1[[#This Row],[Unit of Measure]],'Max_Min Units'!$B$2:$B$11,'Max_Min Units'!$C$2:$C$11,"N/A")</f>
        <v>1430</v>
      </c>
      <c r="K24" s="46"/>
      <c r="L24" s="18"/>
      <c r="M24" s="17"/>
      <c r="N24" s="17"/>
      <c r="O24" s="17"/>
    </row>
    <row r="25" spans="1:15" x14ac:dyDescent="0.3">
      <c r="A25" s="27" t="s">
        <v>57</v>
      </c>
      <c r="B25" s="25" t="s">
        <v>58</v>
      </c>
      <c r="C25" s="11" t="str">
        <f t="shared" si="2"/>
        <v xml:space="preserve"> </v>
      </c>
      <c r="D25" s="32"/>
      <c r="E25" s="12">
        <f t="shared" si="4"/>
        <v>0</v>
      </c>
      <c r="F25" s="12">
        <f t="shared" si="5"/>
        <v>0</v>
      </c>
      <c r="G25" s="54"/>
      <c r="H25" s="13" t="s">
        <v>59</v>
      </c>
      <c r="I25" s="40">
        <f>_xlfn.XLOOKUP(Table1[[#This Row],[Unit of Measure]],'Max_Min Units'!$B$2:$B$11,'Max_Min Units'!$D$2:$D$11,"N/A")</f>
        <v>365</v>
      </c>
      <c r="J25" s="41">
        <f>_xlfn.XLOOKUP(Table1[[#This Row],[Unit of Measure]],'Max_Min Units'!$B$2:$B$11,'Max_Min Units'!$C$2:$C$11,"N/A")</f>
        <v>310.25</v>
      </c>
      <c r="K25" s="46"/>
      <c r="L25" s="20"/>
      <c r="M25" s="19"/>
      <c r="N25" s="19"/>
      <c r="O25" s="19"/>
    </row>
    <row r="26" spans="1:15" x14ac:dyDescent="0.3">
      <c r="A26" s="27" t="s">
        <v>60</v>
      </c>
      <c r="B26" s="25" t="s">
        <v>61</v>
      </c>
      <c r="C26" s="11" t="str">
        <f t="shared" si="2"/>
        <v xml:space="preserve"> </v>
      </c>
      <c r="D26" s="32"/>
      <c r="E26" s="12">
        <f t="shared" si="4"/>
        <v>0</v>
      </c>
      <c r="F26" s="12">
        <f t="shared" si="5"/>
        <v>0</v>
      </c>
      <c r="G26" s="54"/>
      <c r="H26" s="13" t="s">
        <v>59</v>
      </c>
      <c r="I26" s="40">
        <f>_xlfn.XLOOKUP(Table1[[#This Row],[Unit of Measure]],'Max_Min Units'!$B$2:$B$11,'Max_Min Units'!$D$2:$D$11,"N/A")</f>
        <v>365</v>
      </c>
      <c r="J26" s="41">
        <f>_xlfn.XLOOKUP(Table1[[#This Row],[Unit of Measure]],'Max_Min Units'!$B$2:$B$11,'Max_Min Units'!$C$2:$C$11,"N/A")</f>
        <v>310.25</v>
      </c>
      <c r="K26" s="46"/>
      <c r="L26" s="20"/>
      <c r="M26" s="19"/>
      <c r="N26" s="19"/>
      <c r="O26" s="19"/>
    </row>
    <row r="27" spans="1:15" x14ac:dyDescent="0.3">
      <c r="A27" s="27" t="s">
        <v>62</v>
      </c>
      <c r="B27" s="25" t="s">
        <v>63</v>
      </c>
      <c r="C27" s="11" t="str">
        <f t="shared" si="2"/>
        <v xml:space="preserve"> </v>
      </c>
      <c r="D27" s="32"/>
      <c r="E27" s="12">
        <f t="shared" si="4"/>
        <v>0</v>
      </c>
      <c r="F27" s="12">
        <f t="shared" si="5"/>
        <v>0</v>
      </c>
      <c r="G27" s="54"/>
      <c r="H27" s="13" t="s">
        <v>59</v>
      </c>
      <c r="I27" s="40">
        <f>_xlfn.XLOOKUP(Table1[[#This Row],[Unit of Measure]],'Max_Min Units'!$B$2:$B$11,'Max_Min Units'!$D$2:$D$11,"N/A")</f>
        <v>365</v>
      </c>
      <c r="J27" s="41">
        <f>_xlfn.XLOOKUP(Table1[[#This Row],[Unit of Measure]],'Max_Min Units'!$B$2:$B$11,'Max_Min Units'!$C$2:$C$11,"N/A")</f>
        <v>310.25</v>
      </c>
      <c r="K27" s="46"/>
      <c r="L27" s="20"/>
      <c r="M27" s="19"/>
      <c r="N27" s="19"/>
      <c r="O27" s="19"/>
    </row>
    <row r="28" spans="1:15" x14ac:dyDescent="0.3">
      <c r="A28" s="27" t="s">
        <v>64</v>
      </c>
      <c r="B28" s="25" t="s">
        <v>65</v>
      </c>
      <c r="C28" s="11" t="str">
        <f t="shared" si="2"/>
        <v xml:space="preserve"> </v>
      </c>
      <c r="D28" s="32"/>
      <c r="E28" s="12">
        <f t="shared" si="4"/>
        <v>0</v>
      </c>
      <c r="F28" s="12">
        <f t="shared" si="5"/>
        <v>0</v>
      </c>
      <c r="G28" s="54"/>
      <c r="H28" s="13" t="s">
        <v>59</v>
      </c>
      <c r="I28" s="40">
        <f>_xlfn.XLOOKUP(Table1[[#This Row],[Unit of Measure]],'Max_Min Units'!$B$2:$B$11,'Max_Min Units'!$D$2:$D$11,"N/A")</f>
        <v>365</v>
      </c>
      <c r="J28" s="41">
        <f>_xlfn.XLOOKUP(Table1[[#This Row],[Unit of Measure]],'Max_Min Units'!$B$2:$B$11,'Max_Min Units'!$C$2:$C$11,"N/A")</f>
        <v>310.25</v>
      </c>
      <c r="K28" s="46"/>
      <c r="L28" s="20"/>
      <c r="M28" s="19"/>
      <c r="N28" s="19"/>
      <c r="O28" s="19"/>
    </row>
    <row r="29" spans="1:15" x14ac:dyDescent="0.3">
      <c r="A29" s="27">
        <v>22</v>
      </c>
      <c r="B29" s="25" t="s">
        <v>66</v>
      </c>
      <c r="C29" s="11" t="str">
        <f t="shared" si="2"/>
        <v xml:space="preserve"> </v>
      </c>
      <c r="D29" s="32"/>
      <c r="E29" s="12">
        <f t="shared" si="4"/>
        <v>0</v>
      </c>
      <c r="F29" s="12">
        <f t="shared" si="5"/>
        <v>0</v>
      </c>
      <c r="G29" s="54"/>
      <c r="H29" s="13" t="s">
        <v>19</v>
      </c>
      <c r="I29" s="40">
        <f>_xlfn.XLOOKUP(Table1[[#This Row],[Unit of Measure]],'Max_Min Units'!$B$2:$B$11,'Max_Min Units'!$D$2:$D$11,"N/A")</f>
        <v>2080</v>
      </c>
      <c r="J29" s="41">
        <f>_xlfn.XLOOKUP(Table1[[#This Row],[Unit of Measure]],'Max_Min Units'!$B$2:$B$11,'Max_Min Units'!$C$2:$C$11,"N/A")</f>
        <v>1251.952</v>
      </c>
      <c r="K29" s="46"/>
      <c r="L29" s="20"/>
      <c r="M29" s="19"/>
      <c r="N29" s="19"/>
      <c r="O29" s="19"/>
    </row>
    <row r="30" spans="1:15" x14ac:dyDescent="0.3">
      <c r="A30" s="27" t="s">
        <v>67</v>
      </c>
      <c r="B30" s="25" t="s">
        <v>68</v>
      </c>
      <c r="C30" s="11" t="str">
        <f t="shared" si="2"/>
        <v xml:space="preserve"> </v>
      </c>
      <c r="D30" s="32"/>
      <c r="E30" s="12">
        <f t="shared" si="4"/>
        <v>0</v>
      </c>
      <c r="F30" s="12">
        <f t="shared" si="5"/>
        <v>0</v>
      </c>
      <c r="G30" s="54"/>
      <c r="H30" s="13" t="s">
        <v>24</v>
      </c>
      <c r="I30" s="40">
        <f>_xlfn.XLOOKUP(Table1[[#This Row],[Unit of Measure]],'Max_Min Units'!$B$2:$B$11,'Max_Min Units'!$D$2:$D$11,"N/A")</f>
        <v>365</v>
      </c>
      <c r="J30" s="41">
        <f>_xlfn.XLOOKUP(Table1[[#This Row],[Unit of Measure]],'Max_Min Units'!$B$2:$B$11,'Max_Min Units'!$C$2:$C$11,"N/A")</f>
        <v>365</v>
      </c>
      <c r="K30" s="46"/>
      <c r="L30" s="18"/>
      <c r="M30" s="17"/>
      <c r="N30" s="17"/>
      <c r="O30" s="17"/>
    </row>
    <row r="31" spans="1:15" x14ac:dyDescent="0.3">
      <c r="A31" s="27" t="s">
        <v>69</v>
      </c>
      <c r="B31" s="25" t="s">
        <v>70</v>
      </c>
      <c r="C31" s="11" t="str">
        <f t="shared" si="2"/>
        <v xml:space="preserve"> </v>
      </c>
      <c r="D31" s="32"/>
      <c r="E31" s="12">
        <f t="shared" si="4"/>
        <v>0</v>
      </c>
      <c r="F31" s="12">
        <f t="shared" si="5"/>
        <v>0</v>
      </c>
      <c r="G31" s="54"/>
      <c r="H31" s="13" t="s">
        <v>19</v>
      </c>
      <c r="I31" s="40">
        <f>_xlfn.XLOOKUP(Table1[[#This Row],[Unit of Measure]],'Max_Min Units'!$B$2:$B$11,'Max_Min Units'!$D$2:$D$11,"N/A")</f>
        <v>2080</v>
      </c>
      <c r="J31" s="41">
        <f>_xlfn.XLOOKUP(Table1[[#This Row],[Unit of Measure]],'Max_Min Units'!$B$2:$B$11,'Max_Min Units'!$C$2:$C$11,"N/A")</f>
        <v>1251.952</v>
      </c>
      <c r="K31" s="46"/>
      <c r="L31" s="18"/>
      <c r="M31" s="17"/>
      <c r="N31" s="17"/>
      <c r="O31" s="17"/>
    </row>
    <row r="32" spans="1:15" x14ac:dyDescent="0.3">
      <c r="A32" s="27" t="s">
        <v>71</v>
      </c>
      <c r="B32" s="25" t="s">
        <v>72</v>
      </c>
      <c r="C32" s="11" t="str">
        <f t="shared" si="2"/>
        <v xml:space="preserve"> </v>
      </c>
      <c r="D32" s="32"/>
      <c r="E32" s="12">
        <f t="shared" si="4"/>
        <v>0</v>
      </c>
      <c r="F32" s="12">
        <f t="shared" si="5"/>
        <v>0</v>
      </c>
      <c r="G32" s="54"/>
      <c r="H32" s="13" t="s">
        <v>19</v>
      </c>
      <c r="I32" s="40">
        <f>_xlfn.XLOOKUP(Table1[[#This Row],[Unit of Measure]],'Max_Min Units'!$B$2:$B$11,'Max_Min Units'!$D$2:$D$11,"N/A")</f>
        <v>2080</v>
      </c>
      <c r="J32" s="41">
        <f>_xlfn.XLOOKUP(Table1[[#This Row],[Unit of Measure]],'Max_Min Units'!$B$2:$B$11,'Max_Min Units'!$C$2:$C$11,"N/A")</f>
        <v>1251.952</v>
      </c>
      <c r="K32" s="46"/>
      <c r="L32" s="18"/>
      <c r="M32" s="17"/>
      <c r="N32" s="17"/>
      <c r="O32" s="17"/>
    </row>
    <row r="33" spans="1:15" x14ac:dyDescent="0.3">
      <c r="A33" s="27" t="s">
        <v>73</v>
      </c>
      <c r="B33" s="25" t="s">
        <v>74</v>
      </c>
      <c r="C33" s="11" t="str">
        <f t="shared" si="2"/>
        <v xml:space="preserve"> </v>
      </c>
      <c r="D33" s="32"/>
      <c r="E33" s="12">
        <f t="shared" si="4"/>
        <v>0</v>
      </c>
      <c r="F33" s="12">
        <f t="shared" si="5"/>
        <v>0</v>
      </c>
      <c r="G33" s="54"/>
      <c r="H33" s="13" t="s">
        <v>19</v>
      </c>
      <c r="I33" s="40">
        <f>_xlfn.XLOOKUP(Table1[[#This Row],[Unit of Measure]],'Max_Min Units'!$B$2:$B$11,'Max_Min Units'!$D$2:$D$11,"N/A")</f>
        <v>2080</v>
      </c>
      <c r="J33" s="41">
        <f>_xlfn.XLOOKUP(Table1[[#This Row],[Unit of Measure]],'Max_Min Units'!$B$2:$B$11,'Max_Min Units'!$C$2:$C$11,"N/A")</f>
        <v>1251.952</v>
      </c>
      <c r="K33" s="46"/>
      <c r="L33" s="18"/>
      <c r="M33" s="17"/>
      <c r="N33" s="17"/>
      <c r="O33" s="17"/>
    </row>
    <row r="34" spans="1:15" x14ac:dyDescent="0.3">
      <c r="A34" s="28" t="s">
        <v>75</v>
      </c>
      <c r="B34" s="26" t="s">
        <v>76</v>
      </c>
      <c r="C34" s="21">
        <v>1</v>
      </c>
      <c r="D34" s="23"/>
      <c r="E34" s="15"/>
      <c r="F34" s="15"/>
      <c r="G34" s="24"/>
      <c r="H34" s="16"/>
      <c r="I34" s="16"/>
      <c r="J34" s="29"/>
      <c r="K34" s="46"/>
      <c r="L34" s="18"/>
      <c r="M34" s="17"/>
      <c r="N34" s="17"/>
      <c r="O34" s="17"/>
    </row>
    <row r="35" spans="1:15" x14ac:dyDescent="0.3">
      <c r="A35" s="27" t="s">
        <v>77</v>
      </c>
      <c r="B35" s="25" t="s">
        <v>78</v>
      </c>
      <c r="C35" s="11" t="str">
        <f t="shared" si="2"/>
        <v xml:space="preserve"> </v>
      </c>
      <c r="D35" s="32"/>
      <c r="E35" s="12">
        <f>+D35*I35</f>
        <v>0</v>
      </c>
      <c r="F35" s="12">
        <f>+D35*J35</f>
        <v>0</v>
      </c>
      <c r="G35" s="54"/>
      <c r="H35" s="13" t="s">
        <v>19</v>
      </c>
      <c r="I35" s="40">
        <f>_xlfn.XLOOKUP(Table1[[#This Row],[Unit of Measure]],'Max_Min Units'!$B$2:$B$11,'Max_Min Units'!$D$2:$D$11,"N/A")</f>
        <v>2080</v>
      </c>
      <c r="J35" s="41">
        <f>_xlfn.XLOOKUP(Table1[[#This Row],[Unit of Measure]],'Max_Min Units'!$B$2:$B$11,'Max_Min Units'!$C$2:$C$11,"N/A")</f>
        <v>1251.952</v>
      </c>
      <c r="K35" s="46"/>
      <c r="L35" s="18"/>
      <c r="M35" s="17"/>
      <c r="N35" s="17"/>
      <c r="O35" s="17"/>
    </row>
    <row r="36" spans="1:15" x14ac:dyDescent="0.3">
      <c r="A36" s="36" t="s">
        <v>79</v>
      </c>
      <c r="B36" s="37" t="s">
        <v>80</v>
      </c>
      <c r="C36" s="38" t="str">
        <f>IF(C35=" ", " ", C35/4)</f>
        <v xml:space="preserve"> </v>
      </c>
      <c r="D36" s="23"/>
      <c r="E36" s="15"/>
      <c r="F36" s="15"/>
      <c r="G36" s="24"/>
      <c r="H36" s="13" t="s">
        <v>19</v>
      </c>
      <c r="I36" s="40">
        <f>_xlfn.XLOOKUP(Table1[[#This Row],[Unit of Measure]],'Max_Min Units'!$B$2:$B$11,'Max_Min Units'!$D$2:$D$11,"N/A")</f>
        <v>2080</v>
      </c>
      <c r="J36" s="41">
        <f>_xlfn.XLOOKUP(Table1[[#This Row],[Unit of Measure]],'Max_Min Units'!$B$2:$B$11,'Max_Min Units'!$C$2:$C$11,"N/A")</f>
        <v>1251.952</v>
      </c>
      <c r="K36" s="46"/>
      <c r="L36" s="18"/>
      <c r="M36" s="17"/>
      <c r="N36" s="17"/>
      <c r="O36" s="17"/>
    </row>
    <row r="37" spans="1:15" x14ac:dyDescent="0.3">
      <c r="A37" s="27" t="s">
        <v>81</v>
      </c>
      <c r="B37" s="25" t="s">
        <v>82</v>
      </c>
      <c r="C37" s="11" t="str">
        <f t="shared" si="2"/>
        <v xml:space="preserve"> </v>
      </c>
      <c r="D37" s="32"/>
      <c r="E37" s="12">
        <f t="shared" ref="E37:E44" si="6">+D37*I37</f>
        <v>0</v>
      </c>
      <c r="F37" s="12">
        <f t="shared" ref="F37:F44" si="7">+D37*J37</f>
        <v>0</v>
      </c>
      <c r="G37" s="54"/>
      <c r="H37" s="13" t="s">
        <v>27</v>
      </c>
      <c r="I37" s="40">
        <f>_xlfn.XLOOKUP(Table1[[#This Row],[Unit of Measure]],'Max_Min Units'!$B$2:$B$11,'Max_Min Units'!$D$2:$D$11,"N/A")</f>
        <v>2080</v>
      </c>
      <c r="J37" s="41">
        <f>_xlfn.XLOOKUP(Table1[[#This Row],[Unit of Measure]],'Max_Min Units'!$B$2:$B$11,'Max_Min Units'!$C$2:$C$11,"N/A")</f>
        <v>2080</v>
      </c>
      <c r="K37" s="46"/>
      <c r="L37" s="18"/>
      <c r="M37" s="17"/>
      <c r="N37" s="17"/>
      <c r="O37" s="17"/>
    </row>
    <row r="38" spans="1:15" x14ac:dyDescent="0.3">
      <c r="A38" s="27">
        <v>32</v>
      </c>
      <c r="B38" s="25" t="s">
        <v>83</v>
      </c>
      <c r="C38" s="11" t="str">
        <f t="shared" si="2"/>
        <v xml:space="preserve"> </v>
      </c>
      <c r="D38" s="32"/>
      <c r="E38" s="12">
        <f t="shared" si="6"/>
        <v>0</v>
      </c>
      <c r="F38" s="12">
        <f t="shared" si="7"/>
        <v>0</v>
      </c>
      <c r="G38" s="54"/>
      <c r="H38" s="13" t="s">
        <v>30</v>
      </c>
      <c r="I38" s="40">
        <f>_xlfn.XLOOKUP(Table1[[#This Row],[Unit of Measure]],'Max_Min Units'!$B$2:$B$11,'Max_Min Units'!$D$2:$D$11,"N/A")</f>
        <v>2080</v>
      </c>
      <c r="J38" s="41">
        <f>_xlfn.XLOOKUP(Table1[[#This Row],[Unit of Measure]],'Max_Min Units'!$B$2:$B$11,'Max_Min Units'!$C$2:$C$11,"N/A")</f>
        <v>1872</v>
      </c>
      <c r="K38" s="46"/>
      <c r="L38" s="18"/>
      <c r="M38" s="17"/>
      <c r="N38" s="17"/>
      <c r="O38" s="17"/>
    </row>
    <row r="39" spans="1:15" x14ac:dyDescent="0.3">
      <c r="A39" s="27">
        <v>36</v>
      </c>
      <c r="B39" s="25" t="s">
        <v>84</v>
      </c>
      <c r="C39" s="11" t="str">
        <f t="shared" si="2"/>
        <v xml:space="preserve"> </v>
      </c>
      <c r="D39" s="32"/>
      <c r="E39" s="12">
        <f t="shared" si="6"/>
        <v>0</v>
      </c>
      <c r="F39" s="12">
        <f t="shared" si="7"/>
        <v>0</v>
      </c>
      <c r="G39" s="54"/>
      <c r="H39" s="13" t="s">
        <v>59</v>
      </c>
      <c r="I39" s="40">
        <f>_xlfn.XLOOKUP(Table1[[#This Row],[Unit of Measure]],'Max_Min Units'!$B$2:$B$11,'Max_Min Units'!$D$2:$D$11,"N/A")</f>
        <v>365</v>
      </c>
      <c r="J39" s="41">
        <f>_xlfn.XLOOKUP(Table1[[#This Row],[Unit of Measure]],'Max_Min Units'!$B$2:$B$11,'Max_Min Units'!$C$2:$C$11,"N/A")</f>
        <v>310.25</v>
      </c>
      <c r="K39" s="46"/>
      <c r="L39" s="18"/>
      <c r="M39" s="17"/>
      <c r="N39" s="17"/>
      <c r="O39" s="17"/>
    </row>
    <row r="40" spans="1:15" x14ac:dyDescent="0.3">
      <c r="A40" s="27" t="s">
        <v>85</v>
      </c>
      <c r="B40" s="25" t="s">
        <v>86</v>
      </c>
      <c r="C40" s="11" t="str">
        <f t="shared" si="2"/>
        <v xml:space="preserve"> </v>
      </c>
      <c r="D40" s="32"/>
      <c r="E40" s="12">
        <f t="shared" si="6"/>
        <v>0</v>
      </c>
      <c r="F40" s="12">
        <f t="shared" si="7"/>
        <v>0</v>
      </c>
      <c r="G40" s="54"/>
      <c r="H40" s="13" t="s">
        <v>59</v>
      </c>
      <c r="I40" s="40">
        <f>_xlfn.XLOOKUP(Table1[[#This Row],[Unit of Measure]],'Max_Min Units'!$B$2:$B$11,'Max_Min Units'!$D$2:$D$11,"N/A")</f>
        <v>365</v>
      </c>
      <c r="J40" s="41">
        <f>_xlfn.XLOOKUP(Table1[[#This Row],[Unit of Measure]],'Max_Min Units'!$B$2:$B$11,'Max_Min Units'!$C$2:$C$11,"N/A")</f>
        <v>310.25</v>
      </c>
      <c r="K40" s="46"/>
      <c r="L40" s="18"/>
      <c r="M40" s="17"/>
      <c r="N40" s="17"/>
      <c r="O40" s="17"/>
    </row>
    <row r="41" spans="1:15" x14ac:dyDescent="0.3">
      <c r="A41" s="27" t="s">
        <v>87</v>
      </c>
      <c r="B41" s="25" t="s">
        <v>88</v>
      </c>
      <c r="C41" s="11" t="str">
        <f t="shared" si="2"/>
        <v xml:space="preserve"> </v>
      </c>
      <c r="D41" s="32"/>
      <c r="E41" s="12">
        <f t="shared" si="6"/>
        <v>0</v>
      </c>
      <c r="F41" s="12">
        <f t="shared" si="7"/>
        <v>0</v>
      </c>
      <c r="G41" s="54"/>
      <c r="H41" s="13" t="s">
        <v>59</v>
      </c>
      <c r="I41" s="40">
        <f>_xlfn.XLOOKUP(Table1[[#This Row],[Unit of Measure]],'Max_Min Units'!$B$2:$B$11,'Max_Min Units'!$D$2:$D$11,"N/A")</f>
        <v>365</v>
      </c>
      <c r="J41" s="41">
        <f>_xlfn.XLOOKUP(Table1[[#This Row],[Unit of Measure]],'Max_Min Units'!$B$2:$B$11,'Max_Min Units'!$C$2:$C$11,"N/A")</f>
        <v>310.25</v>
      </c>
      <c r="K41" s="46"/>
      <c r="L41" s="18"/>
      <c r="M41" s="17"/>
      <c r="N41" s="17"/>
      <c r="O41" s="17"/>
    </row>
    <row r="42" spans="1:15" x14ac:dyDescent="0.3">
      <c r="A42" s="27" t="s">
        <v>89</v>
      </c>
      <c r="B42" s="25" t="s">
        <v>90</v>
      </c>
      <c r="C42" s="11" t="str">
        <f t="shared" si="2"/>
        <v xml:space="preserve"> </v>
      </c>
      <c r="D42" s="32"/>
      <c r="E42" s="12">
        <f t="shared" si="6"/>
        <v>0</v>
      </c>
      <c r="F42" s="12">
        <f t="shared" si="7"/>
        <v>0</v>
      </c>
      <c r="G42" s="54"/>
      <c r="H42" s="13" t="s">
        <v>24</v>
      </c>
      <c r="I42" s="40">
        <f>_xlfn.XLOOKUP(Table1[[#This Row],[Unit of Measure]],'Max_Min Units'!$B$2:$B$11,'Max_Min Units'!$D$2:$D$11,"N/A")</f>
        <v>365</v>
      </c>
      <c r="J42" s="41">
        <f>_xlfn.XLOOKUP(Table1[[#This Row],[Unit of Measure]],'Max_Min Units'!$B$2:$B$11,'Max_Min Units'!$C$2:$C$11,"N/A")</f>
        <v>365</v>
      </c>
      <c r="K42" s="46"/>
      <c r="L42" s="18"/>
      <c r="M42" s="17"/>
      <c r="N42" s="17"/>
      <c r="O42" s="17"/>
    </row>
    <row r="43" spans="1:15" x14ac:dyDescent="0.3">
      <c r="A43" s="27" t="s">
        <v>91</v>
      </c>
      <c r="B43" s="25" t="s">
        <v>92</v>
      </c>
      <c r="C43" s="11" t="str">
        <f t="shared" si="2"/>
        <v xml:space="preserve"> </v>
      </c>
      <c r="D43" s="32"/>
      <c r="E43" s="12">
        <f t="shared" si="6"/>
        <v>0</v>
      </c>
      <c r="F43" s="12">
        <f t="shared" si="7"/>
        <v>0</v>
      </c>
      <c r="G43" s="54"/>
      <c r="H43" s="13" t="s">
        <v>93</v>
      </c>
      <c r="I43" s="40">
        <f>_xlfn.XLOOKUP(Table1[[#This Row],[Unit of Measure]],'Max_Min Units'!$B$2:$B$11,'Max_Min Units'!$D$2:$D$11,"N/A")</f>
        <v>2080</v>
      </c>
      <c r="J43" s="41">
        <f>_xlfn.XLOOKUP(Table1[[#This Row],[Unit of Measure]],'Max_Min Units'!$B$2:$B$11,'Max_Min Units'!$C$2:$C$11,"N/A")</f>
        <v>1768</v>
      </c>
      <c r="K43" s="46"/>
      <c r="L43" s="18"/>
      <c r="M43" s="17"/>
      <c r="N43" s="17"/>
      <c r="O43" s="17"/>
    </row>
    <row r="44" spans="1:15" x14ac:dyDescent="0.3">
      <c r="A44" s="27" t="s">
        <v>94</v>
      </c>
      <c r="B44" s="25" t="s">
        <v>95</v>
      </c>
      <c r="C44" s="11" t="str">
        <f t="shared" si="2"/>
        <v xml:space="preserve"> </v>
      </c>
      <c r="D44" s="32"/>
      <c r="E44" s="12">
        <f t="shared" si="6"/>
        <v>0</v>
      </c>
      <c r="F44" s="12">
        <f t="shared" si="7"/>
        <v>0</v>
      </c>
      <c r="G44" s="54"/>
      <c r="H44" s="13" t="s">
        <v>19</v>
      </c>
      <c r="I44" s="40">
        <f>_xlfn.XLOOKUP(Table1[[#This Row],[Unit of Measure]],'Max_Min Units'!$B$2:$B$11,'Max_Min Units'!$D$2:$D$11,"N/A")</f>
        <v>2080</v>
      </c>
      <c r="J44" s="41">
        <f>_xlfn.XLOOKUP(Table1[[#This Row],[Unit of Measure]],'Max_Min Units'!$B$2:$B$11,'Max_Min Units'!$C$2:$C$11,"N/A")</f>
        <v>1251.952</v>
      </c>
      <c r="K44" s="46"/>
      <c r="L44" s="18"/>
      <c r="M44" s="17"/>
      <c r="N44" s="17"/>
      <c r="O44" s="17"/>
    </row>
    <row r="45" spans="1:15" x14ac:dyDescent="0.3">
      <c r="A45" s="36">
        <v>45</v>
      </c>
      <c r="B45" s="37" t="s">
        <v>96</v>
      </c>
      <c r="C45" s="38" t="str">
        <f>IF(C44=" ", " ", C44/4)</f>
        <v xml:space="preserve"> </v>
      </c>
      <c r="D45" s="23"/>
      <c r="E45" s="15"/>
      <c r="F45" s="15"/>
      <c r="G45" s="24"/>
      <c r="H45" s="13" t="s">
        <v>19</v>
      </c>
      <c r="I45" s="40">
        <f>_xlfn.XLOOKUP(Table1[[#This Row],[Unit of Measure]],'Max_Min Units'!$B$2:$B$11,'Max_Min Units'!$D$2:$D$11,"N/A")</f>
        <v>2080</v>
      </c>
      <c r="J45" s="41">
        <f>_xlfn.XLOOKUP(Table1[[#This Row],[Unit of Measure]],'Max_Min Units'!$B$2:$B$11,'Max_Min Units'!$C$2:$C$11,"N/A")</f>
        <v>1251.952</v>
      </c>
      <c r="K45" s="46"/>
      <c r="L45" s="18"/>
      <c r="M45" s="17"/>
      <c r="N45" s="17"/>
      <c r="O45" s="17"/>
    </row>
    <row r="46" spans="1:15" x14ac:dyDescent="0.3">
      <c r="A46" s="27" t="s">
        <v>97</v>
      </c>
      <c r="B46" s="25" t="s">
        <v>98</v>
      </c>
      <c r="C46" s="11" t="str">
        <f t="shared" si="2"/>
        <v xml:space="preserve"> </v>
      </c>
      <c r="D46" s="32"/>
      <c r="E46" s="12">
        <f>+D46*I46</f>
        <v>0</v>
      </c>
      <c r="F46" s="12">
        <f>+D46*J46</f>
        <v>0</v>
      </c>
      <c r="G46" s="54"/>
      <c r="H46" s="13" t="s">
        <v>19</v>
      </c>
      <c r="I46" s="40">
        <f>_xlfn.XLOOKUP(Table1[[#This Row],[Unit of Measure]],'Max_Min Units'!$B$2:$B$11,'Max_Min Units'!$D$2:$D$11,"N/A")</f>
        <v>2080</v>
      </c>
      <c r="J46" s="41">
        <f>_xlfn.XLOOKUP(Table1[[#This Row],[Unit of Measure]],'Max_Min Units'!$B$2:$B$11,'Max_Min Units'!$C$2:$C$11,"N/A")</f>
        <v>1251.952</v>
      </c>
      <c r="K46" s="46"/>
      <c r="L46" s="18"/>
      <c r="M46" s="17"/>
      <c r="N46" s="17"/>
      <c r="O46" s="17"/>
    </row>
    <row r="47" spans="1:15" x14ac:dyDescent="0.3">
      <c r="A47" s="36" t="s">
        <v>99</v>
      </c>
      <c r="B47" s="37" t="s">
        <v>100</v>
      </c>
      <c r="C47" s="38" t="str">
        <f>IF(C46=" ", " ", C46/4)</f>
        <v xml:space="preserve"> </v>
      </c>
      <c r="D47" s="23"/>
      <c r="E47" s="15"/>
      <c r="F47" s="15"/>
      <c r="G47" s="24"/>
      <c r="H47" s="13" t="s">
        <v>19</v>
      </c>
      <c r="I47" s="40">
        <f>_xlfn.XLOOKUP(Table1[[#This Row],[Unit of Measure]],'Max_Min Units'!$B$2:$B$11,'Max_Min Units'!$D$2:$D$11,"N/A")</f>
        <v>2080</v>
      </c>
      <c r="J47" s="41">
        <f>_xlfn.XLOOKUP(Table1[[#This Row],[Unit of Measure]],'Max_Min Units'!$B$2:$B$11,'Max_Min Units'!$C$2:$C$11,"N/A")</f>
        <v>1251.952</v>
      </c>
      <c r="K47" s="46"/>
      <c r="L47" s="18"/>
      <c r="M47" s="17"/>
      <c r="N47" s="17"/>
      <c r="O47" s="17"/>
    </row>
    <row r="48" spans="1:15" x14ac:dyDescent="0.3">
      <c r="A48" s="27" t="s">
        <v>101</v>
      </c>
      <c r="B48" s="25" t="s">
        <v>102</v>
      </c>
      <c r="C48" s="11" t="str">
        <f t="shared" ref="C48:C54" si="8">IF(G48=0, " ", G48/F48)</f>
        <v xml:space="preserve"> </v>
      </c>
      <c r="D48" s="32"/>
      <c r="E48" s="12">
        <f t="shared" ref="E48:E54" si="9">+D48*I48</f>
        <v>0</v>
      </c>
      <c r="F48" s="12">
        <f t="shared" ref="F48:F54" si="10">+D48*J48</f>
        <v>0</v>
      </c>
      <c r="G48" s="54"/>
      <c r="H48" s="13" t="s">
        <v>30</v>
      </c>
      <c r="I48" s="42">
        <f>_xlfn.XLOOKUP(Table1[[#This Row],[Unit of Measure]],'Max_Min Units'!$B$2:$B$11,'Max_Min Units'!$D$2:$D$11,"N/A")</f>
        <v>2080</v>
      </c>
      <c r="J48" s="43">
        <f>_xlfn.XLOOKUP(Table1[[#This Row],[Unit of Measure]],'Max_Min Units'!$B$2:$B$11,'Max_Min Units'!$C$2:$C$11,"N/A")</f>
        <v>1872</v>
      </c>
      <c r="K48" s="46"/>
      <c r="L48" s="18"/>
      <c r="M48" s="17"/>
      <c r="N48" s="17"/>
      <c r="O48" s="17"/>
    </row>
    <row r="49" spans="1:15" x14ac:dyDescent="0.3">
      <c r="A49" s="27" t="s">
        <v>103</v>
      </c>
      <c r="B49" s="25" t="s">
        <v>104</v>
      </c>
      <c r="C49" s="11" t="str">
        <f t="shared" si="8"/>
        <v xml:space="preserve"> </v>
      </c>
      <c r="D49" s="32"/>
      <c r="E49" s="12">
        <f t="shared" si="9"/>
        <v>0</v>
      </c>
      <c r="F49" s="12">
        <f t="shared" si="10"/>
        <v>0</v>
      </c>
      <c r="G49" s="54"/>
      <c r="H49" s="22" t="s">
        <v>56</v>
      </c>
      <c r="I49" s="42">
        <f>_xlfn.XLOOKUP(Table1[[#This Row],[Unit of Measure]],'Max_Min Units'!$B$2:$B$11,'Max_Min Units'!$D$2:$D$11,"N/A")</f>
        <v>2080</v>
      </c>
      <c r="J49" s="43">
        <f>_xlfn.XLOOKUP(Table1[[#This Row],[Unit of Measure]],'Max_Min Units'!$B$2:$B$11,'Max_Min Units'!$C$2:$C$11,"N/A")</f>
        <v>1430</v>
      </c>
      <c r="K49" s="46"/>
      <c r="L49" s="18"/>
      <c r="M49" s="17"/>
      <c r="N49" s="17"/>
      <c r="O49" s="17"/>
    </row>
    <row r="50" spans="1:15" x14ac:dyDescent="0.3">
      <c r="A50" s="27" t="s">
        <v>105</v>
      </c>
      <c r="B50" s="25" t="s">
        <v>106</v>
      </c>
      <c r="C50" s="11" t="str">
        <f t="shared" si="8"/>
        <v xml:space="preserve"> </v>
      </c>
      <c r="D50" s="32"/>
      <c r="E50" s="12">
        <f t="shared" si="9"/>
        <v>0</v>
      </c>
      <c r="F50" s="12">
        <f t="shared" si="10"/>
        <v>0</v>
      </c>
      <c r="G50" s="54"/>
      <c r="H50" s="22" t="s">
        <v>56</v>
      </c>
      <c r="I50" s="42">
        <f>_xlfn.XLOOKUP(Table1[[#This Row],[Unit of Measure]],'Max_Min Units'!$B$2:$B$11,'Max_Min Units'!$D$2:$D$11,"N/A")</f>
        <v>2080</v>
      </c>
      <c r="J50" s="43">
        <f>_xlfn.XLOOKUP(Table1[[#This Row],[Unit of Measure]],'Max_Min Units'!$B$2:$B$11,'Max_Min Units'!$C$2:$C$11,"N/A")</f>
        <v>1430</v>
      </c>
      <c r="K50" s="46"/>
      <c r="L50" s="18"/>
      <c r="M50" s="17"/>
      <c r="N50" s="17"/>
      <c r="O50" s="17"/>
    </row>
    <row r="51" spans="1:15" x14ac:dyDescent="0.3">
      <c r="A51" s="27" t="s">
        <v>107</v>
      </c>
      <c r="B51" s="25" t="s">
        <v>108</v>
      </c>
      <c r="C51" s="11" t="str">
        <f t="shared" si="8"/>
        <v xml:space="preserve"> </v>
      </c>
      <c r="D51" s="32"/>
      <c r="E51" s="12">
        <f t="shared" si="9"/>
        <v>0</v>
      </c>
      <c r="F51" s="12">
        <f t="shared" si="10"/>
        <v>0</v>
      </c>
      <c r="G51" s="54"/>
      <c r="H51" s="22" t="s">
        <v>56</v>
      </c>
      <c r="I51" s="42">
        <f>_xlfn.XLOOKUP(Table1[[#This Row],[Unit of Measure]],'Max_Min Units'!$B$2:$B$11,'Max_Min Units'!$D$2:$D$11,"N/A")</f>
        <v>2080</v>
      </c>
      <c r="J51" s="43">
        <f>_xlfn.XLOOKUP(Table1[[#This Row],[Unit of Measure]],'Max_Min Units'!$B$2:$B$11,'Max_Min Units'!$C$2:$C$11,"N/A")</f>
        <v>1430</v>
      </c>
      <c r="K51" s="46"/>
      <c r="L51" s="18"/>
      <c r="M51" s="17"/>
      <c r="N51" s="17"/>
      <c r="O51" s="17"/>
    </row>
    <row r="52" spans="1:15" x14ac:dyDescent="0.3">
      <c r="A52" s="27">
        <v>52</v>
      </c>
      <c r="B52" s="25" t="s">
        <v>109</v>
      </c>
      <c r="C52" s="11" t="str">
        <f>IF(G52=0, " ", G52/F52)</f>
        <v xml:space="preserve"> </v>
      </c>
      <c r="D52" s="32"/>
      <c r="E52" s="12">
        <f t="shared" si="9"/>
        <v>0</v>
      </c>
      <c r="F52" s="12">
        <f t="shared" si="10"/>
        <v>0</v>
      </c>
      <c r="G52" s="54"/>
      <c r="H52" s="13" t="s">
        <v>19</v>
      </c>
      <c r="I52" s="40">
        <f>_xlfn.XLOOKUP(Table1[[#This Row],[Unit of Measure]],'Max_Min Units'!$B$2:$B$11,'Max_Min Units'!$D$2:$D$11,"N/A")</f>
        <v>2080</v>
      </c>
      <c r="J52" s="41">
        <f>_xlfn.XLOOKUP(Table1[[#This Row],[Unit of Measure]],'Max_Min Units'!$B$2:$B$11,'Max_Min Units'!$C$2:$C$11,"N/A")</f>
        <v>1251.952</v>
      </c>
      <c r="K52" s="46"/>
      <c r="L52" s="18"/>
      <c r="M52" s="17"/>
      <c r="N52" s="17"/>
      <c r="O52" s="17"/>
    </row>
    <row r="53" spans="1:15" ht="26.25" customHeight="1" x14ac:dyDescent="0.3">
      <c r="A53" s="27">
        <v>53</v>
      </c>
      <c r="B53" s="25" t="s">
        <v>110</v>
      </c>
      <c r="C53" s="11" t="str">
        <f t="shared" si="8"/>
        <v xml:space="preserve"> </v>
      </c>
      <c r="D53" s="32"/>
      <c r="E53" s="12">
        <f t="shared" si="9"/>
        <v>0</v>
      </c>
      <c r="F53" s="12">
        <f t="shared" si="10"/>
        <v>0</v>
      </c>
      <c r="G53" s="54"/>
      <c r="H53" s="13" t="s">
        <v>19</v>
      </c>
      <c r="I53" s="40">
        <f>_xlfn.XLOOKUP(Table1[[#This Row],[Unit of Measure]],'Max_Min Units'!$B$2:$B$11,'Max_Min Units'!$D$2:$D$11,"N/A")</f>
        <v>2080</v>
      </c>
      <c r="J53" s="41">
        <f>_xlfn.XLOOKUP(Table1[[#This Row],[Unit of Measure]],'Max_Min Units'!$B$2:$B$11,'Max_Min Units'!$C$2:$C$11,"N/A")</f>
        <v>1251.952</v>
      </c>
      <c r="K53" s="46"/>
      <c r="L53" s="18"/>
      <c r="M53" s="17"/>
      <c r="N53" s="17"/>
      <c r="O53" s="17"/>
    </row>
    <row r="54" spans="1:15" x14ac:dyDescent="0.3">
      <c r="A54" s="27">
        <v>54</v>
      </c>
      <c r="B54" s="25" t="s">
        <v>111</v>
      </c>
      <c r="C54" s="11" t="str">
        <f t="shared" si="8"/>
        <v xml:space="preserve"> </v>
      </c>
      <c r="D54" s="32"/>
      <c r="E54" s="12">
        <f t="shared" si="9"/>
        <v>0</v>
      </c>
      <c r="F54" s="12">
        <f t="shared" si="10"/>
        <v>0</v>
      </c>
      <c r="G54" s="54"/>
      <c r="H54" s="13" t="s">
        <v>59</v>
      </c>
      <c r="I54" s="40">
        <f>_xlfn.XLOOKUP(Table1[[#This Row],[Unit of Measure]],'Max_Min Units'!$B$2:$B$11,'Max_Min Units'!$D$2:$D$11,"N/A")</f>
        <v>365</v>
      </c>
      <c r="J54" s="41">
        <f>_xlfn.XLOOKUP(Table1[[#This Row],[Unit of Measure]],'Max_Min Units'!$B$2:$B$11,'Max_Min Units'!$C$2:$C$11,"N/A")</f>
        <v>310.25</v>
      </c>
      <c r="K54" s="46"/>
      <c r="L54" s="18"/>
      <c r="M54" s="17"/>
      <c r="N54" s="17"/>
      <c r="O54" s="17"/>
    </row>
    <row r="55" spans="1:15" x14ac:dyDescent="0.3">
      <c r="A55" s="27" t="s">
        <v>112</v>
      </c>
      <c r="B55" s="25" t="s">
        <v>113</v>
      </c>
      <c r="C55" s="44"/>
      <c r="D55" s="32"/>
      <c r="E55" s="32"/>
      <c r="F55" s="32"/>
      <c r="G55" s="54"/>
      <c r="H55" s="33"/>
      <c r="I55" s="33"/>
      <c r="J55" s="33"/>
      <c r="K55" s="46"/>
      <c r="L55" s="18"/>
      <c r="M55" s="17"/>
      <c r="N55" s="17"/>
      <c r="O55" s="17"/>
    </row>
    <row r="56" spans="1:15" x14ac:dyDescent="0.3">
      <c r="A56" s="58" t="s">
        <v>114</v>
      </c>
      <c r="B56" s="58"/>
      <c r="C56" s="58"/>
      <c r="D56" s="58"/>
      <c r="E56" s="58"/>
      <c r="F56" s="58"/>
      <c r="G56" s="58"/>
      <c r="H56" s="58"/>
      <c r="I56" s="58"/>
      <c r="J56" s="58"/>
      <c r="K56" s="17"/>
      <c r="L56" s="18"/>
      <c r="M56" s="17"/>
      <c r="N56" s="17"/>
      <c r="O56" s="17"/>
    </row>
    <row r="57" spans="1:15" x14ac:dyDescent="0.3">
      <c r="A57" s="27" t="s">
        <v>115</v>
      </c>
      <c r="B57" s="25" t="s">
        <v>116</v>
      </c>
      <c r="C57" s="15"/>
      <c r="D57" s="15"/>
      <c r="E57" s="15"/>
      <c r="F57" s="15"/>
      <c r="G57" s="15"/>
      <c r="H57" s="15"/>
      <c r="I57" s="15"/>
      <c r="J57" s="15"/>
      <c r="K57" s="17"/>
      <c r="L57" s="18"/>
      <c r="M57" s="17"/>
      <c r="N57" s="17"/>
      <c r="O57" s="17"/>
    </row>
    <row r="58" spans="1:15" x14ac:dyDescent="0.3">
      <c r="A58" s="27" t="s">
        <v>117</v>
      </c>
      <c r="B58" s="25" t="s">
        <v>118</v>
      </c>
      <c r="C58" s="15" t="str">
        <f t="shared" ref="C58:C71" si="11">IF(G58=0, " ", G58/F58)</f>
        <v xml:space="preserve"> </v>
      </c>
      <c r="D58" s="15"/>
      <c r="E58" s="15"/>
      <c r="F58" s="15"/>
      <c r="G58" s="15"/>
      <c r="H58" s="15"/>
      <c r="I58" s="15"/>
      <c r="J58" s="15"/>
      <c r="K58" s="17"/>
      <c r="L58" s="18"/>
      <c r="M58" s="17"/>
      <c r="N58" s="17"/>
      <c r="O58" s="17"/>
    </row>
    <row r="59" spans="1:15" x14ac:dyDescent="0.3">
      <c r="A59" s="27" t="s">
        <v>119</v>
      </c>
      <c r="B59" s="25" t="s">
        <v>120</v>
      </c>
      <c r="C59" s="15" t="str">
        <f t="shared" si="11"/>
        <v xml:space="preserve"> </v>
      </c>
      <c r="D59" s="15"/>
      <c r="E59" s="15"/>
      <c r="F59" s="15"/>
      <c r="G59" s="15"/>
      <c r="H59" s="15"/>
      <c r="I59" s="15"/>
      <c r="J59" s="15"/>
      <c r="K59" s="17"/>
      <c r="L59" s="18"/>
      <c r="M59" s="17"/>
      <c r="N59" s="17"/>
      <c r="O59" s="17"/>
    </row>
    <row r="60" spans="1:15" x14ac:dyDescent="0.3">
      <c r="A60" s="27" t="s">
        <v>121</v>
      </c>
      <c r="B60" s="25" t="s">
        <v>122</v>
      </c>
      <c r="C60" s="15" t="str">
        <f t="shared" si="11"/>
        <v xml:space="preserve"> </v>
      </c>
      <c r="D60" s="15"/>
      <c r="E60" s="15"/>
      <c r="F60" s="15"/>
      <c r="G60" s="15"/>
      <c r="H60" s="15"/>
      <c r="I60" s="15"/>
      <c r="J60" s="15"/>
      <c r="K60" s="17"/>
      <c r="L60" s="18"/>
      <c r="M60" s="17"/>
      <c r="N60" s="17"/>
      <c r="O60" s="17"/>
    </row>
    <row r="61" spans="1:15" x14ac:dyDescent="0.3">
      <c r="A61" s="27" t="s">
        <v>123</v>
      </c>
      <c r="B61" s="25" t="s">
        <v>124</v>
      </c>
      <c r="C61" s="15" t="str">
        <f t="shared" si="11"/>
        <v xml:space="preserve"> </v>
      </c>
      <c r="D61" s="15"/>
      <c r="E61" s="15"/>
      <c r="F61" s="15"/>
      <c r="G61" s="15"/>
      <c r="H61" s="15"/>
      <c r="I61" s="15"/>
      <c r="J61" s="15"/>
      <c r="K61" s="17"/>
      <c r="L61" s="18"/>
      <c r="M61" s="17"/>
      <c r="N61" s="17"/>
      <c r="O61" s="17"/>
    </row>
    <row r="62" spans="1:15" x14ac:dyDescent="0.3">
      <c r="A62" s="27" t="s">
        <v>125</v>
      </c>
      <c r="B62" s="25" t="s">
        <v>126</v>
      </c>
      <c r="C62" s="15" t="str">
        <f t="shared" si="11"/>
        <v xml:space="preserve"> </v>
      </c>
      <c r="D62" s="15"/>
      <c r="E62" s="15"/>
      <c r="F62" s="15"/>
      <c r="G62" s="15"/>
      <c r="H62" s="15"/>
      <c r="I62" s="15"/>
      <c r="J62" s="15"/>
      <c r="K62" s="17"/>
      <c r="L62" s="18"/>
      <c r="M62" s="17"/>
      <c r="N62" s="17"/>
      <c r="O62" s="17"/>
    </row>
    <row r="63" spans="1:15" x14ac:dyDescent="0.3">
      <c r="A63" s="27" t="s">
        <v>127</v>
      </c>
      <c r="B63" s="25" t="s">
        <v>128</v>
      </c>
      <c r="C63" s="15"/>
      <c r="D63" s="15"/>
      <c r="E63" s="15"/>
      <c r="F63" s="15"/>
      <c r="G63" s="15"/>
      <c r="H63" s="15"/>
      <c r="I63" s="15"/>
      <c r="J63" s="15"/>
      <c r="K63" s="17"/>
      <c r="L63" s="18"/>
      <c r="M63" s="17"/>
      <c r="N63" s="17"/>
      <c r="O63" s="17"/>
    </row>
    <row r="64" spans="1:15" x14ac:dyDescent="0.3">
      <c r="A64" s="27" t="s">
        <v>129</v>
      </c>
      <c r="B64" s="25" t="s">
        <v>130</v>
      </c>
      <c r="C64" s="15"/>
      <c r="D64" s="15"/>
      <c r="E64" s="15"/>
      <c r="F64" s="15"/>
      <c r="G64" s="15"/>
      <c r="H64" s="15"/>
      <c r="I64" s="15"/>
      <c r="J64" s="15"/>
      <c r="K64" s="17"/>
      <c r="L64" s="18"/>
      <c r="M64" s="17"/>
      <c r="N64" s="17"/>
      <c r="O64" s="17"/>
    </row>
    <row r="65" spans="1:15" ht="25.5" x14ac:dyDescent="0.3">
      <c r="A65" s="27" t="s">
        <v>131</v>
      </c>
      <c r="B65" s="25" t="s">
        <v>132</v>
      </c>
      <c r="C65" s="45">
        <v>1</v>
      </c>
      <c r="D65" s="15"/>
      <c r="E65" s="15"/>
      <c r="F65" s="15"/>
      <c r="G65" s="15"/>
      <c r="H65" s="15"/>
      <c r="I65" s="15"/>
      <c r="J65" s="15"/>
      <c r="K65" s="17"/>
      <c r="L65" s="18"/>
      <c r="M65" s="17"/>
      <c r="N65" s="17"/>
      <c r="O65" s="17"/>
    </row>
    <row r="66" spans="1:15" x14ac:dyDescent="0.3">
      <c r="A66" s="27" t="s">
        <v>133</v>
      </c>
      <c r="B66" s="25" t="s">
        <v>134</v>
      </c>
      <c r="C66" s="45">
        <v>1</v>
      </c>
      <c r="D66" s="15"/>
      <c r="E66" s="15"/>
      <c r="F66" s="15"/>
      <c r="G66" s="15"/>
      <c r="H66" s="15"/>
      <c r="I66" s="15"/>
      <c r="J66" s="15"/>
      <c r="K66" s="17"/>
      <c r="L66" s="18"/>
      <c r="M66" s="17"/>
      <c r="N66" s="17"/>
      <c r="O66" s="17"/>
    </row>
    <row r="67" spans="1:15" x14ac:dyDescent="0.3">
      <c r="A67" s="27" t="s">
        <v>135</v>
      </c>
      <c r="B67" s="25" t="s">
        <v>136</v>
      </c>
      <c r="C67" s="15" t="str">
        <f t="shared" si="11"/>
        <v xml:space="preserve"> </v>
      </c>
      <c r="D67" s="15"/>
      <c r="E67" s="15"/>
      <c r="F67" s="15"/>
      <c r="G67" s="15"/>
      <c r="H67" s="15"/>
      <c r="I67" s="15"/>
      <c r="J67" s="15"/>
      <c r="K67" s="17"/>
      <c r="L67" s="18"/>
      <c r="M67" s="17"/>
      <c r="N67" s="17"/>
      <c r="O67" s="17"/>
    </row>
    <row r="68" spans="1:15" x14ac:dyDescent="0.3">
      <c r="A68" s="27" t="s">
        <v>112</v>
      </c>
      <c r="B68" s="25" t="s">
        <v>113</v>
      </c>
      <c r="C68" s="15" t="str">
        <f t="shared" si="11"/>
        <v xml:space="preserve"> </v>
      </c>
      <c r="D68" s="15"/>
      <c r="E68" s="15"/>
      <c r="F68" s="15"/>
      <c r="G68" s="15"/>
      <c r="H68" s="15"/>
      <c r="I68" s="15"/>
      <c r="J68" s="15"/>
      <c r="K68" s="17"/>
      <c r="L68" s="18"/>
      <c r="M68" s="17"/>
      <c r="N68" s="17"/>
      <c r="O68" s="17"/>
    </row>
    <row r="69" spans="1:15" x14ac:dyDescent="0.3">
      <c r="A69" s="27" t="s">
        <v>137</v>
      </c>
      <c r="B69" s="25" t="s">
        <v>138</v>
      </c>
      <c r="C69" s="15" t="str">
        <f t="shared" si="11"/>
        <v xml:space="preserve"> </v>
      </c>
      <c r="D69" s="15"/>
      <c r="E69" s="15"/>
      <c r="F69" s="15"/>
      <c r="G69" s="15"/>
      <c r="H69" s="15"/>
      <c r="I69" s="15"/>
      <c r="J69" s="15"/>
      <c r="K69" s="17"/>
      <c r="L69" s="18"/>
      <c r="M69" s="17"/>
      <c r="N69" s="17"/>
      <c r="O69" s="17"/>
    </row>
    <row r="70" spans="1:15" x14ac:dyDescent="0.3">
      <c r="A70" s="27" t="s">
        <v>139</v>
      </c>
      <c r="B70" s="25" t="s">
        <v>140</v>
      </c>
      <c r="C70" s="15"/>
      <c r="D70" s="15"/>
      <c r="E70" s="15"/>
      <c r="F70" s="15"/>
      <c r="G70" s="15"/>
      <c r="H70" s="15"/>
      <c r="I70" s="15"/>
      <c r="J70" s="15"/>
      <c r="K70" s="17"/>
      <c r="L70" s="18"/>
      <c r="M70" s="17"/>
      <c r="N70" s="17"/>
      <c r="O70" s="17"/>
    </row>
    <row r="71" spans="1:15" x14ac:dyDescent="0.3">
      <c r="A71" s="27" t="s">
        <v>141</v>
      </c>
      <c r="B71" s="25" t="s">
        <v>142</v>
      </c>
      <c r="C71" s="15" t="str">
        <f t="shared" si="11"/>
        <v xml:space="preserve"> </v>
      </c>
      <c r="D71" s="15"/>
      <c r="E71" s="15"/>
      <c r="F71" s="15"/>
      <c r="G71" s="15"/>
      <c r="H71" s="15"/>
      <c r="I71" s="15"/>
      <c r="J71" s="15"/>
      <c r="K71" s="17"/>
      <c r="L71" s="18"/>
      <c r="M71" s="17"/>
      <c r="N71" s="17"/>
      <c r="O71" s="17"/>
    </row>
    <row r="72" spans="1:15" x14ac:dyDescent="0.3">
      <c r="A72" s="27" t="s">
        <v>143</v>
      </c>
      <c r="B72" s="25" t="s">
        <v>144</v>
      </c>
      <c r="C72" s="15"/>
      <c r="D72" s="15"/>
      <c r="E72" s="15"/>
      <c r="F72" s="15"/>
      <c r="G72" s="15"/>
      <c r="H72" s="15"/>
      <c r="I72" s="15"/>
      <c r="J72" s="15"/>
      <c r="K72" s="17"/>
      <c r="L72" s="18"/>
      <c r="M72" s="17"/>
      <c r="N72" s="17"/>
      <c r="O72" s="17"/>
    </row>
    <row r="73" spans="1:15" x14ac:dyDescent="0.3">
      <c r="A73" s="27" t="s">
        <v>145</v>
      </c>
      <c r="B73" s="25" t="s">
        <v>146</v>
      </c>
      <c r="C73" s="15"/>
      <c r="D73" s="15"/>
      <c r="E73" s="15"/>
      <c r="F73" s="15"/>
      <c r="G73" s="15"/>
      <c r="H73" s="15"/>
      <c r="I73" s="15"/>
      <c r="J73" s="15"/>
      <c r="K73" s="17"/>
      <c r="L73" s="18"/>
      <c r="M73" s="17"/>
      <c r="N73" s="17"/>
      <c r="O73" s="17"/>
    </row>
    <row r="75" spans="1:15" ht="33" x14ac:dyDescent="0.3">
      <c r="F75" s="50" t="s">
        <v>147</v>
      </c>
      <c r="G75" s="55">
        <f>SUM(Table1[Operating Budget Allocation])</f>
        <v>0</v>
      </c>
    </row>
  </sheetData>
  <sheetProtection algorithmName="SHA-512" hashValue="PqnDKxWM0o3QlnG7JHyU3xA6mqlMqvQyPETFe3u+ILVdtHPAZ/uFBJj0gn0Dr1TQrmsBwPGPcDcFci5qGR8D2A==" saltValue="/GnriGlwBPBhSr86nNml5w==" spinCount="100000" sheet="1" objects="1" scenarios="1"/>
  <mergeCells count="4">
    <mergeCell ref="A1:J2"/>
    <mergeCell ref="C5:D5"/>
    <mergeCell ref="A56:J56"/>
    <mergeCell ref="C3:E3"/>
  </mergeCells>
  <printOptions horizontalCentered="1" verticalCentered="1"/>
  <pageMargins left="0.5" right="0.7" top="0.75" bottom="0.75" header="0.3" footer="0.3"/>
  <pageSetup scale="87" fitToHeight="0" orientation="landscape" r:id="rId1"/>
  <headerFooter>
    <oddHeader>&amp;R&amp;"Arial,Bold"TEMPLATE E</oddHeader>
    <oddFooter>&amp;LUpdated 07/01/2026&amp;R&amp;"Arial,Regular"TEMPLATE E, Page &amp;P of &amp;N</oddFooter>
  </headerFooter>
  <rowBreaks count="1" manualBreakCount="1">
    <brk id="55" max="9" man="1"/>
  </rowBreaks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0E5A-244C-4DA6-BD52-4A7C4E8E816B}">
  <dimension ref="A1:F11"/>
  <sheetViews>
    <sheetView zoomScaleNormal="100" workbookViewId="0">
      <selection activeCell="I16" sqref="I16"/>
    </sheetView>
  </sheetViews>
  <sheetFormatPr defaultRowHeight="16.5" x14ac:dyDescent="0.3"/>
  <cols>
    <col min="1" max="1" width="13.875" customWidth="1"/>
    <col min="2" max="2" width="17" bestFit="1" customWidth="1"/>
    <col min="3" max="3" width="10.125" customWidth="1"/>
    <col min="4" max="4" width="10.5" customWidth="1"/>
    <col min="5" max="5" width="10.875" customWidth="1"/>
  </cols>
  <sheetData>
    <row r="1" spans="1:6" ht="33" x14ac:dyDescent="0.3">
      <c r="A1" s="50" t="s">
        <v>148</v>
      </c>
      <c r="B1" s="50" t="s">
        <v>13</v>
      </c>
      <c r="C1" t="s">
        <v>149</v>
      </c>
      <c r="D1" t="s">
        <v>150</v>
      </c>
    </row>
    <row r="2" spans="1:6" x14ac:dyDescent="0.3">
      <c r="A2" s="2">
        <v>0.85</v>
      </c>
      <c r="B2" s="1" t="s">
        <v>93</v>
      </c>
      <c r="C2" s="14">
        <f>Table2[[#This Row],[Max Units]]*Table2[[#This Row],[Standard Percentage]]</f>
        <v>1768</v>
      </c>
      <c r="D2" s="1">
        <v>2080</v>
      </c>
      <c r="F2" s="39"/>
    </row>
    <row r="3" spans="1:6" x14ac:dyDescent="0.3">
      <c r="A3" s="52">
        <v>1</v>
      </c>
      <c r="B3" s="1" t="s">
        <v>24</v>
      </c>
      <c r="C3" s="14">
        <f>Table2[[#This Row],[Max Units]]*Table2[[#This Row],[Standard Percentage]]</f>
        <v>365</v>
      </c>
      <c r="D3" s="1">
        <v>365</v>
      </c>
      <c r="F3" s="39"/>
    </row>
    <row r="4" spans="1:6" x14ac:dyDescent="0.3">
      <c r="A4" s="52">
        <v>0.60189999999999999</v>
      </c>
      <c r="B4" s="1" t="s">
        <v>19</v>
      </c>
      <c r="C4" s="14">
        <f>Table2[[#This Row],[Max Units]]*Table2[[#This Row],[Standard Percentage]]</f>
        <v>1251.952</v>
      </c>
      <c r="D4" s="14">
        <v>2080</v>
      </c>
      <c r="F4" s="39"/>
    </row>
    <row r="5" spans="1:6" x14ac:dyDescent="0.3">
      <c r="A5" s="52">
        <v>1</v>
      </c>
      <c r="B5" s="1" t="s">
        <v>27</v>
      </c>
      <c r="C5" s="14">
        <f>Table2[[#This Row],[Max Units]]*Table2[[#This Row],[Standard Percentage]]</f>
        <v>2080</v>
      </c>
      <c r="D5" s="14">
        <v>2080</v>
      </c>
      <c r="F5" s="39"/>
    </row>
    <row r="6" spans="1:6" hidden="1" x14ac:dyDescent="0.3">
      <c r="A6" s="2">
        <v>0.85960000000000003</v>
      </c>
      <c r="B6" s="1" t="s">
        <v>151</v>
      </c>
      <c r="C6" s="14">
        <f>Table2[[#This Row],[Max Units]]*Table2[[#This Row],[Standard Percentage]]</f>
        <v>1787.9680000000001</v>
      </c>
      <c r="D6" s="14">
        <v>2080</v>
      </c>
      <c r="F6" s="39"/>
    </row>
    <row r="7" spans="1:6" x14ac:dyDescent="0.3">
      <c r="A7" s="52">
        <v>0.6875</v>
      </c>
      <c r="B7" s="1" t="s">
        <v>56</v>
      </c>
      <c r="C7" s="14">
        <f>Table2[[#This Row],[Max Units]]*Table2[[#This Row],[Standard Percentage]]</f>
        <v>1430</v>
      </c>
      <c r="D7" s="1">
        <v>2080</v>
      </c>
      <c r="F7" s="39"/>
    </row>
    <row r="8" spans="1:6" x14ac:dyDescent="0.3">
      <c r="A8" s="2">
        <v>0.9</v>
      </c>
      <c r="B8" s="1" t="s">
        <v>30</v>
      </c>
      <c r="C8" s="14">
        <f>Table2[[#This Row],[Max Units]]*Table2[[#This Row],[Standard Percentage]]</f>
        <v>1872</v>
      </c>
      <c r="D8" s="14">
        <v>2080</v>
      </c>
    </row>
    <row r="9" spans="1:6" x14ac:dyDescent="0.3">
      <c r="A9" s="52">
        <v>1</v>
      </c>
      <c r="B9" s="1" t="s">
        <v>35</v>
      </c>
      <c r="C9" s="14">
        <f>Table2[[#This Row],[Max Units]]*Table2[[#This Row],[Standard Percentage]]</f>
        <v>2080</v>
      </c>
      <c r="D9" s="14">
        <v>2080</v>
      </c>
    </row>
    <row r="10" spans="1:6" x14ac:dyDescent="0.3">
      <c r="A10" s="52">
        <v>0.85</v>
      </c>
      <c r="B10" s="1" t="s">
        <v>59</v>
      </c>
      <c r="C10" s="14">
        <f>Table2[[#This Row],[Max Units]]*Table2[[#This Row],[Standard Percentage]]</f>
        <v>310.25</v>
      </c>
      <c r="D10" s="1">
        <v>365</v>
      </c>
    </row>
    <row r="11" spans="1:6" x14ac:dyDescent="0.3">
      <c r="A11" s="2">
        <v>1</v>
      </c>
      <c r="B11" s="1" t="s">
        <v>49</v>
      </c>
      <c r="C11" s="1" t="s">
        <v>152</v>
      </c>
      <c r="D11" s="14" t="s">
        <v>152</v>
      </c>
    </row>
  </sheetData>
  <sheetProtection algorithmName="SHA-512" hashValue="TsABgn8/2UeGoxuwE9Louj8+VAXTtL76rviQalNY+6qauIMJMlzhIsRsbQGYld6h1JxzcZL4zNx9HZuymP4drw==" saltValue="cUWrn/ckkCRuLr6TD9qAW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77d2592-5041-419b-a5a7-869178a8e937" xsi:nil="true"/>
    <TaxCatchAll xmlns="7532c155-e1cb-42a2-b710-8d3f48b81afc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4B871-23CE-4823-BF89-5DDAF6EA4C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2F899-A2A4-4F39-8340-0953B974A175}">
  <ds:schemaRefs>
    <ds:schemaRef ds:uri="http://schemas.microsoft.com/office/2006/metadata/properties"/>
    <ds:schemaRef ds:uri="http://schemas.microsoft.com/office/infopath/2007/PartnerControls"/>
    <ds:schemaRef ds:uri="377d2592-5041-419b-a5a7-869178a8e937"/>
    <ds:schemaRef ds:uri="7532c155-e1cb-42a2-b710-8d3f48b81afc"/>
  </ds:schemaRefs>
</ds:datastoreItem>
</file>

<file path=customXml/itemProps3.xml><?xml version="1.0" encoding="utf-8"?>
<ds:datastoreItem xmlns:ds="http://schemas.openxmlformats.org/officeDocument/2006/customXml" ds:itemID="{0E36D28C-E49C-4AB4-B4EE-8890FF2FE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 E</vt:lpstr>
      <vt:lpstr>Max_Min Units</vt:lpstr>
      <vt:lpstr>'Template 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S. Conger</dc:creator>
  <cp:keywords/>
  <dc:description/>
  <cp:lastModifiedBy>Princess Bordeaux Bartolazo</cp:lastModifiedBy>
  <cp:revision/>
  <dcterms:created xsi:type="dcterms:W3CDTF">2026-05-15T14:49:29Z</dcterms:created>
  <dcterms:modified xsi:type="dcterms:W3CDTF">2026-07-28T17:55:19Z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