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4. Incorporated Documents/"/>
    </mc:Choice>
  </mc:AlternateContent>
  <xr:revisionPtr revIDLastSave="0" documentId="8_{3A027BD3-7661-40F1-B8C6-6D1FF24A1BB1}" xr6:coauthVersionLast="47" xr6:coauthVersionMax="47" xr10:uidLastSave="{00000000-0000-0000-0000-000000000000}"/>
  <bookViews>
    <workbookView xWindow="28680" yWindow="-120" windowWidth="29040" windowHeight="15720" firstSheet="1" activeTab="2" xr2:uid="{00000000-000D-0000-FFFF-FFFF00000000}"/>
  </bookViews>
  <sheets>
    <sheet name="Instructions" sheetId="2" r:id="rId1"/>
    <sheet name="Reporting Month" sheetId="5" r:id="rId2"/>
    <sheet name="Template" sheetId="1" r:id="rId3"/>
    <sheet name="Dropdown Options" sheetId="3" state="hidden" r:id="rId4"/>
    <sheet name="Statistics" sheetId="4" r:id="rId5"/>
    <sheet name="Census" sheetId="6" r:id="rId6"/>
    <sheet name=" Q1" sheetId="7" r:id="rId7"/>
    <sheet name="Q2" sheetId="8" r:id="rId8"/>
    <sheet name="Q3" sheetId="9" r:id="rId9"/>
    <sheet name="Q4" sheetId="10" r:id="rId10"/>
    <sheet name="Definitions" sheetId="11" r:id="rId11"/>
  </sheets>
  <definedNames>
    <definedName name="_xlnm._FilterDatabase" localSheetId="3" hidden="1">'Dropdown Options'!$C$1:$C$11</definedName>
    <definedName name="_xlnm._FilterDatabase" localSheetId="2" hidden="1">Template!$A$1:$AM$500</definedName>
    <definedName name="AAPI_Conducted">AAPIConducted[AAPI Coduncted]</definedName>
    <definedName name="Assessment_Status">YesNo[Employment Status]</definedName>
    <definedName name="Care_Type">CareType[Care Type]</definedName>
    <definedName name="Care_Type_Post">Care_Type_Post_Discharge[Care Type Post-Discharge]</definedName>
    <definedName name="Discharge_Reason">DReason[Discharge Reason]</definedName>
    <definedName name="Employment_Status">YesNo[Employment Status]</definedName>
    <definedName name="EmpStat">Employment_Stat[Employment Status]</definedName>
    <definedName name="ICD10_Combined">ICD_10[Combined]</definedName>
    <definedName name="Living_Arr">Living_Arrangements[Living Arrangements]</definedName>
    <definedName name="Non_Enrollment_Reason">NonReason[Reason for Non-Enrollment]</definedName>
    <definedName name="Providers">Prov[Providers]</definedName>
    <definedName name="RefSource">Referral_Source[Referral Source]</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 i="1" l="1" a="1"/>
  <c r="AT2" i="1" s="1"/>
  <c r="AT3" i="1" a="1"/>
  <c r="AT3" i="1" s="1"/>
  <c r="AT4" i="1" a="1"/>
  <c r="AT4" i="1" s="1"/>
  <c r="AT5" i="1" a="1"/>
  <c r="AT5" i="1" s="1"/>
  <c r="AT6" i="1" a="1"/>
  <c r="AT6" i="1" s="1"/>
  <c r="AT7" i="1" a="1"/>
  <c r="AT7" i="1" s="1"/>
  <c r="AT8" i="1" a="1"/>
  <c r="AT8" i="1" s="1"/>
  <c r="AT9" i="1" a="1"/>
  <c r="AT9" i="1" s="1"/>
  <c r="AT10" i="1" a="1"/>
  <c r="AT10" i="1" s="1"/>
  <c r="AT11" i="1" a="1"/>
  <c r="AT11" i="1" s="1"/>
  <c r="AT12" i="1" a="1"/>
  <c r="AT12" i="1" s="1"/>
  <c r="AT13" i="1" a="1"/>
  <c r="AT13" i="1" s="1"/>
  <c r="AT14" i="1" a="1"/>
  <c r="AT14" i="1" s="1"/>
  <c r="AT15" i="1" a="1"/>
  <c r="AT15" i="1" s="1"/>
  <c r="AT16" i="1" a="1"/>
  <c r="AT16" i="1" s="1"/>
  <c r="AT17" i="1" a="1"/>
  <c r="AT17" i="1" s="1"/>
  <c r="AT18" i="1" a="1"/>
  <c r="AT18" i="1" s="1"/>
  <c r="AT19" i="1" a="1"/>
  <c r="AT19" i="1" s="1"/>
  <c r="AT20" i="1" a="1"/>
  <c r="AT20" i="1" s="1"/>
  <c r="AT21" i="1" a="1"/>
  <c r="AT21" i="1" s="1"/>
  <c r="AT22" i="1" a="1"/>
  <c r="AT22" i="1" s="1"/>
  <c r="AT23" i="1" a="1"/>
  <c r="AT23" i="1" s="1"/>
  <c r="AT24" i="1" a="1"/>
  <c r="AT24" i="1" s="1"/>
  <c r="AT25" i="1" a="1"/>
  <c r="AT25" i="1" s="1"/>
  <c r="AT26" i="1" a="1"/>
  <c r="AT26" i="1" s="1"/>
  <c r="AT27" i="1" a="1"/>
  <c r="AT27" i="1" s="1"/>
  <c r="AT28" i="1" a="1"/>
  <c r="AT28" i="1" s="1"/>
  <c r="AT29" i="1" a="1"/>
  <c r="AT29" i="1" s="1"/>
  <c r="AT30" i="1" a="1"/>
  <c r="AT30" i="1" s="1"/>
  <c r="AT31" i="1" a="1"/>
  <c r="AT31" i="1" s="1"/>
  <c r="AT32" i="1" a="1"/>
  <c r="AT32" i="1" s="1"/>
  <c r="AT33" i="1" a="1"/>
  <c r="AT33" i="1" s="1"/>
  <c r="AT34" i="1" a="1"/>
  <c r="AT34" i="1" s="1"/>
  <c r="AT35" i="1" a="1"/>
  <c r="AT35" i="1" s="1"/>
  <c r="AT36" i="1" a="1"/>
  <c r="AT36" i="1" s="1"/>
  <c r="AT37" i="1" a="1"/>
  <c r="AT37" i="1" s="1"/>
  <c r="AT38" i="1" a="1"/>
  <c r="AT38" i="1" s="1"/>
  <c r="AT39" i="1" a="1"/>
  <c r="AT39" i="1" s="1"/>
  <c r="AT40" i="1" a="1"/>
  <c r="AT40" i="1" s="1"/>
  <c r="AT41" i="1" a="1"/>
  <c r="AT41" i="1" s="1"/>
  <c r="AT42" i="1" a="1"/>
  <c r="AT42" i="1" s="1"/>
  <c r="AT43" i="1" a="1"/>
  <c r="AT43" i="1" s="1"/>
  <c r="AT44" i="1" a="1"/>
  <c r="AT44" i="1" s="1"/>
  <c r="AT45" i="1" a="1"/>
  <c r="AT45" i="1" s="1"/>
  <c r="AT46" i="1" a="1"/>
  <c r="AT46" i="1" s="1"/>
  <c r="AT47" i="1" a="1"/>
  <c r="AT47" i="1" s="1"/>
  <c r="AT48" i="1" a="1"/>
  <c r="AT48" i="1" s="1"/>
  <c r="AT49" i="1" a="1"/>
  <c r="AT49" i="1" s="1"/>
  <c r="AT50" i="1" a="1"/>
  <c r="AT50" i="1" s="1"/>
  <c r="AT51" i="1" a="1"/>
  <c r="AT51" i="1" s="1"/>
  <c r="AT52" i="1" a="1"/>
  <c r="AT52" i="1" s="1"/>
  <c r="AT53" i="1" a="1"/>
  <c r="AT53" i="1" s="1"/>
  <c r="AT54" i="1" a="1"/>
  <c r="AT54" i="1" s="1"/>
  <c r="AT55" i="1" a="1"/>
  <c r="AT55" i="1" s="1"/>
  <c r="AT56" i="1" a="1"/>
  <c r="AT56" i="1" s="1"/>
  <c r="AT57" i="1" a="1"/>
  <c r="AT57" i="1" s="1"/>
  <c r="AT58" i="1" a="1"/>
  <c r="AT58" i="1" s="1"/>
  <c r="AT59" i="1" a="1"/>
  <c r="AT59" i="1" s="1"/>
  <c r="AT60" i="1" a="1"/>
  <c r="AT60" i="1" s="1"/>
  <c r="AT61" i="1" a="1"/>
  <c r="AT61" i="1" s="1"/>
  <c r="AT62" i="1" a="1"/>
  <c r="AT62" i="1" s="1"/>
  <c r="AT63" i="1" a="1"/>
  <c r="AT63" i="1" s="1"/>
  <c r="AT64" i="1" a="1"/>
  <c r="AT64" i="1" s="1"/>
  <c r="AT65" i="1" a="1"/>
  <c r="AT65" i="1" s="1"/>
  <c r="AT66" i="1" a="1"/>
  <c r="AT66" i="1" s="1"/>
  <c r="AT67" i="1" a="1"/>
  <c r="AT67" i="1" s="1"/>
  <c r="AT68" i="1" a="1"/>
  <c r="AT68" i="1" s="1"/>
  <c r="AT69" i="1" a="1"/>
  <c r="AT69" i="1" s="1"/>
  <c r="AT70" i="1" a="1"/>
  <c r="AT70" i="1" s="1"/>
  <c r="AT71" i="1" a="1"/>
  <c r="AT71" i="1" s="1"/>
  <c r="AT72" i="1" a="1"/>
  <c r="AT72" i="1" s="1"/>
  <c r="AT73" i="1" a="1"/>
  <c r="AT73" i="1" s="1"/>
  <c r="AT74" i="1" a="1"/>
  <c r="AT74" i="1" s="1"/>
  <c r="AT75" i="1" a="1"/>
  <c r="AT75" i="1" s="1"/>
  <c r="AT76" i="1" a="1"/>
  <c r="AT76" i="1" s="1"/>
  <c r="AT77" i="1" a="1"/>
  <c r="AT77" i="1" s="1"/>
  <c r="AT78" i="1" a="1"/>
  <c r="AT78" i="1" s="1"/>
  <c r="AT79" i="1" a="1"/>
  <c r="AT79" i="1" s="1"/>
  <c r="AT80" i="1" a="1"/>
  <c r="AT80" i="1" s="1"/>
  <c r="AT81" i="1" a="1"/>
  <c r="AT81" i="1" s="1"/>
  <c r="AT82" i="1" a="1"/>
  <c r="AT82" i="1" s="1"/>
  <c r="AT83" i="1" a="1"/>
  <c r="AT83" i="1" s="1"/>
  <c r="AT84" i="1" a="1"/>
  <c r="AT84" i="1" s="1"/>
  <c r="AT85" i="1" a="1"/>
  <c r="AT85" i="1" s="1"/>
  <c r="AT86" i="1" a="1"/>
  <c r="AT86" i="1" s="1"/>
  <c r="AT87" i="1" a="1"/>
  <c r="AT87" i="1" s="1"/>
  <c r="AT88" i="1" a="1"/>
  <c r="AT88" i="1" s="1"/>
  <c r="AT89" i="1" a="1"/>
  <c r="AT89" i="1" s="1"/>
  <c r="AT90" i="1" a="1"/>
  <c r="AT90" i="1" s="1"/>
  <c r="AT91" i="1" a="1"/>
  <c r="AT91" i="1" s="1"/>
  <c r="AT92" i="1" a="1"/>
  <c r="AT92" i="1" s="1"/>
  <c r="AT93" i="1" a="1"/>
  <c r="AT93" i="1" s="1"/>
  <c r="AT94" i="1" a="1"/>
  <c r="AT94" i="1" s="1"/>
  <c r="AT95" i="1" a="1"/>
  <c r="AT95" i="1" s="1"/>
  <c r="AT96" i="1" a="1"/>
  <c r="AT96" i="1" s="1"/>
  <c r="AT97" i="1" a="1"/>
  <c r="AT97" i="1" s="1"/>
  <c r="AT98" i="1" a="1"/>
  <c r="AT98" i="1" s="1"/>
  <c r="AT99" i="1" a="1"/>
  <c r="AT99" i="1" s="1"/>
  <c r="AT100" i="1" a="1"/>
  <c r="AT100" i="1" s="1"/>
  <c r="AT101" i="1" a="1"/>
  <c r="AT101" i="1" s="1"/>
  <c r="AT102" i="1" a="1"/>
  <c r="AT102" i="1" s="1"/>
  <c r="AT103" i="1" a="1"/>
  <c r="AT103" i="1" s="1"/>
  <c r="AT104" i="1" a="1"/>
  <c r="AT104" i="1" s="1"/>
  <c r="AT105" i="1" a="1"/>
  <c r="AT105" i="1" s="1"/>
  <c r="AT106" i="1" a="1"/>
  <c r="AT106" i="1" s="1"/>
  <c r="AT107" i="1" a="1"/>
  <c r="AT107" i="1" s="1"/>
  <c r="AT108" i="1" a="1"/>
  <c r="AT108" i="1" s="1"/>
  <c r="AT109" i="1" a="1"/>
  <c r="AT109" i="1" s="1"/>
  <c r="AT110" i="1" a="1"/>
  <c r="AT110" i="1" s="1"/>
  <c r="AT111" i="1" a="1"/>
  <c r="AT111" i="1" s="1"/>
  <c r="AT112" i="1" a="1"/>
  <c r="AT112" i="1" s="1"/>
  <c r="AT113" i="1" a="1"/>
  <c r="AT113" i="1" s="1"/>
  <c r="AT114" i="1" a="1"/>
  <c r="AT114" i="1" s="1"/>
  <c r="AT115" i="1" a="1"/>
  <c r="AT115" i="1" s="1"/>
  <c r="AT116" i="1" a="1"/>
  <c r="AT116" i="1" s="1"/>
  <c r="AT117" i="1" a="1"/>
  <c r="AT117" i="1" s="1"/>
  <c r="AT118" i="1" a="1"/>
  <c r="AT118" i="1" s="1"/>
  <c r="AT119" i="1" a="1"/>
  <c r="AT119" i="1" s="1"/>
  <c r="AT120" i="1" a="1"/>
  <c r="AT120" i="1" s="1"/>
  <c r="AT121" i="1" a="1"/>
  <c r="AT121" i="1" s="1"/>
  <c r="AT122" i="1" a="1"/>
  <c r="AT122" i="1" s="1"/>
  <c r="AT123" i="1" a="1"/>
  <c r="AT123" i="1" s="1"/>
  <c r="AT124" i="1" a="1"/>
  <c r="AT124" i="1" s="1"/>
  <c r="AT125" i="1" a="1"/>
  <c r="AT125" i="1" s="1"/>
  <c r="AT126" i="1" a="1"/>
  <c r="AT126" i="1" s="1"/>
  <c r="AT127" i="1" a="1"/>
  <c r="AT127" i="1" s="1"/>
  <c r="AT128" i="1" a="1"/>
  <c r="AT128" i="1" s="1"/>
  <c r="AT129" i="1" a="1"/>
  <c r="AT129" i="1" s="1"/>
  <c r="AT130" i="1" a="1"/>
  <c r="AT130" i="1" s="1"/>
  <c r="AT131" i="1" a="1"/>
  <c r="AT131" i="1" s="1"/>
  <c r="AT132" i="1" a="1"/>
  <c r="AT132" i="1" s="1"/>
  <c r="AT133" i="1" a="1"/>
  <c r="AT133" i="1" s="1"/>
  <c r="AT134" i="1" a="1"/>
  <c r="AT134" i="1" s="1"/>
  <c r="AT135" i="1" a="1"/>
  <c r="AT135" i="1" s="1"/>
  <c r="AT136" i="1" a="1"/>
  <c r="AT136" i="1" s="1"/>
  <c r="AT137" i="1" a="1"/>
  <c r="AT137" i="1" s="1"/>
  <c r="AT138" i="1" a="1"/>
  <c r="AT138" i="1" s="1"/>
  <c r="AT139" i="1" a="1"/>
  <c r="AT139" i="1" s="1"/>
  <c r="AT140" i="1" a="1"/>
  <c r="AT140" i="1" s="1"/>
  <c r="AT141" i="1" a="1"/>
  <c r="AT141" i="1" s="1"/>
  <c r="AT142" i="1" a="1"/>
  <c r="AT142" i="1" s="1"/>
  <c r="AT143" i="1" a="1"/>
  <c r="AT143" i="1" s="1"/>
  <c r="AT144" i="1" a="1"/>
  <c r="AT144" i="1" s="1"/>
  <c r="AT145" i="1" a="1"/>
  <c r="AT145" i="1" s="1"/>
  <c r="AT146" i="1" a="1"/>
  <c r="AT146" i="1" s="1"/>
  <c r="AT147" i="1" a="1"/>
  <c r="AT147" i="1" s="1"/>
  <c r="AT148" i="1" a="1"/>
  <c r="AT148" i="1" s="1"/>
  <c r="AT149" i="1" a="1"/>
  <c r="AT149" i="1" s="1"/>
  <c r="AT150" i="1" a="1"/>
  <c r="AT150" i="1" s="1"/>
  <c r="AT151" i="1" a="1"/>
  <c r="AT151" i="1" s="1"/>
  <c r="AT152" i="1" a="1"/>
  <c r="AT152" i="1" s="1"/>
  <c r="AT153" i="1" a="1"/>
  <c r="AT153" i="1" s="1"/>
  <c r="AT154" i="1" a="1"/>
  <c r="AT154" i="1" s="1"/>
  <c r="AT155" i="1" a="1"/>
  <c r="AT155" i="1" s="1"/>
  <c r="AT156" i="1" a="1"/>
  <c r="AT156" i="1" s="1"/>
  <c r="AT157" i="1" a="1"/>
  <c r="AT157" i="1" s="1"/>
  <c r="AT158" i="1" a="1"/>
  <c r="AT158" i="1" s="1"/>
  <c r="AT159" i="1" a="1"/>
  <c r="AT159" i="1" s="1"/>
  <c r="AT160" i="1" a="1"/>
  <c r="AT160" i="1" s="1"/>
  <c r="AT161" i="1" a="1"/>
  <c r="AT161" i="1" s="1"/>
  <c r="AT162" i="1" a="1"/>
  <c r="AT162" i="1" s="1"/>
  <c r="AT163" i="1" a="1"/>
  <c r="AT163" i="1" s="1"/>
  <c r="AT164" i="1" a="1"/>
  <c r="AT164" i="1" s="1"/>
  <c r="AT165" i="1" a="1"/>
  <c r="AT165" i="1" s="1"/>
  <c r="AT166" i="1" a="1"/>
  <c r="AT166" i="1" s="1"/>
  <c r="AT167" i="1" a="1"/>
  <c r="AT167" i="1" s="1"/>
  <c r="AT168" i="1" a="1"/>
  <c r="AT168" i="1" s="1"/>
  <c r="AT169" i="1" a="1"/>
  <c r="AT169" i="1" s="1"/>
  <c r="AT170" i="1" a="1"/>
  <c r="AT170" i="1" s="1"/>
  <c r="AT171" i="1" a="1"/>
  <c r="AT171" i="1" s="1"/>
  <c r="AT172" i="1" a="1"/>
  <c r="AT172" i="1" s="1"/>
  <c r="AT173" i="1" a="1"/>
  <c r="AT173" i="1" s="1"/>
  <c r="AT174" i="1" a="1"/>
  <c r="AT174" i="1" s="1"/>
  <c r="AT175" i="1" a="1"/>
  <c r="AT175" i="1" s="1"/>
  <c r="AT176" i="1" a="1"/>
  <c r="AT176" i="1" s="1"/>
  <c r="AT177" i="1" a="1"/>
  <c r="AT177" i="1" s="1"/>
  <c r="AT178" i="1" a="1"/>
  <c r="AT178" i="1" s="1"/>
  <c r="AT179" i="1" a="1"/>
  <c r="AT179" i="1" s="1"/>
  <c r="AT180" i="1" a="1"/>
  <c r="AT180" i="1" s="1"/>
  <c r="AT181" i="1" a="1"/>
  <c r="AT181" i="1" s="1"/>
  <c r="AT182" i="1" a="1"/>
  <c r="AT182" i="1" s="1"/>
  <c r="AT183" i="1" a="1"/>
  <c r="AT183" i="1" s="1"/>
  <c r="AT184" i="1" a="1"/>
  <c r="AT184" i="1" s="1"/>
  <c r="AT185" i="1" a="1"/>
  <c r="AT185" i="1" s="1"/>
  <c r="AT186" i="1" a="1"/>
  <c r="AT186" i="1" s="1"/>
  <c r="AT187" i="1" a="1"/>
  <c r="AT187" i="1" s="1"/>
  <c r="AT188" i="1" a="1"/>
  <c r="AT188" i="1" s="1"/>
  <c r="AT189" i="1" a="1"/>
  <c r="AT189" i="1" s="1"/>
  <c r="AT190" i="1" a="1"/>
  <c r="AT190" i="1" s="1"/>
  <c r="AT191" i="1" a="1"/>
  <c r="AT191" i="1" s="1"/>
  <c r="AT192" i="1" a="1"/>
  <c r="AT192" i="1" s="1"/>
  <c r="AT193" i="1" a="1"/>
  <c r="AT193" i="1" s="1"/>
  <c r="AT194" i="1" a="1"/>
  <c r="AT194" i="1" s="1"/>
  <c r="AT195" i="1" a="1"/>
  <c r="AT195" i="1" s="1"/>
  <c r="AT196" i="1" a="1"/>
  <c r="AT196" i="1" s="1"/>
  <c r="AT197" i="1" a="1"/>
  <c r="AT197" i="1" s="1"/>
  <c r="AT198" i="1" a="1"/>
  <c r="AT198" i="1" s="1"/>
  <c r="AT199" i="1" a="1"/>
  <c r="AT199" i="1" s="1"/>
  <c r="AT200" i="1" a="1"/>
  <c r="AT200" i="1" s="1"/>
  <c r="AT201" i="1" a="1"/>
  <c r="AT201" i="1" s="1"/>
  <c r="AT202" i="1" a="1"/>
  <c r="AT202" i="1" s="1"/>
  <c r="AT203" i="1" a="1"/>
  <c r="AT203" i="1" s="1"/>
  <c r="AT204" i="1" a="1"/>
  <c r="AT204" i="1" s="1"/>
  <c r="AT205" i="1" a="1"/>
  <c r="AT205" i="1" s="1"/>
  <c r="AT206" i="1" a="1"/>
  <c r="AT206" i="1" s="1"/>
  <c r="AT207" i="1" a="1"/>
  <c r="AT207" i="1" s="1"/>
  <c r="AT208" i="1" a="1"/>
  <c r="AT208" i="1" s="1"/>
  <c r="AT209" i="1" a="1"/>
  <c r="AT209" i="1" s="1"/>
  <c r="AT210" i="1" a="1"/>
  <c r="AT210" i="1" s="1"/>
  <c r="AT211" i="1" a="1"/>
  <c r="AT211" i="1" s="1"/>
  <c r="AT212" i="1" a="1"/>
  <c r="AT212" i="1" s="1"/>
  <c r="AT213" i="1" a="1"/>
  <c r="AT213" i="1" s="1"/>
  <c r="AT214" i="1" a="1"/>
  <c r="AT214" i="1" s="1"/>
  <c r="AT215" i="1" a="1"/>
  <c r="AT215" i="1" s="1"/>
  <c r="AT216" i="1" a="1"/>
  <c r="AT216" i="1" s="1"/>
  <c r="AT217" i="1" a="1"/>
  <c r="AT217" i="1" s="1"/>
  <c r="AT218" i="1" a="1"/>
  <c r="AT218" i="1" s="1"/>
  <c r="AT219" i="1" a="1"/>
  <c r="AT219" i="1" s="1"/>
  <c r="AT220" i="1" a="1"/>
  <c r="AT220" i="1" s="1"/>
  <c r="AT221" i="1" a="1"/>
  <c r="AT221" i="1" s="1"/>
  <c r="AT222" i="1" a="1"/>
  <c r="AT222" i="1" s="1"/>
  <c r="AT223" i="1" a="1"/>
  <c r="AT223" i="1" s="1"/>
  <c r="AT224" i="1" a="1"/>
  <c r="AT224" i="1" s="1"/>
  <c r="AT225" i="1" a="1"/>
  <c r="AT225" i="1" s="1"/>
  <c r="AT226" i="1" a="1"/>
  <c r="AT226" i="1" s="1"/>
  <c r="AT227" i="1" a="1"/>
  <c r="AT227" i="1" s="1"/>
  <c r="AT228" i="1" a="1"/>
  <c r="AT228" i="1" s="1"/>
  <c r="AT229" i="1" a="1"/>
  <c r="AT229" i="1" s="1"/>
  <c r="AT230" i="1" a="1"/>
  <c r="AT230" i="1" s="1"/>
  <c r="AT231" i="1" a="1"/>
  <c r="AT231" i="1" s="1"/>
  <c r="AT232" i="1" a="1"/>
  <c r="AT232" i="1" s="1"/>
  <c r="AT233" i="1" a="1"/>
  <c r="AT233" i="1" s="1"/>
  <c r="AT234" i="1" a="1"/>
  <c r="AT234" i="1" s="1"/>
  <c r="AT235" i="1" a="1"/>
  <c r="AT235" i="1" s="1"/>
  <c r="AT236" i="1" a="1"/>
  <c r="AT236" i="1" s="1"/>
  <c r="AT237" i="1" a="1"/>
  <c r="AT237" i="1" s="1"/>
  <c r="AT238" i="1" a="1"/>
  <c r="AT238" i="1" s="1"/>
  <c r="AT239" i="1" a="1"/>
  <c r="AT239" i="1" s="1"/>
  <c r="AT240" i="1" a="1"/>
  <c r="AT240" i="1" s="1"/>
  <c r="AT241" i="1" a="1"/>
  <c r="AT241" i="1" s="1"/>
  <c r="AT242" i="1" a="1"/>
  <c r="AT242" i="1" s="1"/>
  <c r="AT243" i="1" a="1"/>
  <c r="AT243" i="1" s="1"/>
  <c r="AT244" i="1" a="1"/>
  <c r="AT244" i="1" s="1"/>
  <c r="AT245" i="1" a="1"/>
  <c r="AT245" i="1" s="1"/>
  <c r="AT246" i="1" a="1"/>
  <c r="AT246" i="1" s="1"/>
  <c r="AT247" i="1" a="1"/>
  <c r="AT247" i="1" s="1"/>
  <c r="AT248" i="1" a="1"/>
  <c r="AT248" i="1" s="1"/>
  <c r="AT249" i="1" a="1"/>
  <c r="AT249" i="1" s="1"/>
  <c r="AT250" i="1" a="1"/>
  <c r="AT250" i="1" s="1"/>
  <c r="AT251" i="1" a="1"/>
  <c r="AT251" i="1" s="1"/>
  <c r="AT252" i="1" a="1"/>
  <c r="AT252" i="1" s="1"/>
  <c r="AT253" i="1" a="1"/>
  <c r="AT253" i="1" s="1"/>
  <c r="AT254" i="1" a="1"/>
  <c r="AT254" i="1" s="1"/>
  <c r="AT255" i="1" a="1"/>
  <c r="AT255" i="1" s="1"/>
  <c r="AT256" i="1" a="1"/>
  <c r="AT256" i="1" s="1"/>
  <c r="AT257" i="1" a="1"/>
  <c r="AT257" i="1" s="1"/>
  <c r="AT258" i="1" a="1"/>
  <c r="AT258" i="1" s="1"/>
  <c r="AT259" i="1" a="1"/>
  <c r="AT259" i="1" s="1"/>
  <c r="AT260" i="1" a="1"/>
  <c r="AT260" i="1" s="1"/>
  <c r="AT261" i="1" a="1"/>
  <c r="AT261" i="1" s="1"/>
  <c r="AT262" i="1" a="1"/>
  <c r="AT262" i="1" s="1"/>
  <c r="AT263" i="1" a="1"/>
  <c r="AT263" i="1" s="1"/>
  <c r="AT264" i="1" a="1"/>
  <c r="AT264" i="1" s="1"/>
  <c r="AT265" i="1" a="1"/>
  <c r="AT265" i="1" s="1"/>
  <c r="AT266" i="1" a="1"/>
  <c r="AT266" i="1" s="1"/>
  <c r="AT267" i="1" a="1"/>
  <c r="AT267" i="1" s="1"/>
  <c r="AT268" i="1" a="1"/>
  <c r="AT268" i="1" s="1"/>
  <c r="AT269" i="1" a="1"/>
  <c r="AT269" i="1" s="1"/>
  <c r="AT270" i="1" a="1"/>
  <c r="AT270" i="1" s="1"/>
  <c r="AT271" i="1" a="1"/>
  <c r="AT271" i="1" s="1"/>
  <c r="AT272" i="1" a="1"/>
  <c r="AT272" i="1" s="1"/>
  <c r="AT273" i="1" a="1"/>
  <c r="AT273" i="1" s="1"/>
  <c r="AT274" i="1" a="1"/>
  <c r="AT274" i="1" s="1"/>
  <c r="AT275" i="1" a="1"/>
  <c r="AT275" i="1" s="1"/>
  <c r="AT276" i="1" a="1"/>
  <c r="AT276" i="1" s="1"/>
  <c r="AT277" i="1" a="1"/>
  <c r="AT277" i="1" s="1"/>
  <c r="AT278" i="1" a="1"/>
  <c r="AT278" i="1" s="1"/>
  <c r="AT279" i="1" a="1"/>
  <c r="AT279" i="1" s="1"/>
  <c r="AT280" i="1" a="1"/>
  <c r="AT280" i="1" s="1"/>
  <c r="AT281" i="1" a="1"/>
  <c r="AT281" i="1" s="1"/>
  <c r="AT282" i="1" a="1"/>
  <c r="AT282" i="1" s="1"/>
  <c r="AT283" i="1" a="1"/>
  <c r="AT283" i="1" s="1"/>
  <c r="AT284" i="1" a="1"/>
  <c r="AT284" i="1" s="1"/>
  <c r="AT285" i="1" a="1"/>
  <c r="AT285" i="1" s="1"/>
  <c r="AT286" i="1" a="1"/>
  <c r="AT286" i="1" s="1"/>
  <c r="AT287" i="1" a="1"/>
  <c r="AT287" i="1" s="1"/>
  <c r="AT288" i="1" a="1"/>
  <c r="AT288" i="1" s="1"/>
  <c r="AT289" i="1" a="1"/>
  <c r="AT289" i="1" s="1"/>
  <c r="AT290" i="1" a="1"/>
  <c r="AT290" i="1" s="1"/>
  <c r="AT291" i="1" a="1"/>
  <c r="AT291" i="1" s="1"/>
  <c r="AT292" i="1" a="1"/>
  <c r="AT292" i="1" s="1"/>
  <c r="AT293" i="1" a="1"/>
  <c r="AT293" i="1" s="1"/>
  <c r="AT294" i="1" a="1"/>
  <c r="AT294" i="1" s="1"/>
  <c r="AT295" i="1" a="1"/>
  <c r="AT295" i="1" s="1"/>
  <c r="AT296" i="1" a="1"/>
  <c r="AT296" i="1" s="1"/>
  <c r="AT297" i="1" a="1"/>
  <c r="AT297" i="1" s="1"/>
  <c r="AT298" i="1" a="1"/>
  <c r="AT298" i="1" s="1"/>
  <c r="AT299" i="1" a="1"/>
  <c r="AT299" i="1" s="1"/>
  <c r="AT300" i="1" a="1"/>
  <c r="AT300" i="1" s="1"/>
  <c r="AT301" i="1" a="1"/>
  <c r="AT301" i="1" s="1"/>
  <c r="AT302" i="1" a="1"/>
  <c r="AT302" i="1" s="1"/>
  <c r="AT303" i="1" a="1"/>
  <c r="AT303" i="1" s="1"/>
  <c r="AT304" i="1" a="1"/>
  <c r="AT304" i="1" s="1"/>
  <c r="AT305" i="1" a="1"/>
  <c r="AT305" i="1" s="1"/>
  <c r="AT306" i="1" a="1"/>
  <c r="AT306" i="1" s="1"/>
  <c r="AT307" i="1" a="1"/>
  <c r="AT307" i="1" s="1"/>
  <c r="AT308" i="1" a="1"/>
  <c r="AT308" i="1" s="1"/>
  <c r="AT309" i="1" a="1"/>
  <c r="AT309" i="1" s="1"/>
  <c r="AT310" i="1" a="1"/>
  <c r="AT310" i="1" s="1"/>
  <c r="AT311" i="1" a="1"/>
  <c r="AT311" i="1" s="1"/>
  <c r="AT312" i="1" a="1"/>
  <c r="AT312" i="1" s="1"/>
  <c r="AT313" i="1" a="1"/>
  <c r="AT313" i="1" s="1"/>
  <c r="AT314" i="1" a="1"/>
  <c r="AT314" i="1" s="1"/>
  <c r="AT315" i="1" a="1"/>
  <c r="AT315" i="1" s="1"/>
  <c r="AT316" i="1" a="1"/>
  <c r="AT316" i="1" s="1"/>
  <c r="AT317" i="1" a="1"/>
  <c r="AT317" i="1" s="1"/>
  <c r="AT318" i="1" a="1"/>
  <c r="AT318" i="1" s="1"/>
  <c r="AT319" i="1" a="1"/>
  <c r="AT319" i="1" s="1"/>
  <c r="AT320" i="1" a="1"/>
  <c r="AT320" i="1" s="1"/>
  <c r="AT321" i="1" a="1"/>
  <c r="AT321" i="1" s="1"/>
  <c r="AT322" i="1" a="1"/>
  <c r="AT322" i="1" s="1"/>
  <c r="AT323" i="1" a="1"/>
  <c r="AT323" i="1" s="1"/>
  <c r="AT324" i="1" a="1"/>
  <c r="AT324" i="1" s="1"/>
  <c r="AT325" i="1" a="1"/>
  <c r="AT325" i="1" s="1"/>
  <c r="AT326" i="1" a="1"/>
  <c r="AT326" i="1" s="1"/>
  <c r="AT327" i="1" a="1"/>
  <c r="AT327" i="1" s="1"/>
  <c r="AT328" i="1" a="1"/>
  <c r="AT328" i="1" s="1"/>
  <c r="AT329" i="1" a="1"/>
  <c r="AT329" i="1" s="1"/>
  <c r="AT330" i="1" a="1"/>
  <c r="AT330" i="1" s="1"/>
  <c r="AT331" i="1" a="1"/>
  <c r="AT331" i="1" s="1"/>
  <c r="AT332" i="1" a="1"/>
  <c r="AT332" i="1" s="1"/>
  <c r="AT333" i="1" a="1"/>
  <c r="AT333" i="1" s="1"/>
  <c r="AT334" i="1" a="1"/>
  <c r="AT334" i="1" s="1"/>
  <c r="AT335" i="1" a="1"/>
  <c r="AT335" i="1" s="1"/>
  <c r="AT336" i="1" a="1"/>
  <c r="AT336" i="1" s="1"/>
  <c r="AT337" i="1" a="1"/>
  <c r="AT337" i="1" s="1"/>
  <c r="AT338" i="1" a="1"/>
  <c r="AT338" i="1" s="1"/>
  <c r="AT339" i="1" a="1"/>
  <c r="AT339" i="1" s="1"/>
  <c r="AT340" i="1" a="1"/>
  <c r="AT340" i="1" s="1"/>
  <c r="AT341" i="1" a="1"/>
  <c r="AT341" i="1" s="1"/>
  <c r="AT342" i="1" a="1"/>
  <c r="AT342" i="1" s="1"/>
  <c r="AT343" i="1" a="1"/>
  <c r="AT343" i="1" s="1"/>
  <c r="AT344" i="1" a="1"/>
  <c r="AT344" i="1" s="1"/>
  <c r="AT345" i="1" a="1"/>
  <c r="AT345" i="1" s="1"/>
  <c r="AT346" i="1" a="1"/>
  <c r="AT346" i="1" s="1"/>
  <c r="AT347" i="1" a="1"/>
  <c r="AT347" i="1" s="1"/>
  <c r="AT348" i="1" a="1"/>
  <c r="AT348" i="1" s="1"/>
  <c r="AT349" i="1" a="1"/>
  <c r="AT349" i="1" s="1"/>
  <c r="AT350" i="1" a="1"/>
  <c r="AT350" i="1" s="1"/>
  <c r="AT351" i="1" a="1"/>
  <c r="AT351" i="1" s="1"/>
  <c r="AT352" i="1" a="1"/>
  <c r="AT352" i="1" s="1"/>
  <c r="AT353" i="1" a="1"/>
  <c r="AT353" i="1" s="1"/>
  <c r="AT354" i="1" a="1"/>
  <c r="AT354" i="1" s="1"/>
  <c r="AT355" i="1" a="1"/>
  <c r="AT355" i="1" s="1"/>
  <c r="AT356" i="1" a="1"/>
  <c r="AT356" i="1" s="1"/>
  <c r="AT357" i="1" a="1"/>
  <c r="AT357" i="1" s="1"/>
  <c r="AT358" i="1" a="1"/>
  <c r="AT358" i="1" s="1"/>
  <c r="AT359" i="1" a="1"/>
  <c r="AT359" i="1" s="1"/>
  <c r="AT360" i="1" a="1"/>
  <c r="AT360" i="1" s="1"/>
  <c r="AT361" i="1" a="1"/>
  <c r="AT361" i="1" s="1"/>
  <c r="AT362" i="1" a="1"/>
  <c r="AT362" i="1" s="1"/>
  <c r="AT363" i="1" a="1"/>
  <c r="AT363" i="1" s="1"/>
  <c r="AT364" i="1" a="1"/>
  <c r="AT364" i="1" s="1"/>
  <c r="AT365" i="1" a="1"/>
  <c r="AT365" i="1" s="1"/>
  <c r="AT366" i="1" a="1"/>
  <c r="AT366" i="1" s="1"/>
  <c r="AT367" i="1" a="1"/>
  <c r="AT367" i="1" s="1"/>
  <c r="AT368" i="1" a="1"/>
  <c r="AT368" i="1" s="1"/>
  <c r="AT369" i="1" a="1"/>
  <c r="AT369" i="1" s="1"/>
  <c r="AT370" i="1" a="1"/>
  <c r="AT370" i="1" s="1"/>
  <c r="AT371" i="1" a="1"/>
  <c r="AT371" i="1" s="1"/>
  <c r="AT372" i="1" a="1"/>
  <c r="AT372" i="1" s="1"/>
  <c r="AT373" i="1" a="1"/>
  <c r="AT373" i="1" s="1"/>
  <c r="AT374" i="1" a="1"/>
  <c r="AT374" i="1" s="1"/>
  <c r="AT375" i="1" a="1"/>
  <c r="AT375" i="1" s="1"/>
  <c r="AT376" i="1" a="1"/>
  <c r="AT376" i="1" s="1"/>
  <c r="AT377" i="1" a="1"/>
  <c r="AT377" i="1" s="1"/>
  <c r="AT378" i="1" a="1"/>
  <c r="AT378" i="1" s="1"/>
  <c r="AT379" i="1" a="1"/>
  <c r="AT379" i="1" s="1"/>
  <c r="AT380" i="1" a="1"/>
  <c r="AT380" i="1" s="1"/>
  <c r="AT381" i="1" a="1"/>
  <c r="AT381" i="1" s="1"/>
  <c r="AT382" i="1" a="1"/>
  <c r="AT382" i="1" s="1"/>
  <c r="AT383" i="1" a="1"/>
  <c r="AT383" i="1" s="1"/>
  <c r="AT384" i="1" a="1"/>
  <c r="AT384" i="1" s="1"/>
  <c r="AT385" i="1" a="1"/>
  <c r="AT385" i="1" s="1"/>
  <c r="AT386" i="1" a="1"/>
  <c r="AT386" i="1" s="1"/>
  <c r="AT387" i="1" a="1"/>
  <c r="AT387" i="1" s="1"/>
  <c r="AT388" i="1" a="1"/>
  <c r="AT388" i="1" s="1"/>
  <c r="AT389" i="1" a="1"/>
  <c r="AT389" i="1" s="1"/>
  <c r="AT390" i="1" a="1"/>
  <c r="AT390" i="1" s="1"/>
  <c r="AT391" i="1" a="1"/>
  <c r="AT391" i="1" s="1"/>
  <c r="AT392" i="1" a="1"/>
  <c r="AT392" i="1" s="1"/>
  <c r="AT393" i="1" a="1"/>
  <c r="AT393" i="1" s="1"/>
  <c r="AT394" i="1" a="1"/>
  <c r="AT394" i="1" s="1"/>
  <c r="AT395" i="1" a="1"/>
  <c r="AT395" i="1" s="1"/>
  <c r="AT396" i="1" a="1"/>
  <c r="AT396" i="1" s="1"/>
  <c r="AT397" i="1" a="1"/>
  <c r="AT397" i="1" s="1"/>
  <c r="AT398" i="1" a="1"/>
  <c r="AT398" i="1" s="1"/>
  <c r="AT399" i="1" a="1"/>
  <c r="AT399" i="1" s="1"/>
  <c r="AT400" i="1" a="1"/>
  <c r="AT400" i="1" s="1"/>
  <c r="AT401" i="1" a="1"/>
  <c r="AT401" i="1" s="1"/>
  <c r="AT402" i="1" a="1"/>
  <c r="AT402" i="1" s="1"/>
  <c r="AT403" i="1" a="1"/>
  <c r="AT403" i="1" s="1"/>
  <c r="AT404" i="1" a="1"/>
  <c r="AT404" i="1" s="1"/>
  <c r="AT405" i="1" a="1"/>
  <c r="AT405" i="1" s="1"/>
  <c r="AT406" i="1" a="1"/>
  <c r="AT406" i="1" s="1"/>
  <c r="AT407" i="1" a="1"/>
  <c r="AT407" i="1" s="1"/>
  <c r="AT408" i="1" a="1"/>
  <c r="AT408" i="1" s="1"/>
  <c r="AT409" i="1" a="1"/>
  <c r="AT409" i="1" s="1"/>
  <c r="AT410" i="1" a="1"/>
  <c r="AT410" i="1" s="1"/>
  <c r="AT411" i="1" a="1"/>
  <c r="AT411" i="1" s="1"/>
  <c r="AT412" i="1" a="1"/>
  <c r="AT412" i="1" s="1"/>
  <c r="AT413" i="1" a="1"/>
  <c r="AT413" i="1" s="1"/>
  <c r="AT414" i="1" a="1"/>
  <c r="AT414" i="1" s="1"/>
  <c r="AT415" i="1" a="1"/>
  <c r="AT415" i="1" s="1"/>
  <c r="AT416" i="1" a="1"/>
  <c r="AT416" i="1" s="1"/>
  <c r="AT417" i="1" a="1"/>
  <c r="AT417" i="1" s="1"/>
  <c r="AT418" i="1" a="1"/>
  <c r="AT418" i="1" s="1"/>
  <c r="AT419" i="1" a="1"/>
  <c r="AT419" i="1" s="1"/>
  <c r="AT420" i="1" a="1"/>
  <c r="AT420" i="1" s="1"/>
  <c r="AT421" i="1" a="1"/>
  <c r="AT421" i="1" s="1"/>
  <c r="AT422" i="1" a="1"/>
  <c r="AT422" i="1" s="1"/>
  <c r="AT423" i="1" a="1"/>
  <c r="AT423" i="1" s="1"/>
  <c r="AT424" i="1" a="1"/>
  <c r="AT424" i="1" s="1"/>
  <c r="AT425" i="1" a="1"/>
  <c r="AT425" i="1" s="1"/>
  <c r="AT426" i="1" a="1"/>
  <c r="AT426" i="1" s="1"/>
  <c r="AT427" i="1" a="1"/>
  <c r="AT427" i="1" s="1"/>
  <c r="AT428" i="1" a="1"/>
  <c r="AT428" i="1" s="1"/>
  <c r="AT429" i="1" a="1"/>
  <c r="AT429" i="1" s="1"/>
  <c r="AT430" i="1" a="1"/>
  <c r="AT430" i="1" s="1"/>
  <c r="AT431" i="1" a="1"/>
  <c r="AT431" i="1" s="1"/>
  <c r="AT432" i="1" a="1"/>
  <c r="AT432" i="1" s="1"/>
  <c r="AT433" i="1" a="1"/>
  <c r="AT433" i="1" s="1"/>
  <c r="AT434" i="1" a="1"/>
  <c r="AT434" i="1" s="1"/>
  <c r="AT435" i="1" a="1"/>
  <c r="AT435" i="1" s="1"/>
  <c r="AT436" i="1" a="1"/>
  <c r="AT436" i="1" s="1"/>
  <c r="AT437" i="1" a="1"/>
  <c r="AT437" i="1" s="1"/>
  <c r="AT438" i="1" a="1"/>
  <c r="AT438" i="1" s="1"/>
  <c r="AT439" i="1" a="1"/>
  <c r="AT439" i="1" s="1"/>
  <c r="AT440" i="1" a="1"/>
  <c r="AT440" i="1" s="1"/>
  <c r="AT441" i="1" a="1"/>
  <c r="AT441" i="1" s="1"/>
  <c r="AT442" i="1" a="1"/>
  <c r="AT442" i="1" s="1"/>
  <c r="AT443" i="1" a="1"/>
  <c r="AT443" i="1" s="1"/>
  <c r="AT444" i="1" a="1"/>
  <c r="AT444" i="1" s="1"/>
  <c r="AT445" i="1" a="1"/>
  <c r="AT445" i="1" s="1"/>
  <c r="AT446" i="1" a="1"/>
  <c r="AT446" i="1" s="1"/>
  <c r="AT447" i="1" a="1"/>
  <c r="AT447" i="1" s="1"/>
  <c r="AT448" i="1" a="1"/>
  <c r="AT448" i="1" s="1"/>
  <c r="AT449" i="1" a="1"/>
  <c r="AT449" i="1" s="1"/>
  <c r="AT450" i="1" a="1"/>
  <c r="AT450" i="1" s="1"/>
  <c r="AT451" i="1" a="1"/>
  <c r="AT451" i="1" s="1"/>
  <c r="AT452" i="1" a="1"/>
  <c r="AT452" i="1" s="1"/>
  <c r="AT453" i="1" a="1"/>
  <c r="AT453" i="1" s="1"/>
  <c r="AT454" i="1" a="1"/>
  <c r="AT454" i="1" s="1"/>
  <c r="AT455" i="1" a="1"/>
  <c r="AT455" i="1" s="1"/>
  <c r="AT456" i="1" a="1"/>
  <c r="AT456" i="1" s="1"/>
  <c r="AT457" i="1" a="1"/>
  <c r="AT457" i="1" s="1"/>
  <c r="AT458" i="1" a="1"/>
  <c r="AT458" i="1" s="1"/>
  <c r="AT459" i="1" a="1"/>
  <c r="AT459" i="1" s="1"/>
  <c r="AT460" i="1" a="1"/>
  <c r="AT460" i="1" s="1"/>
  <c r="AT461" i="1" a="1"/>
  <c r="AT461" i="1" s="1"/>
  <c r="AT462" i="1" a="1"/>
  <c r="AT462" i="1" s="1"/>
  <c r="AT463" i="1" a="1"/>
  <c r="AT463" i="1" s="1"/>
  <c r="AT464" i="1" a="1"/>
  <c r="AT464" i="1" s="1"/>
  <c r="AT465" i="1" a="1"/>
  <c r="AT465" i="1" s="1"/>
  <c r="AT466" i="1" a="1"/>
  <c r="AT466" i="1" s="1"/>
  <c r="AT467" i="1" a="1"/>
  <c r="AT467" i="1" s="1"/>
  <c r="AT468" i="1" a="1"/>
  <c r="AT468" i="1" s="1"/>
  <c r="AT469" i="1" a="1"/>
  <c r="AT469" i="1" s="1"/>
  <c r="AT470" i="1" a="1"/>
  <c r="AT470" i="1" s="1"/>
  <c r="AT471" i="1" a="1"/>
  <c r="AT471" i="1" s="1"/>
  <c r="AT472" i="1" a="1"/>
  <c r="AT472" i="1" s="1"/>
  <c r="AT473" i="1" a="1"/>
  <c r="AT473" i="1" s="1"/>
  <c r="AT474" i="1" a="1"/>
  <c r="AT474" i="1" s="1"/>
  <c r="AT475" i="1" a="1"/>
  <c r="AT475" i="1" s="1"/>
  <c r="AT476" i="1" a="1"/>
  <c r="AT476" i="1" s="1"/>
  <c r="AT477" i="1" a="1"/>
  <c r="AT477" i="1" s="1"/>
  <c r="AT478" i="1" a="1"/>
  <c r="AT478" i="1" s="1"/>
  <c r="AT479" i="1" a="1"/>
  <c r="AT479" i="1" s="1"/>
  <c r="AT480" i="1" a="1"/>
  <c r="AT480" i="1" s="1"/>
  <c r="AT481" i="1" a="1"/>
  <c r="AT481" i="1" s="1"/>
  <c r="AT482" i="1" a="1"/>
  <c r="AT482" i="1" s="1"/>
  <c r="AT483" i="1" a="1"/>
  <c r="AT483" i="1" s="1"/>
  <c r="AT484" i="1" a="1"/>
  <c r="AT484" i="1" s="1"/>
  <c r="AT485" i="1" a="1"/>
  <c r="AT485" i="1" s="1"/>
  <c r="AT486" i="1" a="1"/>
  <c r="AT486" i="1" s="1"/>
  <c r="AT487" i="1" a="1"/>
  <c r="AT487" i="1" s="1"/>
  <c r="AT488" i="1" a="1"/>
  <c r="AT488" i="1" s="1"/>
  <c r="AT489" i="1" a="1"/>
  <c r="AT489" i="1" s="1"/>
  <c r="AT490" i="1" a="1"/>
  <c r="AT490" i="1" s="1"/>
  <c r="AT491" i="1" a="1"/>
  <c r="AT491" i="1" s="1"/>
  <c r="AT492" i="1" a="1"/>
  <c r="AT492" i="1" s="1"/>
  <c r="AT493" i="1" a="1"/>
  <c r="AT493" i="1" s="1"/>
  <c r="AT494" i="1" a="1"/>
  <c r="AT494" i="1" s="1"/>
  <c r="AT495" i="1" a="1"/>
  <c r="AT495" i="1" s="1"/>
  <c r="AT496" i="1" a="1"/>
  <c r="AT496" i="1" s="1"/>
  <c r="AT497" i="1" a="1"/>
  <c r="AT497" i="1" s="1"/>
  <c r="AT498" i="1" a="1"/>
  <c r="AT498" i="1" s="1"/>
  <c r="AT499" i="1" a="1"/>
  <c r="AT499" i="1" s="1"/>
  <c r="AT500" i="1" a="1"/>
  <c r="AT500" i="1" s="1"/>
  <c r="A3" i="10"/>
  <c r="A3" i="9"/>
  <c r="A3" i="8"/>
  <c r="A3" i="7"/>
  <c r="B3" i="6"/>
  <c r="AP3" i="1" a="1"/>
  <c r="AP3" i="1" s="1"/>
  <c r="AQ3" i="1" s="1" a="1"/>
  <c r="AQ3" i="1" s="1"/>
  <c r="AR3" i="1" s="1" a="1"/>
  <c r="AR3" i="1" s="1"/>
  <c r="AS3" i="1"/>
  <c r="AU3" i="1"/>
  <c r="AV3" i="1"/>
  <c r="AW3" i="1"/>
  <c r="AX3" i="1"/>
  <c r="AY3" i="1"/>
  <c r="AZ3" i="1"/>
  <c r="BA3" i="1"/>
  <c r="BB3" i="1"/>
  <c r="BC3" i="1"/>
  <c r="BD3" i="1"/>
  <c r="BE3" i="1"/>
  <c r="BF3" i="1"/>
  <c r="BG3" i="1"/>
  <c r="BH3" i="1"/>
  <c r="BI3" i="1"/>
  <c r="AP4" i="1" a="1"/>
  <c r="AP4" i="1" s="1"/>
  <c r="AQ4" i="1" s="1" a="1"/>
  <c r="AQ4" i="1" s="1"/>
  <c r="AR4" i="1" s="1" a="1"/>
  <c r="AR4" i="1" s="1"/>
  <c r="AS4" i="1"/>
  <c r="AU4" i="1"/>
  <c r="AV4" i="1"/>
  <c r="AW4" i="1"/>
  <c r="AX4" i="1"/>
  <c r="AY4" i="1"/>
  <c r="AZ4" i="1"/>
  <c r="BA4" i="1"/>
  <c r="BB4" i="1"/>
  <c r="BC4" i="1"/>
  <c r="BD4" i="1"/>
  <c r="BE4" i="1"/>
  <c r="BF4" i="1"/>
  <c r="BG4" i="1"/>
  <c r="BH4" i="1"/>
  <c r="BI4" i="1"/>
  <c r="AP5" i="1" a="1"/>
  <c r="AP5" i="1" s="1"/>
  <c r="AQ5" i="1" s="1" a="1"/>
  <c r="AQ5" i="1" s="1"/>
  <c r="AR5" i="1" s="1" a="1"/>
  <c r="AR5" i="1" s="1"/>
  <c r="AS5" i="1"/>
  <c r="AU5" i="1"/>
  <c r="AV5" i="1"/>
  <c r="AW5" i="1"/>
  <c r="AX5" i="1"/>
  <c r="AY5" i="1"/>
  <c r="AZ5" i="1"/>
  <c r="BA5" i="1"/>
  <c r="BB5" i="1"/>
  <c r="BC5" i="1"/>
  <c r="BD5" i="1"/>
  <c r="BE5" i="1"/>
  <c r="BF5" i="1"/>
  <c r="BG5" i="1"/>
  <c r="BH5" i="1"/>
  <c r="BI5" i="1"/>
  <c r="AP6" i="1" a="1"/>
  <c r="AP6" i="1" s="1"/>
  <c r="AQ6" i="1" s="1" a="1"/>
  <c r="AQ6" i="1" s="1"/>
  <c r="AR6" i="1" s="1" a="1"/>
  <c r="AR6" i="1" s="1"/>
  <c r="AS6" i="1"/>
  <c r="AU6" i="1"/>
  <c r="AV6" i="1"/>
  <c r="AW6" i="1"/>
  <c r="AX6" i="1"/>
  <c r="AY6" i="1"/>
  <c r="AZ6" i="1"/>
  <c r="BA6" i="1"/>
  <c r="BB6" i="1"/>
  <c r="BC6" i="1"/>
  <c r="BD6" i="1"/>
  <c r="BE6" i="1"/>
  <c r="BF6" i="1"/>
  <c r="BG6" i="1"/>
  <c r="BH6" i="1"/>
  <c r="BI6" i="1"/>
  <c r="AP7" i="1" a="1"/>
  <c r="AP7" i="1" s="1"/>
  <c r="AQ7" i="1" s="1" a="1"/>
  <c r="AQ7" i="1" s="1"/>
  <c r="AR7" i="1" s="1" a="1"/>
  <c r="AR7" i="1" s="1"/>
  <c r="AS7" i="1"/>
  <c r="AU7" i="1"/>
  <c r="AV7" i="1"/>
  <c r="AW7" i="1"/>
  <c r="AX7" i="1"/>
  <c r="AY7" i="1"/>
  <c r="AZ7" i="1"/>
  <c r="BA7" i="1"/>
  <c r="BB7" i="1"/>
  <c r="BC7" i="1"/>
  <c r="BD7" i="1"/>
  <c r="BE7" i="1"/>
  <c r="BF7" i="1"/>
  <c r="BG7" i="1"/>
  <c r="BH7" i="1"/>
  <c r="BI7" i="1"/>
  <c r="AP8" i="1" a="1"/>
  <c r="AP8" i="1" s="1"/>
  <c r="AQ8" i="1" s="1" a="1"/>
  <c r="AQ8" i="1" s="1"/>
  <c r="AR8" i="1" s="1" a="1"/>
  <c r="AR8" i="1" s="1"/>
  <c r="AS8" i="1"/>
  <c r="AU8" i="1"/>
  <c r="AV8" i="1"/>
  <c r="AW8" i="1"/>
  <c r="AX8" i="1"/>
  <c r="AY8" i="1"/>
  <c r="AZ8" i="1"/>
  <c r="BA8" i="1"/>
  <c r="BB8" i="1"/>
  <c r="BC8" i="1"/>
  <c r="BD8" i="1"/>
  <c r="BE8" i="1"/>
  <c r="BF8" i="1"/>
  <c r="BG8" i="1"/>
  <c r="BH8" i="1"/>
  <c r="BI8" i="1"/>
  <c r="AP9" i="1" a="1"/>
  <c r="AP9" i="1" s="1"/>
  <c r="AQ9" i="1" s="1" a="1"/>
  <c r="AQ9" i="1" s="1"/>
  <c r="AR9" i="1" s="1" a="1"/>
  <c r="AR9" i="1" s="1"/>
  <c r="AS9" i="1"/>
  <c r="AU9" i="1"/>
  <c r="AV9" i="1"/>
  <c r="AW9" i="1"/>
  <c r="AX9" i="1"/>
  <c r="AY9" i="1"/>
  <c r="AZ9" i="1"/>
  <c r="BA9" i="1"/>
  <c r="BB9" i="1"/>
  <c r="BC9" i="1"/>
  <c r="BD9" i="1"/>
  <c r="BE9" i="1"/>
  <c r="BF9" i="1"/>
  <c r="BG9" i="1"/>
  <c r="BH9" i="1"/>
  <c r="BI9" i="1"/>
  <c r="AP10" i="1" a="1"/>
  <c r="AP10" i="1" s="1"/>
  <c r="AQ10" i="1" s="1" a="1"/>
  <c r="AQ10" i="1" s="1"/>
  <c r="AR10" i="1" s="1" a="1"/>
  <c r="AR10" i="1" s="1"/>
  <c r="AS10" i="1"/>
  <c r="AU10" i="1"/>
  <c r="AV10" i="1"/>
  <c r="AW10" i="1"/>
  <c r="AX10" i="1"/>
  <c r="AY10" i="1"/>
  <c r="AZ10" i="1"/>
  <c r="BA10" i="1"/>
  <c r="BB10" i="1"/>
  <c r="BC10" i="1"/>
  <c r="BD10" i="1"/>
  <c r="BE10" i="1"/>
  <c r="BF10" i="1"/>
  <c r="BG10" i="1"/>
  <c r="BH10" i="1"/>
  <c r="BI10" i="1"/>
  <c r="AP11" i="1" a="1"/>
  <c r="AP11" i="1" s="1"/>
  <c r="AQ11" i="1" s="1" a="1"/>
  <c r="AQ11" i="1" s="1"/>
  <c r="AR11" i="1" s="1" a="1"/>
  <c r="AR11" i="1" s="1"/>
  <c r="AS11" i="1"/>
  <c r="AU11" i="1"/>
  <c r="AV11" i="1"/>
  <c r="AW11" i="1"/>
  <c r="AX11" i="1"/>
  <c r="AY11" i="1"/>
  <c r="AZ11" i="1"/>
  <c r="BA11" i="1"/>
  <c r="BB11" i="1"/>
  <c r="BC11" i="1"/>
  <c r="BD11" i="1"/>
  <c r="BE11" i="1"/>
  <c r="BF11" i="1"/>
  <c r="BG11" i="1"/>
  <c r="BH11" i="1"/>
  <c r="BI11" i="1"/>
  <c r="AP12" i="1" a="1"/>
  <c r="AP12" i="1" s="1"/>
  <c r="AQ12" i="1" s="1" a="1"/>
  <c r="AQ12" i="1" s="1"/>
  <c r="AR12" i="1" s="1" a="1"/>
  <c r="AR12" i="1" s="1"/>
  <c r="AS12" i="1"/>
  <c r="AU12" i="1"/>
  <c r="AV12" i="1"/>
  <c r="AW12" i="1"/>
  <c r="AX12" i="1"/>
  <c r="AY12" i="1"/>
  <c r="AZ12" i="1"/>
  <c r="BA12" i="1"/>
  <c r="BB12" i="1"/>
  <c r="BC12" i="1"/>
  <c r="BD12" i="1"/>
  <c r="BE12" i="1"/>
  <c r="BF12" i="1"/>
  <c r="BG12" i="1"/>
  <c r="BH12" i="1"/>
  <c r="BI12" i="1"/>
  <c r="AP13" i="1" a="1"/>
  <c r="AP13" i="1" s="1"/>
  <c r="AQ13" i="1" s="1" a="1"/>
  <c r="AQ13" i="1" s="1"/>
  <c r="AR13" i="1" s="1" a="1"/>
  <c r="AR13" i="1" s="1"/>
  <c r="AS13" i="1"/>
  <c r="AU13" i="1"/>
  <c r="AV13" i="1"/>
  <c r="AW13" i="1"/>
  <c r="AX13" i="1"/>
  <c r="AY13" i="1"/>
  <c r="AZ13" i="1"/>
  <c r="BA13" i="1"/>
  <c r="BB13" i="1"/>
  <c r="BC13" i="1"/>
  <c r="BD13" i="1"/>
  <c r="BE13" i="1"/>
  <c r="BF13" i="1"/>
  <c r="BG13" i="1"/>
  <c r="BH13" i="1"/>
  <c r="BI13" i="1"/>
  <c r="AP14" i="1" a="1"/>
  <c r="AP14" i="1" s="1"/>
  <c r="AQ14" i="1" s="1" a="1"/>
  <c r="AQ14" i="1" s="1"/>
  <c r="AR14" i="1" s="1" a="1"/>
  <c r="AR14" i="1" s="1"/>
  <c r="AS14" i="1"/>
  <c r="AU14" i="1"/>
  <c r="AV14" i="1"/>
  <c r="AW14" i="1"/>
  <c r="AX14" i="1"/>
  <c r="AY14" i="1"/>
  <c r="AZ14" i="1"/>
  <c r="BA14" i="1"/>
  <c r="BB14" i="1"/>
  <c r="BC14" i="1"/>
  <c r="BD14" i="1"/>
  <c r="BE14" i="1"/>
  <c r="BF14" i="1"/>
  <c r="BG14" i="1"/>
  <c r="BH14" i="1"/>
  <c r="BI14" i="1"/>
  <c r="AP15" i="1" a="1"/>
  <c r="AP15" i="1" s="1"/>
  <c r="AQ15" i="1" s="1" a="1"/>
  <c r="AQ15" i="1" s="1"/>
  <c r="AR15" i="1" s="1" a="1"/>
  <c r="AR15" i="1" s="1"/>
  <c r="AS15" i="1"/>
  <c r="AU15" i="1"/>
  <c r="AV15" i="1"/>
  <c r="AW15" i="1"/>
  <c r="AX15" i="1"/>
  <c r="AY15" i="1"/>
  <c r="AZ15" i="1"/>
  <c r="BA15" i="1"/>
  <c r="BB15" i="1"/>
  <c r="BC15" i="1"/>
  <c r="BD15" i="1"/>
  <c r="BE15" i="1"/>
  <c r="BF15" i="1"/>
  <c r="BG15" i="1"/>
  <c r="BH15" i="1"/>
  <c r="BI15" i="1"/>
  <c r="AP16" i="1" a="1"/>
  <c r="AP16" i="1" s="1"/>
  <c r="AQ16" i="1" s="1" a="1"/>
  <c r="AQ16" i="1" s="1"/>
  <c r="AR16" i="1" s="1" a="1"/>
  <c r="AR16" i="1" s="1"/>
  <c r="AS16" i="1"/>
  <c r="AU16" i="1"/>
  <c r="AV16" i="1"/>
  <c r="AW16" i="1"/>
  <c r="AX16" i="1"/>
  <c r="AY16" i="1"/>
  <c r="AZ16" i="1"/>
  <c r="BA16" i="1"/>
  <c r="BB16" i="1"/>
  <c r="BC16" i="1"/>
  <c r="BD16" i="1"/>
  <c r="BE16" i="1"/>
  <c r="BF16" i="1"/>
  <c r="BG16" i="1"/>
  <c r="BH16" i="1"/>
  <c r="BI16" i="1"/>
  <c r="AP17" i="1" a="1"/>
  <c r="AP17" i="1" s="1"/>
  <c r="AQ17" i="1" s="1" a="1"/>
  <c r="AQ17" i="1" s="1"/>
  <c r="AR17" i="1" s="1" a="1"/>
  <c r="AR17" i="1" s="1"/>
  <c r="AS17" i="1"/>
  <c r="AU17" i="1"/>
  <c r="AV17" i="1"/>
  <c r="AW17" i="1"/>
  <c r="AX17" i="1"/>
  <c r="AY17" i="1"/>
  <c r="AZ17" i="1"/>
  <c r="BA17" i="1"/>
  <c r="BB17" i="1"/>
  <c r="BC17" i="1"/>
  <c r="BD17" i="1"/>
  <c r="BE17" i="1"/>
  <c r="BF17" i="1"/>
  <c r="BG17" i="1"/>
  <c r="BH17" i="1"/>
  <c r="BI17" i="1"/>
  <c r="AP18" i="1" a="1"/>
  <c r="AP18" i="1" s="1"/>
  <c r="AQ18" i="1" s="1" a="1"/>
  <c r="AQ18" i="1" s="1"/>
  <c r="AR18" i="1" s="1" a="1"/>
  <c r="AR18" i="1" s="1"/>
  <c r="AS18" i="1"/>
  <c r="AU18" i="1"/>
  <c r="AV18" i="1"/>
  <c r="AW18" i="1"/>
  <c r="AX18" i="1"/>
  <c r="AY18" i="1"/>
  <c r="AZ18" i="1"/>
  <c r="BA18" i="1"/>
  <c r="BB18" i="1"/>
  <c r="BC18" i="1"/>
  <c r="BD18" i="1"/>
  <c r="BE18" i="1"/>
  <c r="BF18" i="1"/>
  <c r="BG18" i="1"/>
  <c r="BH18" i="1"/>
  <c r="BI18" i="1"/>
  <c r="AP19" i="1" a="1"/>
  <c r="AP19" i="1" s="1"/>
  <c r="AQ19" i="1" s="1" a="1"/>
  <c r="AQ19" i="1" s="1"/>
  <c r="AR19" i="1" s="1" a="1"/>
  <c r="AR19" i="1" s="1"/>
  <c r="AS19" i="1"/>
  <c r="AU19" i="1"/>
  <c r="AV19" i="1"/>
  <c r="AW19" i="1"/>
  <c r="AX19" i="1"/>
  <c r="AY19" i="1"/>
  <c r="AZ19" i="1"/>
  <c r="BA19" i="1"/>
  <c r="BB19" i="1"/>
  <c r="BC19" i="1"/>
  <c r="BD19" i="1"/>
  <c r="BE19" i="1"/>
  <c r="BF19" i="1"/>
  <c r="BG19" i="1"/>
  <c r="BH19" i="1"/>
  <c r="BI19" i="1"/>
  <c r="AP20" i="1" a="1"/>
  <c r="AP20" i="1" s="1"/>
  <c r="AQ20" i="1" s="1" a="1"/>
  <c r="AQ20" i="1" s="1"/>
  <c r="AR20" i="1" s="1" a="1"/>
  <c r="AR20" i="1" s="1"/>
  <c r="AS20" i="1"/>
  <c r="AU20" i="1"/>
  <c r="AV20" i="1"/>
  <c r="AW20" i="1"/>
  <c r="AX20" i="1"/>
  <c r="AY20" i="1"/>
  <c r="AZ20" i="1"/>
  <c r="BA20" i="1"/>
  <c r="BB20" i="1"/>
  <c r="BC20" i="1"/>
  <c r="BD20" i="1"/>
  <c r="BE20" i="1"/>
  <c r="BF20" i="1"/>
  <c r="BG20" i="1"/>
  <c r="BH20" i="1"/>
  <c r="BI20" i="1"/>
  <c r="AP21" i="1" a="1"/>
  <c r="AP21" i="1" s="1"/>
  <c r="AQ21" i="1" s="1" a="1"/>
  <c r="AQ21" i="1" s="1"/>
  <c r="AR21" i="1" s="1" a="1"/>
  <c r="AR21" i="1" s="1"/>
  <c r="AS21" i="1"/>
  <c r="AU21" i="1"/>
  <c r="AV21" i="1"/>
  <c r="AW21" i="1"/>
  <c r="AX21" i="1"/>
  <c r="AY21" i="1"/>
  <c r="AZ21" i="1"/>
  <c r="BA21" i="1"/>
  <c r="BB21" i="1"/>
  <c r="BC21" i="1"/>
  <c r="BD21" i="1"/>
  <c r="BE21" i="1"/>
  <c r="BF21" i="1"/>
  <c r="BG21" i="1"/>
  <c r="BH21" i="1"/>
  <c r="BI21" i="1"/>
  <c r="AP22" i="1" a="1"/>
  <c r="AP22" i="1" s="1"/>
  <c r="AQ22" i="1" s="1" a="1"/>
  <c r="AQ22" i="1" s="1"/>
  <c r="AR22" i="1" s="1" a="1"/>
  <c r="AR22" i="1" s="1"/>
  <c r="AS22" i="1"/>
  <c r="AU22" i="1"/>
  <c r="AV22" i="1"/>
  <c r="AW22" i="1"/>
  <c r="AX22" i="1"/>
  <c r="AY22" i="1"/>
  <c r="AZ22" i="1"/>
  <c r="BA22" i="1"/>
  <c r="BB22" i="1"/>
  <c r="BC22" i="1"/>
  <c r="BD22" i="1"/>
  <c r="BE22" i="1"/>
  <c r="BF22" i="1"/>
  <c r="BG22" i="1"/>
  <c r="BH22" i="1"/>
  <c r="BI22" i="1"/>
  <c r="AP23" i="1" a="1"/>
  <c r="AP23" i="1" s="1"/>
  <c r="AQ23" i="1" s="1" a="1"/>
  <c r="AQ23" i="1" s="1"/>
  <c r="AR23" i="1" s="1" a="1"/>
  <c r="AR23" i="1" s="1"/>
  <c r="AS23" i="1"/>
  <c r="AU23" i="1"/>
  <c r="AV23" i="1"/>
  <c r="AW23" i="1"/>
  <c r="AX23" i="1"/>
  <c r="AY23" i="1"/>
  <c r="AZ23" i="1"/>
  <c r="BA23" i="1"/>
  <c r="BB23" i="1"/>
  <c r="BC23" i="1"/>
  <c r="BD23" i="1"/>
  <c r="BE23" i="1"/>
  <c r="BF23" i="1"/>
  <c r="BG23" i="1"/>
  <c r="BH23" i="1"/>
  <c r="BI23" i="1"/>
  <c r="AP24" i="1" a="1"/>
  <c r="AP24" i="1" s="1"/>
  <c r="AQ24" i="1" s="1" a="1"/>
  <c r="AQ24" i="1" s="1"/>
  <c r="AR24" i="1" s="1" a="1"/>
  <c r="AR24" i="1" s="1"/>
  <c r="AS24" i="1"/>
  <c r="AU24" i="1"/>
  <c r="AV24" i="1"/>
  <c r="AW24" i="1"/>
  <c r="AX24" i="1"/>
  <c r="AY24" i="1"/>
  <c r="AZ24" i="1"/>
  <c r="BA24" i="1"/>
  <c r="BB24" i="1"/>
  <c r="BC24" i="1"/>
  <c r="BD24" i="1"/>
  <c r="BE24" i="1"/>
  <c r="BF24" i="1"/>
  <c r="BG24" i="1"/>
  <c r="BH24" i="1"/>
  <c r="BI24" i="1"/>
  <c r="AP25" i="1" a="1"/>
  <c r="AP25" i="1" s="1"/>
  <c r="AQ25" i="1" s="1" a="1"/>
  <c r="AQ25" i="1" s="1"/>
  <c r="AR25" i="1" s="1" a="1"/>
  <c r="AR25" i="1" s="1"/>
  <c r="AS25" i="1"/>
  <c r="AU25" i="1"/>
  <c r="AV25" i="1"/>
  <c r="AW25" i="1"/>
  <c r="AX25" i="1"/>
  <c r="AY25" i="1"/>
  <c r="AZ25" i="1"/>
  <c r="BA25" i="1"/>
  <c r="BB25" i="1"/>
  <c r="BC25" i="1"/>
  <c r="BD25" i="1"/>
  <c r="BE25" i="1"/>
  <c r="BF25" i="1"/>
  <c r="BG25" i="1"/>
  <c r="BH25" i="1"/>
  <c r="BI25" i="1"/>
  <c r="AP26" i="1" a="1"/>
  <c r="AP26" i="1" s="1"/>
  <c r="AQ26" i="1" s="1" a="1"/>
  <c r="AQ26" i="1" s="1"/>
  <c r="AR26" i="1" s="1" a="1"/>
  <c r="AR26" i="1" s="1"/>
  <c r="AS26" i="1"/>
  <c r="AU26" i="1"/>
  <c r="AV26" i="1"/>
  <c r="AW26" i="1"/>
  <c r="AX26" i="1"/>
  <c r="AY26" i="1"/>
  <c r="AZ26" i="1"/>
  <c r="BA26" i="1"/>
  <c r="BB26" i="1"/>
  <c r="BC26" i="1"/>
  <c r="BD26" i="1"/>
  <c r="BE26" i="1"/>
  <c r="BF26" i="1"/>
  <c r="BG26" i="1"/>
  <c r="BH26" i="1"/>
  <c r="BI26" i="1"/>
  <c r="AP27" i="1" a="1"/>
  <c r="AP27" i="1" s="1"/>
  <c r="AQ27" i="1" s="1" a="1"/>
  <c r="AQ27" i="1" s="1"/>
  <c r="AR27" i="1" s="1" a="1"/>
  <c r="AR27" i="1" s="1"/>
  <c r="AS27" i="1"/>
  <c r="AU27" i="1"/>
  <c r="AV27" i="1"/>
  <c r="AW27" i="1"/>
  <c r="AX27" i="1"/>
  <c r="AY27" i="1"/>
  <c r="AZ27" i="1"/>
  <c r="BA27" i="1"/>
  <c r="BB27" i="1"/>
  <c r="BC27" i="1"/>
  <c r="BD27" i="1"/>
  <c r="BE27" i="1"/>
  <c r="BF27" i="1"/>
  <c r="BG27" i="1"/>
  <c r="BH27" i="1"/>
  <c r="BI27" i="1"/>
  <c r="AP28" i="1" a="1"/>
  <c r="AP28" i="1" s="1"/>
  <c r="AQ28" i="1" s="1" a="1"/>
  <c r="AQ28" i="1" s="1"/>
  <c r="AR28" i="1" s="1" a="1"/>
  <c r="AR28" i="1" s="1"/>
  <c r="AS28" i="1"/>
  <c r="AU28" i="1"/>
  <c r="AV28" i="1"/>
  <c r="AW28" i="1"/>
  <c r="AX28" i="1"/>
  <c r="AY28" i="1"/>
  <c r="AZ28" i="1"/>
  <c r="BA28" i="1"/>
  <c r="BB28" i="1"/>
  <c r="BC28" i="1"/>
  <c r="BD28" i="1"/>
  <c r="BE28" i="1"/>
  <c r="BF28" i="1"/>
  <c r="BG28" i="1"/>
  <c r="BH28" i="1"/>
  <c r="BI28" i="1"/>
  <c r="AP29" i="1" a="1"/>
  <c r="AP29" i="1" s="1"/>
  <c r="AQ29" i="1" s="1" a="1"/>
  <c r="AQ29" i="1" s="1"/>
  <c r="AR29" i="1" s="1" a="1"/>
  <c r="AR29" i="1" s="1"/>
  <c r="AS29" i="1"/>
  <c r="AU29" i="1"/>
  <c r="AV29" i="1"/>
  <c r="AW29" i="1"/>
  <c r="AX29" i="1"/>
  <c r="AY29" i="1"/>
  <c r="AZ29" i="1"/>
  <c r="BA29" i="1"/>
  <c r="BB29" i="1"/>
  <c r="BC29" i="1"/>
  <c r="BD29" i="1"/>
  <c r="BE29" i="1"/>
  <c r="BF29" i="1"/>
  <c r="BG29" i="1"/>
  <c r="BH29" i="1"/>
  <c r="BI29" i="1"/>
  <c r="AP30" i="1" a="1"/>
  <c r="AP30" i="1" s="1"/>
  <c r="AQ30" i="1" s="1" a="1"/>
  <c r="AQ30" i="1" s="1"/>
  <c r="AR30" i="1" s="1" a="1"/>
  <c r="AR30" i="1" s="1"/>
  <c r="AS30" i="1"/>
  <c r="AU30" i="1"/>
  <c r="AV30" i="1"/>
  <c r="AW30" i="1"/>
  <c r="AX30" i="1"/>
  <c r="AY30" i="1"/>
  <c r="AZ30" i="1"/>
  <c r="BA30" i="1"/>
  <c r="BB30" i="1"/>
  <c r="BC30" i="1"/>
  <c r="BD30" i="1"/>
  <c r="BE30" i="1"/>
  <c r="BF30" i="1"/>
  <c r="BG30" i="1"/>
  <c r="BH30" i="1"/>
  <c r="BI30" i="1"/>
  <c r="AP31" i="1" a="1"/>
  <c r="AP31" i="1" s="1"/>
  <c r="AQ31" i="1" s="1" a="1"/>
  <c r="AQ31" i="1" s="1"/>
  <c r="AR31" i="1" s="1" a="1"/>
  <c r="AR31" i="1" s="1"/>
  <c r="AS31" i="1"/>
  <c r="AU31" i="1"/>
  <c r="AV31" i="1"/>
  <c r="AW31" i="1"/>
  <c r="AX31" i="1"/>
  <c r="AY31" i="1"/>
  <c r="AZ31" i="1"/>
  <c r="BA31" i="1"/>
  <c r="BB31" i="1"/>
  <c r="BC31" i="1"/>
  <c r="BD31" i="1"/>
  <c r="BE31" i="1"/>
  <c r="BF31" i="1"/>
  <c r="BG31" i="1"/>
  <c r="BH31" i="1"/>
  <c r="BI31" i="1"/>
  <c r="AP32" i="1" a="1"/>
  <c r="AP32" i="1" s="1"/>
  <c r="AQ32" i="1" s="1" a="1"/>
  <c r="AQ32" i="1" s="1"/>
  <c r="AR32" i="1" s="1" a="1"/>
  <c r="AR32" i="1" s="1"/>
  <c r="AS32" i="1"/>
  <c r="AU32" i="1"/>
  <c r="AV32" i="1"/>
  <c r="AW32" i="1"/>
  <c r="AX32" i="1"/>
  <c r="AY32" i="1"/>
  <c r="AZ32" i="1"/>
  <c r="BA32" i="1"/>
  <c r="BB32" i="1"/>
  <c r="BC32" i="1"/>
  <c r="BD32" i="1"/>
  <c r="BE32" i="1"/>
  <c r="BF32" i="1"/>
  <c r="BG32" i="1"/>
  <c r="BH32" i="1"/>
  <c r="BI32" i="1"/>
  <c r="AP33" i="1" a="1"/>
  <c r="AP33" i="1" s="1"/>
  <c r="AQ33" i="1" s="1" a="1"/>
  <c r="AQ33" i="1" s="1"/>
  <c r="AR33" i="1" s="1" a="1"/>
  <c r="AR33" i="1" s="1"/>
  <c r="AS33" i="1"/>
  <c r="AU33" i="1"/>
  <c r="AV33" i="1"/>
  <c r="AW33" i="1"/>
  <c r="AX33" i="1"/>
  <c r="AY33" i="1"/>
  <c r="AZ33" i="1"/>
  <c r="BA33" i="1"/>
  <c r="BB33" i="1"/>
  <c r="BC33" i="1"/>
  <c r="BD33" i="1"/>
  <c r="BE33" i="1"/>
  <c r="BF33" i="1"/>
  <c r="BG33" i="1"/>
  <c r="BH33" i="1"/>
  <c r="BI33" i="1"/>
  <c r="AP34" i="1" a="1"/>
  <c r="AP34" i="1" s="1"/>
  <c r="AQ34" i="1" s="1" a="1"/>
  <c r="AQ34" i="1" s="1"/>
  <c r="AR34" i="1" s="1" a="1"/>
  <c r="AR34" i="1" s="1"/>
  <c r="AS34" i="1"/>
  <c r="AU34" i="1"/>
  <c r="AV34" i="1"/>
  <c r="AW34" i="1"/>
  <c r="AX34" i="1"/>
  <c r="AY34" i="1"/>
  <c r="AZ34" i="1"/>
  <c r="BA34" i="1"/>
  <c r="BB34" i="1"/>
  <c r="BC34" i="1"/>
  <c r="BD34" i="1"/>
  <c r="BE34" i="1"/>
  <c r="BF34" i="1"/>
  <c r="BG34" i="1"/>
  <c r="BH34" i="1"/>
  <c r="BI34" i="1"/>
  <c r="AP35" i="1" a="1"/>
  <c r="AP35" i="1" s="1"/>
  <c r="AQ35" i="1" s="1" a="1"/>
  <c r="AQ35" i="1" s="1"/>
  <c r="AR35" i="1" s="1" a="1"/>
  <c r="AR35" i="1" s="1"/>
  <c r="AS35" i="1"/>
  <c r="AU35" i="1"/>
  <c r="AV35" i="1"/>
  <c r="AW35" i="1"/>
  <c r="AX35" i="1"/>
  <c r="AY35" i="1"/>
  <c r="AZ35" i="1"/>
  <c r="BA35" i="1"/>
  <c r="BB35" i="1"/>
  <c r="BC35" i="1"/>
  <c r="BD35" i="1"/>
  <c r="BE35" i="1"/>
  <c r="BF35" i="1"/>
  <c r="BG35" i="1"/>
  <c r="BH35" i="1"/>
  <c r="BI35" i="1"/>
  <c r="AP36" i="1" a="1"/>
  <c r="AP36" i="1" s="1"/>
  <c r="AQ36" i="1" s="1" a="1"/>
  <c r="AQ36" i="1" s="1"/>
  <c r="AR36" i="1" s="1" a="1"/>
  <c r="AR36" i="1" s="1"/>
  <c r="AS36" i="1"/>
  <c r="AU36" i="1"/>
  <c r="AV36" i="1"/>
  <c r="AW36" i="1"/>
  <c r="AX36" i="1"/>
  <c r="AY36" i="1"/>
  <c r="AZ36" i="1"/>
  <c r="BA36" i="1"/>
  <c r="BB36" i="1"/>
  <c r="BC36" i="1"/>
  <c r="BD36" i="1"/>
  <c r="BE36" i="1"/>
  <c r="BF36" i="1"/>
  <c r="BG36" i="1"/>
  <c r="BH36" i="1"/>
  <c r="BI36" i="1"/>
  <c r="AP37" i="1" a="1"/>
  <c r="AP37" i="1" s="1"/>
  <c r="AQ37" i="1" s="1" a="1"/>
  <c r="AQ37" i="1" s="1"/>
  <c r="AR37" i="1" s="1" a="1"/>
  <c r="AR37" i="1" s="1"/>
  <c r="AS37" i="1"/>
  <c r="AU37" i="1"/>
  <c r="AV37" i="1"/>
  <c r="AW37" i="1"/>
  <c r="AX37" i="1"/>
  <c r="AY37" i="1"/>
  <c r="AZ37" i="1"/>
  <c r="BA37" i="1"/>
  <c r="BB37" i="1"/>
  <c r="BC37" i="1"/>
  <c r="BD37" i="1"/>
  <c r="BE37" i="1"/>
  <c r="BF37" i="1"/>
  <c r="BG37" i="1"/>
  <c r="BH37" i="1"/>
  <c r="BI37" i="1"/>
  <c r="AP38" i="1" a="1"/>
  <c r="AP38" i="1" s="1"/>
  <c r="AQ38" i="1" s="1" a="1"/>
  <c r="AQ38" i="1" s="1"/>
  <c r="AR38" i="1" s="1" a="1"/>
  <c r="AR38" i="1" s="1"/>
  <c r="AS38" i="1"/>
  <c r="AU38" i="1"/>
  <c r="AV38" i="1"/>
  <c r="AW38" i="1"/>
  <c r="AX38" i="1"/>
  <c r="AY38" i="1"/>
  <c r="AZ38" i="1"/>
  <c r="BA38" i="1"/>
  <c r="BB38" i="1"/>
  <c r="BC38" i="1"/>
  <c r="BD38" i="1"/>
  <c r="BE38" i="1"/>
  <c r="BF38" i="1"/>
  <c r="BG38" i="1"/>
  <c r="BH38" i="1"/>
  <c r="BI38" i="1"/>
  <c r="AP39" i="1" a="1"/>
  <c r="AP39" i="1" s="1"/>
  <c r="AQ39" i="1" s="1" a="1"/>
  <c r="AQ39" i="1" s="1"/>
  <c r="AR39" i="1" s="1" a="1"/>
  <c r="AR39" i="1" s="1"/>
  <c r="AS39" i="1"/>
  <c r="AU39" i="1"/>
  <c r="AV39" i="1"/>
  <c r="AW39" i="1"/>
  <c r="AX39" i="1"/>
  <c r="AY39" i="1"/>
  <c r="AZ39" i="1"/>
  <c r="BA39" i="1"/>
  <c r="BB39" i="1"/>
  <c r="BC39" i="1"/>
  <c r="BD39" i="1"/>
  <c r="BE39" i="1"/>
  <c r="BF39" i="1"/>
  <c r="BG39" i="1"/>
  <c r="BH39" i="1"/>
  <c r="BI39" i="1"/>
  <c r="AP40" i="1" a="1"/>
  <c r="AP40" i="1" s="1"/>
  <c r="AQ40" i="1" s="1" a="1"/>
  <c r="AQ40" i="1" s="1"/>
  <c r="AR40" i="1" s="1" a="1"/>
  <c r="AR40" i="1" s="1"/>
  <c r="AS40" i="1"/>
  <c r="AU40" i="1"/>
  <c r="AV40" i="1"/>
  <c r="AW40" i="1"/>
  <c r="AX40" i="1"/>
  <c r="AY40" i="1"/>
  <c r="AZ40" i="1"/>
  <c r="BA40" i="1"/>
  <c r="BB40" i="1"/>
  <c r="BC40" i="1"/>
  <c r="BD40" i="1"/>
  <c r="BE40" i="1"/>
  <c r="BF40" i="1"/>
  <c r="BG40" i="1"/>
  <c r="BH40" i="1"/>
  <c r="BI40" i="1"/>
  <c r="AP41" i="1" a="1"/>
  <c r="AP41" i="1" s="1"/>
  <c r="AQ41" i="1" s="1" a="1"/>
  <c r="AQ41" i="1" s="1"/>
  <c r="AR41" i="1" s="1" a="1"/>
  <c r="AR41" i="1" s="1"/>
  <c r="AS41" i="1"/>
  <c r="AU41" i="1"/>
  <c r="AV41" i="1"/>
  <c r="AW41" i="1"/>
  <c r="AX41" i="1"/>
  <c r="AY41" i="1"/>
  <c r="AZ41" i="1"/>
  <c r="BA41" i="1"/>
  <c r="BB41" i="1"/>
  <c r="BC41" i="1"/>
  <c r="BD41" i="1"/>
  <c r="BE41" i="1"/>
  <c r="BF41" i="1"/>
  <c r="BG41" i="1"/>
  <c r="BH41" i="1"/>
  <c r="BI41" i="1"/>
  <c r="AP42" i="1" a="1"/>
  <c r="AP42" i="1" s="1"/>
  <c r="AQ42" i="1" s="1" a="1"/>
  <c r="AQ42" i="1" s="1"/>
  <c r="AR42" i="1" s="1" a="1"/>
  <c r="AR42" i="1" s="1"/>
  <c r="AS42" i="1"/>
  <c r="AU42" i="1"/>
  <c r="AV42" i="1"/>
  <c r="AW42" i="1"/>
  <c r="AX42" i="1"/>
  <c r="AY42" i="1"/>
  <c r="AZ42" i="1"/>
  <c r="BA42" i="1"/>
  <c r="BB42" i="1"/>
  <c r="BC42" i="1"/>
  <c r="BD42" i="1"/>
  <c r="BE42" i="1"/>
  <c r="BF42" i="1"/>
  <c r="BG42" i="1"/>
  <c r="BH42" i="1"/>
  <c r="BI42" i="1"/>
  <c r="AP43" i="1" a="1"/>
  <c r="AP43" i="1" s="1"/>
  <c r="AQ43" i="1" s="1" a="1"/>
  <c r="AQ43" i="1" s="1"/>
  <c r="AR43" i="1" s="1" a="1"/>
  <c r="AR43" i="1" s="1"/>
  <c r="AS43" i="1"/>
  <c r="AU43" i="1"/>
  <c r="AV43" i="1"/>
  <c r="AW43" i="1"/>
  <c r="AX43" i="1"/>
  <c r="AY43" i="1"/>
  <c r="AZ43" i="1"/>
  <c r="BA43" i="1"/>
  <c r="BB43" i="1"/>
  <c r="BC43" i="1"/>
  <c r="BD43" i="1"/>
  <c r="BE43" i="1"/>
  <c r="BF43" i="1"/>
  <c r="BG43" i="1"/>
  <c r="BH43" i="1"/>
  <c r="BI43" i="1"/>
  <c r="AP44" i="1" a="1"/>
  <c r="AP44" i="1" s="1"/>
  <c r="AQ44" i="1" s="1" a="1"/>
  <c r="AQ44" i="1" s="1"/>
  <c r="AR44" i="1" s="1" a="1"/>
  <c r="AR44" i="1" s="1"/>
  <c r="AS44" i="1"/>
  <c r="AU44" i="1"/>
  <c r="AV44" i="1"/>
  <c r="AW44" i="1"/>
  <c r="AX44" i="1"/>
  <c r="AY44" i="1"/>
  <c r="AZ44" i="1"/>
  <c r="BA44" i="1"/>
  <c r="BB44" i="1"/>
  <c r="BC44" i="1"/>
  <c r="BD44" i="1"/>
  <c r="BE44" i="1"/>
  <c r="BF44" i="1"/>
  <c r="BG44" i="1"/>
  <c r="BH44" i="1"/>
  <c r="BI44" i="1"/>
  <c r="AP45" i="1" a="1"/>
  <c r="AP45" i="1" s="1"/>
  <c r="AQ45" i="1" s="1" a="1"/>
  <c r="AQ45" i="1" s="1"/>
  <c r="AR45" i="1" s="1" a="1"/>
  <c r="AR45" i="1" s="1"/>
  <c r="AS45" i="1"/>
  <c r="AU45" i="1"/>
  <c r="AV45" i="1"/>
  <c r="AW45" i="1"/>
  <c r="AX45" i="1"/>
  <c r="AY45" i="1"/>
  <c r="AZ45" i="1"/>
  <c r="BA45" i="1"/>
  <c r="BB45" i="1"/>
  <c r="BC45" i="1"/>
  <c r="BD45" i="1"/>
  <c r="BE45" i="1"/>
  <c r="BF45" i="1"/>
  <c r="BG45" i="1"/>
  <c r="BH45" i="1"/>
  <c r="BI45" i="1"/>
  <c r="AP46" i="1" a="1"/>
  <c r="AP46" i="1" s="1"/>
  <c r="AQ46" i="1" s="1" a="1"/>
  <c r="AQ46" i="1" s="1"/>
  <c r="AR46" i="1" s="1" a="1"/>
  <c r="AR46" i="1" s="1"/>
  <c r="AS46" i="1"/>
  <c r="AU46" i="1"/>
  <c r="AV46" i="1"/>
  <c r="AW46" i="1"/>
  <c r="AX46" i="1"/>
  <c r="AY46" i="1"/>
  <c r="AZ46" i="1"/>
  <c r="BA46" i="1"/>
  <c r="BB46" i="1"/>
  <c r="BC46" i="1"/>
  <c r="BD46" i="1"/>
  <c r="BE46" i="1"/>
  <c r="BF46" i="1"/>
  <c r="BG46" i="1"/>
  <c r="BH46" i="1"/>
  <c r="BI46" i="1"/>
  <c r="AP47" i="1" a="1"/>
  <c r="AP47" i="1" s="1"/>
  <c r="AQ47" i="1" s="1" a="1"/>
  <c r="AQ47" i="1" s="1"/>
  <c r="AR47" i="1" s="1" a="1"/>
  <c r="AR47" i="1" s="1"/>
  <c r="AS47" i="1"/>
  <c r="AU47" i="1"/>
  <c r="AV47" i="1"/>
  <c r="AW47" i="1"/>
  <c r="AX47" i="1"/>
  <c r="AY47" i="1"/>
  <c r="AZ47" i="1"/>
  <c r="BA47" i="1"/>
  <c r="BB47" i="1"/>
  <c r="BC47" i="1"/>
  <c r="BD47" i="1"/>
  <c r="BE47" i="1"/>
  <c r="BF47" i="1"/>
  <c r="BG47" i="1"/>
  <c r="BH47" i="1"/>
  <c r="BI47" i="1"/>
  <c r="AP48" i="1" a="1"/>
  <c r="AP48" i="1" s="1"/>
  <c r="AQ48" i="1" s="1" a="1"/>
  <c r="AQ48" i="1" s="1"/>
  <c r="AR48" i="1" s="1" a="1"/>
  <c r="AR48" i="1" s="1"/>
  <c r="AS48" i="1"/>
  <c r="AU48" i="1"/>
  <c r="AV48" i="1"/>
  <c r="AW48" i="1"/>
  <c r="AX48" i="1"/>
  <c r="AY48" i="1"/>
  <c r="AZ48" i="1"/>
  <c r="BA48" i="1"/>
  <c r="BB48" i="1"/>
  <c r="BC48" i="1"/>
  <c r="BD48" i="1"/>
  <c r="BE48" i="1"/>
  <c r="BF48" i="1"/>
  <c r="BG48" i="1"/>
  <c r="BH48" i="1"/>
  <c r="BI48" i="1"/>
  <c r="AP49" i="1" a="1"/>
  <c r="AP49" i="1" s="1"/>
  <c r="AQ49" i="1" s="1" a="1"/>
  <c r="AQ49" i="1" s="1"/>
  <c r="AR49" i="1" s="1" a="1"/>
  <c r="AR49" i="1" s="1"/>
  <c r="AS49" i="1"/>
  <c r="AU49" i="1"/>
  <c r="AV49" i="1"/>
  <c r="AW49" i="1"/>
  <c r="AX49" i="1"/>
  <c r="AY49" i="1"/>
  <c r="AZ49" i="1"/>
  <c r="BA49" i="1"/>
  <c r="BB49" i="1"/>
  <c r="BC49" i="1"/>
  <c r="BD49" i="1"/>
  <c r="BE49" i="1"/>
  <c r="BF49" i="1"/>
  <c r="BG49" i="1"/>
  <c r="BH49" i="1"/>
  <c r="BI49" i="1"/>
  <c r="AP50" i="1" a="1"/>
  <c r="AP50" i="1" s="1"/>
  <c r="AQ50" i="1" s="1" a="1"/>
  <c r="AQ50" i="1" s="1"/>
  <c r="AR50" i="1" s="1" a="1"/>
  <c r="AR50" i="1" s="1"/>
  <c r="AS50" i="1"/>
  <c r="AU50" i="1"/>
  <c r="AV50" i="1"/>
  <c r="AW50" i="1"/>
  <c r="AX50" i="1"/>
  <c r="AY50" i="1"/>
  <c r="AZ50" i="1"/>
  <c r="BA50" i="1"/>
  <c r="BB50" i="1"/>
  <c r="BC50" i="1"/>
  <c r="BD50" i="1"/>
  <c r="BE50" i="1"/>
  <c r="BF50" i="1"/>
  <c r="BG50" i="1"/>
  <c r="BH50" i="1"/>
  <c r="BI50" i="1"/>
  <c r="AP51" i="1" a="1"/>
  <c r="AP51" i="1" s="1"/>
  <c r="AQ51" i="1" s="1" a="1"/>
  <c r="AQ51" i="1" s="1"/>
  <c r="AR51" i="1" s="1" a="1"/>
  <c r="AR51" i="1" s="1"/>
  <c r="AS51" i="1"/>
  <c r="AU51" i="1"/>
  <c r="AV51" i="1"/>
  <c r="AW51" i="1"/>
  <c r="AX51" i="1"/>
  <c r="AY51" i="1"/>
  <c r="AZ51" i="1"/>
  <c r="BA51" i="1"/>
  <c r="BB51" i="1"/>
  <c r="BC51" i="1"/>
  <c r="BD51" i="1"/>
  <c r="BE51" i="1"/>
  <c r="BF51" i="1"/>
  <c r="BG51" i="1"/>
  <c r="BH51" i="1"/>
  <c r="BI51" i="1"/>
  <c r="AP52" i="1" a="1"/>
  <c r="AP52" i="1" s="1"/>
  <c r="AQ52" i="1" s="1" a="1"/>
  <c r="AQ52" i="1" s="1"/>
  <c r="AR52" i="1" s="1" a="1"/>
  <c r="AR52" i="1" s="1"/>
  <c r="AS52" i="1"/>
  <c r="AU52" i="1"/>
  <c r="AV52" i="1"/>
  <c r="AW52" i="1"/>
  <c r="AX52" i="1"/>
  <c r="AY52" i="1"/>
  <c r="AZ52" i="1"/>
  <c r="BA52" i="1"/>
  <c r="BB52" i="1"/>
  <c r="BC52" i="1"/>
  <c r="BD52" i="1"/>
  <c r="BE52" i="1"/>
  <c r="BF52" i="1"/>
  <c r="BG52" i="1"/>
  <c r="BH52" i="1"/>
  <c r="BI52" i="1"/>
  <c r="AP53" i="1" a="1"/>
  <c r="AP53" i="1" s="1"/>
  <c r="AQ53" i="1" s="1" a="1"/>
  <c r="AQ53" i="1" s="1"/>
  <c r="AR53" i="1" s="1" a="1"/>
  <c r="AR53" i="1" s="1"/>
  <c r="AS53" i="1"/>
  <c r="AU53" i="1"/>
  <c r="AV53" i="1"/>
  <c r="AW53" i="1"/>
  <c r="AX53" i="1"/>
  <c r="AY53" i="1"/>
  <c r="AZ53" i="1"/>
  <c r="BA53" i="1"/>
  <c r="BB53" i="1"/>
  <c r="BC53" i="1"/>
  <c r="BD53" i="1"/>
  <c r="BE53" i="1"/>
  <c r="BF53" i="1"/>
  <c r="BG53" i="1"/>
  <c r="BH53" i="1"/>
  <c r="BI53" i="1"/>
  <c r="AP54" i="1" a="1"/>
  <c r="AP54" i="1" s="1"/>
  <c r="AQ54" i="1" s="1" a="1"/>
  <c r="AQ54" i="1" s="1"/>
  <c r="AR54" i="1" s="1" a="1"/>
  <c r="AR54" i="1" s="1"/>
  <c r="AS54" i="1"/>
  <c r="AU54" i="1"/>
  <c r="AV54" i="1"/>
  <c r="AW54" i="1"/>
  <c r="AX54" i="1"/>
  <c r="AY54" i="1"/>
  <c r="AZ54" i="1"/>
  <c r="BA54" i="1"/>
  <c r="BB54" i="1"/>
  <c r="BC54" i="1"/>
  <c r="BD54" i="1"/>
  <c r="BE54" i="1"/>
  <c r="BF54" i="1"/>
  <c r="BG54" i="1"/>
  <c r="BH54" i="1"/>
  <c r="BI54" i="1"/>
  <c r="AP55" i="1" a="1"/>
  <c r="AP55" i="1" s="1"/>
  <c r="AQ55" i="1" s="1" a="1"/>
  <c r="AQ55" i="1" s="1"/>
  <c r="AR55" i="1" s="1" a="1"/>
  <c r="AR55" i="1" s="1"/>
  <c r="AS55" i="1"/>
  <c r="AU55" i="1"/>
  <c r="AV55" i="1"/>
  <c r="AW55" i="1"/>
  <c r="AX55" i="1"/>
  <c r="AY55" i="1"/>
  <c r="AZ55" i="1"/>
  <c r="BA55" i="1"/>
  <c r="BB55" i="1"/>
  <c r="BC55" i="1"/>
  <c r="BD55" i="1"/>
  <c r="BE55" i="1"/>
  <c r="BF55" i="1"/>
  <c r="BG55" i="1"/>
  <c r="BH55" i="1"/>
  <c r="BI55" i="1"/>
  <c r="AP56" i="1" a="1"/>
  <c r="AP56" i="1" s="1"/>
  <c r="AQ56" i="1" s="1" a="1"/>
  <c r="AQ56" i="1" s="1"/>
  <c r="AR56" i="1" s="1" a="1"/>
  <c r="AR56" i="1" s="1"/>
  <c r="AS56" i="1"/>
  <c r="AU56" i="1"/>
  <c r="AV56" i="1"/>
  <c r="AW56" i="1"/>
  <c r="AX56" i="1"/>
  <c r="AY56" i="1"/>
  <c r="AZ56" i="1"/>
  <c r="BA56" i="1"/>
  <c r="BB56" i="1"/>
  <c r="BC56" i="1"/>
  <c r="BD56" i="1"/>
  <c r="BE56" i="1"/>
  <c r="BF56" i="1"/>
  <c r="BG56" i="1"/>
  <c r="BH56" i="1"/>
  <c r="BI56" i="1"/>
  <c r="AP57" i="1" a="1"/>
  <c r="AP57" i="1" s="1"/>
  <c r="AQ57" i="1" s="1" a="1"/>
  <c r="AQ57" i="1" s="1"/>
  <c r="AR57" i="1" s="1" a="1"/>
  <c r="AR57" i="1" s="1"/>
  <c r="AS57" i="1"/>
  <c r="AU57" i="1"/>
  <c r="AV57" i="1"/>
  <c r="AW57" i="1"/>
  <c r="AX57" i="1"/>
  <c r="AY57" i="1"/>
  <c r="AZ57" i="1"/>
  <c r="BA57" i="1"/>
  <c r="BB57" i="1"/>
  <c r="BC57" i="1"/>
  <c r="BD57" i="1"/>
  <c r="BE57" i="1"/>
  <c r="BF57" i="1"/>
  <c r="BG57" i="1"/>
  <c r="BH57" i="1"/>
  <c r="BI57" i="1"/>
  <c r="AP58" i="1" a="1"/>
  <c r="AP58" i="1" s="1"/>
  <c r="AQ58" i="1" s="1" a="1"/>
  <c r="AQ58" i="1" s="1"/>
  <c r="AR58" i="1" s="1" a="1"/>
  <c r="AR58" i="1" s="1"/>
  <c r="AS58" i="1"/>
  <c r="AU58" i="1"/>
  <c r="AV58" i="1"/>
  <c r="AW58" i="1"/>
  <c r="AX58" i="1"/>
  <c r="AY58" i="1"/>
  <c r="AZ58" i="1"/>
  <c r="BA58" i="1"/>
  <c r="BB58" i="1"/>
  <c r="BC58" i="1"/>
  <c r="BD58" i="1"/>
  <c r="BE58" i="1"/>
  <c r="BF58" i="1"/>
  <c r="BG58" i="1"/>
  <c r="BH58" i="1"/>
  <c r="BI58" i="1"/>
  <c r="AP59" i="1" a="1"/>
  <c r="AP59" i="1" s="1"/>
  <c r="AQ59" i="1" s="1" a="1"/>
  <c r="AQ59" i="1" s="1"/>
  <c r="AR59" i="1" s="1" a="1"/>
  <c r="AR59" i="1" s="1"/>
  <c r="AS59" i="1"/>
  <c r="AU59" i="1"/>
  <c r="AV59" i="1"/>
  <c r="AW59" i="1"/>
  <c r="AX59" i="1"/>
  <c r="AY59" i="1"/>
  <c r="AZ59" i="1"/>
  <c r="BA59" i="1"/>
  <c r="BB59" i="1"/>
  <c r="BC59" i="1"/>
  <c r="BD59" i="1"/>
  <c r="BE59" i="1"/>
  <c r="BF59" i="1"/>
  <c r="BG59" i="1"/>
  <c r="BH59" i="1"/>
  <c r="BI59" i="1"/>
  <c r="AP60" i="1" a="1"/>
  <c r="AP60" i="1" s="1"/>
  <c r="AQ60" i="1" s="1" a="1"/>
  <c r="AQ60" i="1" s="1"/>
  <c r="AR60" i="1" s="1" a="1"/>
  <c r="AR60" i="1" s="1"/>
  <c r="AS60" i="1"/>
  <c r="AU60" i="1"/>
  <c r="AV60" i="1"/>
  <c r="AW60" i="1"/>
  <c r="AX60" i="1"/>
  <c r="AY60" i="1"/>
  <c r="AZ60" i="1"/>
  <c r="BA60" i="1"/>
  <c r="BB60" i="1"/>
  <c r="BC60" i="1"/>
  <c r="BD60" i="1"/>
  <c r="BE60" i="1"/>
  <c r="BF60" i="1"/>
  <c r="BG60" i="1"/>
  <c r="BH60" i="1"/>
  <c r="BI60" i="1"/>
  <c r="AP61" i="1" a="1"/>
  <c r="AP61" i="1" s="1"/>
  <c r="AQ61" i="1" s="1" a="1"/>
  <c r="AQ61" i="1" s="1"/>
  <c r="AR61" i="1" s="1" a="1"/>
  <c r="AR61" i="1" s="1"/>
  <c r="AS61" i="1"/>
  <c r="AU61" i="1"/>
  <c r="AV61" i="1"/>
  <c r="AW61" i="1"/>
  <c r="AX61" i="1"/>
  <c r="AY61" i="1"/>
  <c r="AZ61" i="1"/>
  <c r="BA61" i="1"/>
  <c r="BB61" i="1"/>
  <c r="BC61" i="1"/>
  <c r="BD61" i="1"/>
  <c r="BE61" i="1"/>
  <c r="BF61" i="1"/>
  <c r="BG61" i="1"/>
  <c r="BH61" i="1"/>
  <c r="BI61" i="1"/>
  <c r="AP62" i="1" a="1"/>
  <c r="AP62" i="1" s="1"/>
  <c r="AQ62" i="1" s="1" a="1"/>
  <c r="AQ62" i="1" s="1"/>
  <c r="AR62" i="1" s="1" a="1"/>
  <c r="AR62" i="1" s="1"/>
  <c r="AS62" i="1"/>
  <c r="AU62" i="1"/>
  <c r="AV62" i="1"/>
  <c r="AW62" i="1"/>
  <c r="AX62" i="1"/>
  <c r="AY62" i="1"/>
  <c r="AZ62" i="1"/>
  <c r="BA62" i="1"/>
  <c r="BB62" i="1"/>
  <c r="BC62" i="1"/>
  <c r="BD62" i="1"/>
  <c r="BE62" i="1"/>
  <c r="BF62" i="1"/>
  <c r="BG62" i="1"/>
  <c r="BH62" i="1"/>
  <c r="BI62" i="1"/>
  <c r="AP63" i="1" a="1"/>
  <c r="AP63" i="1" s="1"/>
  <c r="AQ63" i="1" s="1" a="1"/>
  <c r="AQ63" i="1" s="1"/>
  <c r="AR63" i="1" s="1" a="1"/>
  <c r="AR63" i="1" s="1"/>
  <c r="AS63" i="1"/>
  <c r="AU63" i="1"/>
  <c r="AV63" i="1"/>
  <c r="AW63" i="1"/>
  <c r="AX63" i="1"/>
  <c r="AY63" i="1"/>
  <c r="AZ63" i="1"/>
  <c r="BA63" i="1"/>
  <c r="BB63" i="1"/>
  <c r="BC63" i="1"/>
  <c r="BD63" i="1"/>
  <c r="BE63" i="1"/>
  <c r="BF63" i="1"/>
  <c r="BG63" i="1"/>
  <c r="BH63" i="1"/>
  <c r="BI63" i="1"/>
  <c r="AP64" i="1" a="1"/>
  <c r="AP64" i="1" s="1"/>
  <c r="AQ64" i="1" s="1" a="1"/>
  <c r="AQ64" i="1" s="1"/>
  <c r="AR64" i="1" s="1" a="1"/>
  <c r="AR64" i="1" s="1"/>
  <c r="AS64" i="1"/>
  <c r="AU64" i="1"/>
  <c r="AV64" i="1"/>
  <c r="AW64" i="1"/>
  <c r="AX64" i="1"/>
  <c r="AY64" i="1"/>
  <c r="AZ64" i="1"/>
  <c r="BA64" i="1"/>
  <c r="BB64" i="1"/>
  <c r="BC64" i="1"/>
  <c r="BD64" i="1"/>
  <c r="BE64" i="1"/>
  <c r="BF64" i="1"/>
  <c r="BG64" i="1"/>
  <c r="BH64" i="1"/>
  <c r="BI64" i="1"/>
  <c r="AP65" i="1" a="1"/>
  <c r="AP65" i="1" s="1"/>
  <c r="AQ65" i="1" s="1" a="1"/>
  <c r="AQ65" i="1" s="1"/>
  <c r="AR65" i="1" s="1" a="1"/>
  <c r="AR65" i="1" s="1"/>
  <c r="AS65" i="1"/>
  <c r="AU65" i="1"/>
  <c r="AV65" i="1"/>
  <c r="AW65" i="1"/>
  <c r="AX65" i="1"/>
  <c r="AY65" i="1"/>
  <c r="AZ65" i="1"/>
  <c r="BA65" i="1"/>
  <c r="BB65" i="1"/>
  <c r="BC65" i="1"/>
  <c r="BD65" i="1"/>
  <c r="BE65" i="1"/>
  <c r="BF65" i="1"/>
  <c r="BG65" i="1"/>
  <c r="BH65" i="1"/>
  <c r="BI65" i="1"/>
  <c r="AP66" i="1" a="1"/>
  <c r="AP66" i="1" s="1"/>
  <c r="AQ66" i="1" s="1" a="1"/>
  <c r="AQ66" i="1" s="1"/>
  <c r="AR66" i="1" s="1" a="1"/>
  <c r="AR66" i="1" s="1"/>
  <c r="AS66" i="1"/>
  <c r="AU66" i="1"/>
  <c r="AV66" i="1"/>
  <c r="AW66" i="1"/>
  <c r="AX66" i="1"/>
  <c r="AY66" i="1"/>
  <c r="AZ66" i="1"/>
  <c r="BA66" i="1"/>
  <c r="BB66" i="1"/>
  <c r="BC66" i="1"/>
  <c r="BD66" i="1"/>
  <c r="BE66" i="1"/>
  <c r="BF66" i="1"/>
  <c r="BG66" i="1"/>
  <c r="BH66" i="1"/>
  <c r="BI66" i="1"/>
  <c r="AP67" i="1" a="1"/>
  <c r="AP67" i="1" s="1"/>
  <c r="AQ67" i="1" s="1" a="1"/>
  <c r="AQ67" i="1" s="1"/>
  <c r="AR67" i="1" s="1" a="1"/>
  <c r="AR67" i="1" s="1"/>
  <c r="AS67" i="1"/>
  <c r="AU67" i="1"/>
  <c r="AV67" i="1"/>
  <c r="AW67" i="1"/>
  <c r="AX67" i="1"/>
  <c r="AY67" i="1"/>
  <c r="AZ67" i="1"/>
  <c r="BA67" i="1"/>
  <c r="BB67" i="1"/>
  <c r="BC67" i="1"/>
  <c r="BD67" i="1"/>
  <c r="BE67" i="1"/>
  <c r="BF67" i="1"/>
  <c r="BG67" i="1"/>
  <c r="BH67" i="1"/>
  <c r="BI67" i="1"/>
  <c r="AP68" i="1" a="1"/>
  <c r="AP68" i="1" s="1"/>
  <c r="AQ68" i="1" s="1" a="1"/>
  <c r="AQ68" i="1" s="1"/>
  <c r="AR68" i="1" s="1" a="1"/>
  <c r="AR68" i="1" s="1"/>
  <c r="AS68" i="1"/>
  <c r="AU68" i="1"/>
  <c r="AV68" i="1"/>
  <c r="AW68" i="1"/>
  <c r="AX68" i="1"/>
  <c r="AY68" i="1"/>
  <c r="AZ68" i="1"/>
  <c r="BA68" i="1"/>
  <c r="BB68" i="1"/>
  <c r="BC68" i="1"/>
  <c r="BD68" i="1"/>
  <c r="BE68" i="1"/>
  <c r="BF68" i="1"/>
  <c r="BG68" i="1"/>
  <c r="BH68" i="1"/>
  <c r="BI68" i="1"/>
  <c r="AP69" i="1" a="1"/>
  <c r="AP69" i="1" s="1"/>
  <c r="AQ69" i="1" s="1" a="1"/>
  <c r="AQ69" i="1" s="1"/>
  <c r="AR69" i="1" s="1" a="1"/>
  <c r="AR69" i="1" s="1"/>
  <c r="AS69" i="1"/>
  <c r="AU69" i="1"/>
  <c r="AV69" i="1"/>
  <c r="AW69" i="1"/>
  <c r="AX69" i="1"/>
  <c r="AY69" i="1"/>
  <c r="AZ69" i="1"/>
  <c r="BA69" i="1"/>
  <c r="BB69" i="1"/>
  <c r="BC69" i="1"/>
  <c r="BD69" i="1"/>
  <c r="BE69" i="1"/>
  <c r="BF69" i="1"/>
  <c r="BG69" i="1"/>
  <c r="BH69" i="1"/>
  <c r="BI69" i="1"/>
  <c r="AP70" i="1" a="1"/>
  <c r="AP70" i="1" s="1"/>
  <c r="AQ70" i="1" s="1" a="1"/>
  <c r="AQ70" i="1" s="1"/>
  <c r="AR70" i="1" s="1" a="1"/>
  <c r="AR70" i="1" s="1"/>
  <c r="AS70" i="1"/>
  <c r="AU70" i="1"/>
  <c r="AV70" i="1"/>
  <c r="AW70" i="1"/>
  <c r="AX70" i="1"/>
  <c r="AY70" i="1"/>
  <c r="AZ70" i="1"/>
  <c r="BA70" i="1"/>
  <c r="BB70" i="1"/>
  <c r="BC70" i="1"/>
  <c r="BD70" i="1"/>
  <c r="BE70" i="1"/>
  <c r="BF70" i="1"/>
  <c r="BG70" i="1"/>
  <c r="BH70" i="1"/>
  <c r="BI70" i="1"/>
  <c r="AP71" i="1" a="1"/>
  <c r="AP71" i="1" s="1"/>
  <c r="AQ71" i="1" s="1" a="1"/>
  <c r="AQ71" i="1" s="1"/>
  <c r="AR71" i="1" s="1" a="1"/>
  <c r="AR71" i="1" s="1"/>
  <c r="AS71" i="1"/>
  <c r="AU71" i="1"/>
  <c r="AV71" i="1"/>
  <c r="AW71" i="1"/>
  <c r="AX71" i="1"/>
  <c r="AY71" i="1"/>
  <c r="AZ71" i="1"/>
  <c r="BA71" i="1"/>
  <c r="BB71" i="1"/>
  <c r="BC71" i="1"/>
  <c r="BD71" i="1"/>
  <c r="BE71" i="1"/>
  <c r="BF71" i="1"/>
  <c r="BG71" i="1"/>
  <c r="BH71" i="1"/>
  <c r="BI71" i="1"/>
  <c r="AP72" i="1" a="1"/>
  <c r="AP72" i="1" s="1"/>
  <c r="AQ72" i="1" s="1" a="1"/>
  <c r="AQ72" i="1" s="1"/>
  <c r="AR72" i="1" s="1" a="1"/>
  <c r="AR72" i="1" s="1"/>
  <c r="AS72" i="1"/>
  <c r="AU72" i="1"/>
  <c r="AV72" i="1"/>
  <c r="AW72" i="1"/>
  <c r="AX72" i="1"/>
  <c r="AY72" i="1"/>
  <c r="AZ72" i="1"/>
  <c r="BA72" i="1"/>
  <c r="BB72" i="1"/>
  <c r="BC72" i="1"/>
  <c r="BD72" i="1"/>
  <c r="BE72" i="1"/>
  <c r="BF72" i="1"/>
  <c r="BG72" i="1"/>
  <c r="BH72" i="1"/>
  <c r="BI72" i="1"/>
  <c r="AP73" i="1" a="1"/>
  <c r="AP73" i="1" s="1"/>
  <c r="AQ73" i="1" s="1" a="1"/>
  <c r="AQ73" i="1" s="1"/>
  <c r="AR73" i="1" s="1" a="1"/>
  <c r="AR73" i="1" s="1"/>
  <c r="AS73" i="1"/>
  <c r="AU73" i="1"/>
  <c r="AV73" i="1"/>
  <c r="AW73" i="1"/>
  <c r="AX73" i="1"/>
  <c r="AY73" i="1"/>
  <c r="AZ73" i="1"/>
  <c r="BA73" i="1"/>
  <c r="BB73" i="1"/>
  <c r="BC73" i="1"/>
  <c r="BD73" i="1"/>
  <c r="BE73" i="1"/>
  <c r="BF73" i="1"/>
  <c r="BG73" i="1"/>
  <c r="BH73" i="1"/>
  <c r="BI73" i="1"/>
  <c r="AP74" i="1" a="1"/>
  <c r="AP74" i="1" s="1"/>
  <c r="AQ74" i="1" s="1" a="1"/>
  <c r="AQ74" i="1" s="1"/>
  <c r="AR74" i="1" s="1" a="1"/>
  <c r="AR74" i="1" s="1"/>
  <c r="AS74" i="1"/>
  <c r="AU74" i="1"/>
  <c r="AV74" i="1"/>
  <c r="AW74" i="1"/>
  <c r="AX74" i="1"/>
  <c r="AY74" i="1"/>
  <c r="AZ74" i="1"/>
  <c r="BA74" i="1"/>
  <c r="BB74" i="1"/>
  <c r="BC74" i="1"/>
  <c r="BD74" i="1"/>
  <c r="BE74" i="1"/>
  <c r="BF74" i="1"/>
  <c r="BG74" i="1"/>
  <c r="BH74" i="1"/>
  <c r="BI74" i="1"/>
  <c r="AP75" i="1" a="1"/>
  <c r="AP75" i="1" s="1"/>
  <c r="AQ75" i="1" s="1" a="1"/>
  <c r="AQ75" i="1" s="1"/>
  <c r="AR75" i="1" s="1" a="1"/>
  <c r="AR75" i="1" s="1"/>
  <c r="AS75" i="1"/>
  <c r="AU75" i="1"/>
  <c r="AV75" i="1"/>
  <c r="AW75" i="1"/>
  <c r="AX75" i="1"/>
  <c r="AY75" i="1"/>
  <c r="AZ75" i="1"/>
  <c r="BA75" i="1"/>
  <c r="BB75" i="1"/>
  <c r="BC75" i="1"/>
  <c r="BD75" i="1"/>
  <c r="BE75" i="1"/>
  <c r="BF75" i="1"/>
  <c r="BG75" i="1"/>
  <c r="BH75" i="1"/>
  <c r="BI75" i="1"/>
  <c r="AP76" i="1" a="1"/>
  <c r="AP76" i="1" s="1"/>
  <c r="AQ76" i="1" s="1" a="1"/>
  <c r="AQ76" i="1" s="1"/>
  <c r="AR76" i="1" s="1" a="1"/>
  <c r="AR76" i="1" s="1"/>
  <c r="AS76" i="1"/>
  <c r="AU76" i="1"/>
  <c r="AV76" i="1"/>
  <c r="AW76" i="1"/>
  <c r="AX76" i="1"/>
  <c r="AY76" i="1"/>
  <c r="AZ76" i="1"/>
  <c r="BA76" i="1"/>
  <c r="BB76" i="1"/>
  <c r="BC76" i="1"/>
  <c r="BD76" i="1"/>
  <c r="BE76" i="1"/>
  <c r="BF76" i="1"/>
  <c r="BG76" i="1"/>
  <c r="BH76" i="1"/>
  <c r="BI76" i="1"/>
  <c r="AP77" i="1" a="1"/>
  <c r="AP77" i="1" s="1"/>
  <c r="AQ77" i="1" s="1" a="1"/>
  <c r="AQ77" i="1" s="1"/>
  <c r="AR77" i="1" s="1" a="1"/>
  <c r="AR77" i="1" s="1"/>
  <c r="AS77" i="1"/>
  <c r="AU77" i="1"/>
  <c r="AV77" i="1"/>
  <c r="AW77" i="1"/>
  <c r="AX77" i="1"/>
  <c r="AY77" i="1"/>
  <c r="AZ77" i="1"/>
  <c r="BA77" i="1"/>
  <c r="BB77" i="1"/>
  <c r="BC77" i="1"/>
  <c r="BD77" i="1"/>
  <c r="BE77" i="1"/>
  <c r="BF77" i="1"/>
  <c r="BG77" i="1"/>
  <c r="BH77" i="1"/>
  <c r="BI77" i="1"/>
  <c r="AP78" i="1" a="1"/>
  <c r="AP78" i="1" s="1"/>
  <c r="AQ78" i="1" s="1" a="1"/>
  <c r="AQ78" i="1" s="1"/>
  <c r="AR78" i="1" s="1" a="1"/>
  <c r="AR78" i="1" s="1"/>
  <c r="AS78" i="1"/>
  <c r="AU78" i="1"/>
  <c r="AV78" i="1"/>
  <c r="AW78" i="1"/>
  <c r="AX78" i="1"/>
  <c r="AY78" i="1"/>
  <c r="AZ78" i="1"/>
  <c r="BA78" i="1"/>
  <c r="BB78" i="1"/>
  <c r="BC78" i="1"/>
  <c r="BD78" i="1"/>
  <c r="BE78" i="1"/>
  <c r="BF78" i="1"/>
  <c r="BG78" i="1"/>
  <c r="BH78" i="1"/>
  <c r="BI78" i="1"/>
  <c r="AP79" i="1" a="1"/>
  <c r="AP79" i="1" s="1"/>
  <c r="AQ79" i="1" s="1" a="1"/>
  <c r="AQ79" i="1" s="1"/>
  <c r="AR79" i="1" s="1" a="1"/>
  <c r="AR79" i="1" s="1"/>
  <c r="AS79" i="1"/>
  <c r="AU79" i="1"/>
  <c r="AV79" i="1"/>
  <c r="AW79" i="1"/>
  <c r="AX79" i="1"/>
  <c r="AY79" i="1"/>
  <c r="AZ79" i="1"/>
  <c r="BA79" i="1"/>
  <c r="BB79" i="1"/>
  <c r="BC79" i="1"/>
  <c r="BD79" i="1"/>
  <c r="BE79" i="1"/>
  <c r="BF79" i="1"/>
  <c r="BG79" i="1"/>
  <c r="BH79" i="1"/>
  <c r="BI79" i="1"/>
  <c r="AP80" i="1" a="1"/>
  <c r="AP80" i="1" s="1"/>
  <c r="AQ80" i="1" s="1" a="1"/>
  <c r="AQ80" i="1" s="1"/>
  <c r="AR80" i="1" s="1" a="1"/>
  <c r="AR80" i="1" s="1"/>
  <c r="AS80" i="1"/>
  <c r="AU80" i="1"/>
  <c r="AV80" i="1"/>
  <c r="AW80" i="1"/>
  <c r="AX80" i="1"/>
  <c r="AY80" i="1"/>
  <c r="AZ80" i="1"/>
  <c r="BA80" i="1"/>
  <c r="BB80" i="1"/>
  <c r="BC80" i="1"/>
  <c r="BD80" i="1"/>
  <c r="BE80" i="1"/>
  <c r="BF80" i="1"/>
  <c r="BG80" i="1"/>
  <c r="BH80" i="1"/>
  <c r="BI80" i="1"/>
  <c r="AP81" i="1" a="1"/>
  <c r="AP81" i="1" s="1"/>
  <c r="AQ81" i="1" s="1" a="1"/>
  <c r="AQ81" i="1" s="1"/>
  <c r="AR81" i="1" s="1" a="1"/>
  <c r="AR81" i="1" s="1"/>
  <c r="AS81" i="1"/>
  <c r="AU81" i="1"/>
  <c r="AV81" i="1"/>
  <c r="AW81" i="1"/>
  <c r="AX81" i="1"/>
  <c r="AY81" i="1"/>
  <c r="AZ81" i="1"/>
  <c r="BA81" i="1"/>
  <c r="BB81" i="1"/>
  <c r="BC81" i="1"/>
  <c r="BD81" i="1"/>
  <c r="BE81" i="1"/>
  <c r="BF81" i="1"/>
  <c r="BG81" i="1"/>
  <c r="BH81" i="1"/>
  <c r="BI81" i="1"/>
  <c r="AP82" i="1" a="1"/>
  <c r="AP82" i="1" s="1"/>
  <c r="AQ82" i="1" s="1" a="1"/>
  <c r="AQ82" i="1" s="1"/>
  <c r="AR82" i="1" s="1" a="1"/>
  <c r="AR82" i="1" s="1"/>
  <c r="AS82" i="1"/>
  <c r="AU82" i="1"/>
  <c r="AV82" i="1"/>
  <c r="AW82" i="1"/>
  <c r="AX82" i="1"/>
  <c r="AY82" i="1"/>
  <c r="AZ82" i="1"/>
  <c r="BA82" i="1"/>
  <c r="BB82" i="1"/>
  <c r="BC82" i="1"/>
  <c r="BD82" i="1"/>
  <c r="BE82" i="1"/>
  <c r="BF82" i="1"/>
  <c r="BG82" i="1"/>
  <c r="BH82" i="1"/>
  <c r="BI82" i="1"/>
  <c r="AP83" i="1" a="1"/>
  <c r="AP83" i="1" s="1"/>
  <c r="AQ83" i="1" s="1" a="1"/>
  <c r="AQ83" i="1" s="1"/>
  <c r="AR83" i="1" s="1" a="1"/>
  <c r="AR83" i="1" s="1"/>
  <c r="AS83" i="1"/>
  <c r="AU83" i="1"/>
  <c r="AV83" i="1"/>
  <c r="AW83" i="1"/>
  <c r="AX83" i="1"/>
  <c r="AY83" i="1"/>
  <c r="AZ83" i="1"/>
  <c r="BA83" i="1"/>
  <c r="BB83" i="1"/>
  <c r="BC83" i="1"/>
  <c r="BD83" i="1"/>
  <c r="BE83" i="1"/>
  <c r="BF83" i="1"/>
  <c r="BG83" i="1"/>
  <c r="BH83" i="1"/>
  <c r="BI83" i="1"/>
  <c r="AP84" i="1" a="1"/>
  <c r="AP84" i="1" s="1"/>
  <c r="AQ84" i="1" s="1" a="1"/>
  <c r="AQ84" i="1" s="1"/>
  <c r="AR84" i="1" s="1" a="1"/>
  <c r="AR84" i="1" s="1"/>
  <c r="AS84" i="1"/>
  <c r="AU84" i="1"/>
  <c r="AV84" i="1"/>
  <c r="AW84" i="1"/>
  <c r="AX84" i="1"/>
  <c r="AY84" i="1"/>
  <c r="AZ84" i="1"/>
  <c r="BA84" i="1"/>
  <c r="BB84" i="1"/>
  <c r="BC84" i="1"/>
  <c r="BD84" i="1"/>
  <c r="BE84" i="1"/>
  <c r="BF84" i="1"/>
  <c r="BG84" i="1"/>
  <c r="BH84" i="1"/>
  <c r="BI84" i="1"/>
  <c r="AP85" i="1" a="1"/>
  <c r="AP85" i="1" s="1"/>
  <c r="AQ85" i="1" s="1" a="1"/>
  <c r="AQ85" i="1" s="1"/>
  <c r="AR85" i="1" s="1" a="1"/>
  <c r="AR85" i="1" s="1"/>
  <c r="AS85" i="1"/>
  <c r="AU85" i="1"/>
  <c r="AV85" i="1"/>
  <c r="AW85" i="1"/>
  <c r="AX85" i="1"/>
  <c r="AY85" i="1"/>
  <c r="AZ85" i="1"/>
  <c r="BA85" i="1"/>
  <c r="BB85" i="1"/>
  <c r="BC85" i="1"/>
  <c r="BD85" i="1"/>
  <c r="BE85" i="1"/>
  <c r="BF85" i="1"/>
  <c r="BG85" i="1"/>
  <c r="BH85" i="1"/>
  <c r="BI85" i="1"/>
  <c r="AP86" i="1" a="1"/>
  <c r="AP86" i="1" s="1"/>
  <c r="AQ86" i="1" s="1" a="1"/>
  <c r="AQ86" i="1" s="1"/>
  <c r="AR86" i="1" s="1" a="1"/>
  <c r="AR86" i="1" s="1"/>
  <c r="AS86" i="1"/>
  <c r="AU86" i="1"/>
  <c r="AV86" i="1"/>
  <c r="AW86" i="1"/>
  <c r="AX86" i="1"/>
  <c r="AY86" i="1"/>
  <c r="AZ86" i="1"/>
  <c r="BA86" i="1"/>
  <c r="BB86" i="1"/>
  <c r="BC86" i="1"/>
  <c r="BD86" i="1"/>
  <c r="BE86" i="1"/>
  <c r="BF86" i="1"/>
  <c r="BG86" i="1"/>
  <c r="BH86" i="1"/>
  <c r="BI86" i="1"/>
  <c r="AP87" i="1" a="1"/>
  <c r="AP87" i="1" s="1"/>
  <c r="AQ87" i="1" s="1" a="1"/>
  <c r="AQ87" i="1" s="1"/>
  <c r="AR87" i="1" s="1" a="1"/>
  <c r="AR87" i="1" s="1"/>
  <c r="AS87" i="1"/>
  <c r="AU87" i="1"/>
  <c r="AV87" i="1"/>
  <c r="AW87" i="1"/>
  <c r="AX87" i="1"/>
  <c r="AY87" i="1"/>
  <c r="AZ87" i="1"/>
  <c r="BA87" i="1"/>
  <c r="BB87" i="1"/>
  <c r="BC87" i="1"/>
  <c r="BD87" i="1"/>
  <c r="BE87" i="1"/>
  <c r="BF87" i="1"/>
  <c r="BG87" i="1"/>
  <c r="BH87" i="1"/>
  <c r="BI87" i="1"/>
  <c r="AP88" i="1" a="1"/>
  <c r="AP88" i="1" s="1"/>
  <c r="AQ88" i="1" s="1" a="1"/>
  <c r="AQ88" i="1" s="1"/>
  <c r="AR88" i="1" s="1" a="1"/>
  <c r="AR88" i="1" s="1"/>
  <c r="AS88" i="1"/>
  <c r="AU88" i="1"/>
  <c r="AV88" i="1"/>
  <c r="AW88" i="1"/>
  <c r="AX88" i="1"/>
  <c r="AY88" i="1"/>
  <c r="AZ88" i="1"/>
  <c r="BA88" i="1"/>
  <c r="BB88" i="1"/>
  <c r="BC88" i="1"/>
  <c r="BD88" i="1"/>
  <c r="BE88" i="1"/>
  <c r="BF88" i="1"/>
  <c r="BG88" i="1"/>
  <c r="BH88" i="1"/>
  <c r="BI88" i="1"/>
  <c r="AP89" i="1" a="1"/>
  <c r="AP89" i="1" s="1"/>
  <c r="AQ89" i="1" s="1" a="1"/>
  <c r="AQ89" i="1" s="1"/>
  <c r="AR89" i="1" s="1" a="1"/>
  <c r="AR89" i="1" s="1"/>
  <c r="AS89" i="1"/>
  <c r="AU89" i="1"/>
  <c r="AV89" i="1"/>
  <c r="AW89" i="1"/>
  <c r="AX89" i="1"/>
  <c r="AY89" i="1"/>
  <c r="AZ89" i="1"/>
  <c r="BA89" i="1"/>
  <c r="BB89" i="1"/>
  <c r="BC89" i="1"/>
  <c r="BD89" i="1"/>
  <c r="BE89" i="1"/>
  <c r="BF89" i="1"/>
  <c r="BG89" i="1"/>
  <c r="BH89" i="1"/>
  <c r="BI89" i="1"/>
  <c r="AP90" i="1" a="1"/>
  <c r="AP90" i="1" s="1"/>
  <c r="AQ90" i="1" s="1" a="1"/>
  <c r="AQ90" i="1" s="1"/>
  <c r="AR90" i="1" s="1" a="1"/>
  <c r="AR90" i="1" s="1"/>
  <c r="AS90" i="1"/>
  <c r="AU90" i="1"/>
  <c r="AV90" i="1"/>
  <c r="AW90" i="1"/>
  <c r="AX90" i="1"/>
  <c r="AY90" i="1"/>
  <c r="AZ90" i="1"/>
  <c r="BA90" i="1"/>
  <c r="BB90" i="1"/>
  <c r="BC90" i="1"/>
  <c r="BD90" i="1"/>
  <c r="BE90" i="1"/>
  <c r="BF90" i="1"/>
  <c r="BG90" i="1"/>
  <c r="BH90" i="1"/>
  <c r="BI90" i="1"/>
  <c r="AP91" i="1" a="1"/>
  <c r="AP91" i="1" s="1"/>
  <c r="AQ91" i="1" s="1" a="1"/>
  <c r="AQ91" i="1" s="1"/>
  <c r="AR91" i="1" s="1" a="1"/>
  <c r="AR91" i="1" s="1"/>
  <c r="AS91" i="1"/>
  <c r="AU91" i="1"/>
  <c r="AV91" i="1"/>
  <c r="AW91" i="1"/>
  <c r="AX91" i="1"/>
  <c r="AY91" i="1"/>
  <c r="AZ91" i="1"/>
  <c r="BA91" i="1"/>
  <c r="BB91" i="1"/>
  <c r="BC91" i="1"/>
  <c r="BD91" i="1"/>
  <c r="BE91" i="1"/>
  <c r="BF91" i="1"/>
  <c r="BG91" i="1"/>
  <c r="BH91" i="1"/>
  <c r="BI91" i="1"/>
  <c r="AP92" i="1" a="1"/>
  <c r="AP92" i="1" s="1"/>
  <c r="AQ92" i="1" s="1" a="1"/>
  <c r="AQ92" i="1" s="1"/>
  <c r="AR92" i="1" s="1" a="1"/>
  <c r="AR92" i="1" s="1"/>
  <c r="AS92" i="1"/>
  <c r="AU92" i="1"/>
  <c r="AV92" i="1"/>
  <c r="AW92" i="1"/>
  <c r="AX92" i="1"/>
  <c r="AY92" i="1"/>
  <c r="AZ92" i="1"/>
  <c r="BA92" i="1"/>
  <c r="BB92" i="1"/>
  <c r="BC92" i="1"/>
  <c r="BD92" i="1"/>
  <c r="BE92" i="1"/>
  <c r="BF92" i="1"/>
  <c r="BG92" i="1"/>
  <c r="BH92" i="1"/>
  <c r="BI92" i="1"/>
  <c r="AP93" i="1" a="1"/>
  <c r="AP93" i="1" s="1"/>
  <c r="AQ93" i="1" s="1" a="1"/>
  <c r="AQ93" i="1" s="1"/>
  <c r="AR93" i="1" s="1" a="1"/>
  <c r="AR93" i="1" s="1"/>
  <c r="AS93" i="1"/>
  <c r="AU93" i="1"/>
  <c r="AV93" i="1"/>
  <c r="AW93" i="1"/>
  <c r="AX93" i="1"/>
  <c r="AY93" i="1"/>
  <c r="AZ93" i="1"/>
  <c r="BA93" i="1"/>
  <c r="BB93" i="1"/>
  <c r="BC93" i="1"/>
  <c r="BD93" i="1"/>
  <c r="BE93" i="1"/>
  <c r="BF93" i="1"/>
  <c r="BG93" i="1"/>
  <c r="BH93" i="1"/>
  <c r="BI93" i="1"/>
  <c r="AP94" i="1" a="1"/>
  <c r="AP94" i="1" s="1"/>
  <c r="AQ94" i="1" s="1" a="1"/>
  <c r="AQ94" i="1" s="1"/>
  <c r="AR94" i="1" s="1" a="1"/>
  <c r="AR94" i="1" s="1"/>
  <c r="AS94" i="1"/>
  <c r="AU94" i="1"/>
  <c r="AV94" i="1"/>
  <c r="AW94" i="1"/>
  <c r="AX94" i="1"/>
  <c r="AY94" i="1"/>
  <c r="AZ94" i="1"/>
  <c r="BA94" i="1"/>
  <c r="BB94" i="1"/>
  <c r="BC94" i="1"/>
  <c r="BD94" i="1"/>
  <c r="BE94" i="1"/>
  <c r="BF94" i="1"/>
  <c r="BG94" i="1"/>
  <c r="BH94" i="1"/>
  <c r="BI94" i="1"/>
  <c r="AP95" i="1" a="1"/>
  <c r="AP95" i="1" s="1"/>
  <c r="AQ95" i="1" s="1" a="1"/>
  <c r="AQ95" i="1" s="1"/>
  <c r="AR95" i="1" s="1" a="1"/>
  <c r="AR95" i="1" s="1"/>
  <c r="AS95" i="1"/>
  <c r="AU95" i="1"/>
  <c r="AV95" i="1"/>
  <c r="AW95" i="1"/>
  <c r="AX95" i="1"/>
  <c r="AY95" i="1"/>
  <c r="AZ95" i="1"/>
  <c r="BA95" i="1"/>
  <c r="BB95" i="1"/>
  <c r="BC95" i="1"/>
  <c r="BD95" i="1"/>
  <c r="BE95" i="1"/>
  <c r="BF95" i="1"/>
  <c r="BG95" i="1"/>
  <c r="BH95" i="1"/>
  <c r="BI95" i="1"/>
  <c r="AP96" i="1" a="1"/>
  <c r="AP96" i="1" s="1"/>
  <c r="AQ96" i="1" s="1" a="1"/>
  <c r="AQ96" i="1" s="1"/>
  <c r="AR96" i="1" s="1" a="1"/>
  <c r="AR96" i="1" s="1"/>
  <c r="AS96" i="1"/>
  <c r="AU96" i="1"/>
  <c r="AV96" i="1"/>
  <c r="AW96" i="1"/>
  <c r="AX96" i="1"/>
  <c r="AY96" i="1"/>
  <c r="AZ96" i="1"/>
  <c r="BA96" i="1"/>
  <c r="BB96" i="1"/>
  <c r="BC96" i="1"/>
  <c r="BD96" i="1"/>
  <c r="BE96" i="1"/>
  <c r="BF96" i="1"/>
  <c r="BG96" i="1"/>
  <c r="BH96" i="1"/>
  <c r="BI96" i="1"/>
  <c r="AP97" i="1" a="1"/>
  <c r="AP97" i="1" s="1"/>
  <c r="AQ97" i="1" s="1" a="1"/>
  <c r="AQ97" i="1" s="1"/>
  <c r="AR97" i="1" s="1" a="1"/>
  <c r="AR97" i="1" s="1"/>
  <c r="AS97" i="1"/>
  <c r="AU97" i="1"/>
  <c r="AV97" i="1"/>
  <c r="AW97" i="1"/>
  <c r="AX97" i="1"/>
  <c r="AY97" i="1"/>
  <c r="AZ97" i="1"/>
  <c r="BA97" i="1"/>
  <c r="BB97" i="1"/>
  <c r="BC97" i="1"/>
  <c r="BD97" i="1"/>
  <c r="BE97" i="1"/>
  <c r="BF97" i="1"/>
  <c r="BG97" i="1"/>
  <c r="BH97" i="1"/>
  <c r="BI97" i="1"/>
  <c r="AP98" i="1" a="1"/>
  <c r="AP98" i="1" s="1"/>
  <c r="AQ98" i="1" s="1" a="1"/>
  <c r="AQ98" i="1" s="1"/>
  <c r="AR98" i="1" s="1" a="1"/>
  <c r="AR98" i="1" s="1"/>
  <c r="AS98" i="1"/>
  <c r="AU98" i="1"/>
  <c r="AV98" i="1"/>
  <c r="AW98" i="1"/>
  <c r="AX98" i="1"/>
  <c r="AY98" i="1"/>
  <c r="AZ98" i="1"/>
  <c r="BA98" i="1"/>
  <c r="BB98" i="1"/>
  <c r="BC98" i="1"/>
  <c r="BD98" i="1"/>
  <c r="BE98" i="1"/>
  <c r="BF98" i="1"/>
  <c r="BG98" i="1"/>
  <c r="BH98" i="1"/>
  <c r="BI98" i="1"/>
  <c r="AP99" i="1" a="1"/>
  <c r="AP99" i="1" s="1"/>
  <c r="AQ99" i="1" s="1" a="1"/>
  <c r="AQ99" i="1" s="1"/>
  <c r="AR99" i="1" s="1" a="1"/>
  <c r="AR99" i="1" s="1"/>
  <c r="AS99" i="1"/>
  <c r="AU99" i="1"/>
  <c r="AV99" i="1"/>
  <c r="AW99" i="1"/>
  <c r="AX99" i="1"/>
  <c r="AY99" i="1"/>
  <c r="AZ99" i="1"/>
  <c r="BA99" i="1"/>
  <c r="BB99" i="1"/>
  <c r="BC99" i="1"/>
  <c r="BD99" i="1"/>
  <c r="BE99" i="1"/>
  <c r="BF99" i="1"/>
  <c r="BG99" i="1"/>
  <c r="BH99" i="1"/>
  <c r="BI99" i="1"/>
  <c r="AP100" i="1" a="1"/>
  <c r="AP100" i="1" s="1"/>
  <c r="AQ100" i="1" s="1" a="1"/>
  <c r="AQ100" i="1" s="1"/>
  <c r="AR100" i="1" s="1" a="1"/>
  <c r="AR100" i="1" s="1"/>
  <c r="AS100" i="1"/>
  <c r="AU100" i="1"/>
  <c r="AV100" i="1"/>
  <c r="AW100" i="1"/>
  <c r="AX100" i="1"/>
  <c r="AY100" i="1"/>
  <c r="AZ100" i="1"/>
  <c r="BA100" i="1"/>
  <c r="BB100" i="1"/>
  <c r="BC100" i="1"/>
  <c r="BD100" i="1"/>
  <c r="BE100" i="1"/>
  <c r="BF100" i="1"/>
  <c r="BG100" i="1"/>
  <c r="BH100" i="1"/>
  <c r="BI100" i="1"/>
  <c r="AP101" i="1" a="1"/>
  <c r="AP101" i="1" s="1"/>
  <c r="AQ101" i="1" s="1" a="1"/>
  <c r="AQ101" i="1" s="1"/>
  <c r="AR101" i="1" s="1" a="1"/>
  <c r="AR101" i="1" s="1"/>
  <c r="AS101" i="1"/>
  <c r="AU101" i="1"/>
  <c r="AV101" i="1"/>
  <c r="AW101" i="1"/>
  <c r="AX101" i="1"/>
  <c r="AY101" i="1"/>
  <c r="AZ101" i="1"/>
  <c r="BA101" i="1"/>
  <c r="BB101" i="1"/>
  <c r="BC101" i="1"/>
  <c r="BD101" i="1"/>
  <c r="BE101" i="1"/>
  <c r="BF101" i="1"/>
  <c r="BG101" i="1"/>
  <c r="BH101" i="1"/>
  <c r="BI101" i="1"/>
  <c r="AP102" i="1" a="1"/>
  <c r="AP102" i="1" s="1"/>
  <c r="AQ102" i="1" s="1" a="1"/>
  <c r="AQ102" i="1" s="1"/>
  <c r="AR102" i="1" s="1" a="1"/>
  <c r="AR102" i="1" s="1"/>
  <c r="AS102" i="1"/>
  <c r="AU102" i="1"/>
  <c r="AV102" i="1"/>
  <c r="AW102" i="1"/>
  <c r="AX102" i="1"/>
  <c r="AY102" i="1"/>
  <c r="AZ102" i="1"/>
  <c r="BA102" i="1"/>
  <c r="BB102" i="1"/>
  <c r="BC102" i="1"/>
  <c r="BD102" i="1"/>
  <c r="BE102" i="1"/>
  <c r="BF102" i="1"/>
  <c r="BG102" i="1"/>
  <c r="BH102" i="1"/>
  <c r="BI102" i="1"/>
  <c r="AP103" i="1" a="1"/>
  <c r="AP103" i="1" s="1"/>
  <c r="AQ103" i="1" s="1" a="1"/>
  <c r="AQ103" i="1" s="1"/>
  <c r="AR103" i="1" s="1" a="1"/>
  <c r="AR103" i="1" s="1"/>
  <c r="AS103" i="1"/>
  <c r="AU103" i="1"/>
  <c r="AV103" i="1"/>
  <c r="AW103" i="1"/>
  <c r="AX103" i="1"/>
  <c r="AY103" i="1"/>
  <c r="AZ103" i="1"/>
  <c r="BA103" i="1"/>
  <c r="BB103" i="1"/>
  <c r="BC103" i="1"/>
  <c r="BD103" i="1"/>
  <c r="BE103" i="1"/>
  <c r="BF103" i="1"/>
  <c r="BG103" i="1"/>
  <c r="BH103" i="1"/>
  <c r="BI103" i="1"/>
  <c r="AP104" i="1" a="1"/>
  <c r="AP104" i="1" s="1"/>
  <c r="AQ104" i="1" s="1" a="1"/>
  <c r="AQ104" i="1" s="1"/>
  <c r="AR104" i="1" s="1" a="1"/>
  <c r="AR104" i="1" s="1"/>
  <c r="AS104" i="1"/>
  <c r="AU104" i="1"/>
  <c r="AV104" i="1"/>
  <c r="AW104" i="1"/>
  <c r="AX104" i="1"/>
  <c r="AY104" i="1"/>
  <c r="AZ104" i="1"/>
  <c r="BA104" i="1"/>
  <c r="BB104" i="1"/>
  <c r="BC104" i="1"/>
  <c r="BD104" i="1"/>
  <c r="BE104" i="1"/>
  <c r="BF104" i="1"/>
  <c r="BG104" i="1"/>
  <c r="BH104" i="1"/>
  <c r="BI104" i="1"/>
  <c r="AP105" i="1" a="1"/>
  <c r="AP105" i="1" s="1"/>
  <c r="AQ105" i="1" s="1" a="1"/>
  <c r="AQ105" i="1" s="1"/>
  <c r="AR105" i="1" s="1" a="1"/>
  <c r="AR105" i="1" s="1"/>
  <c r="AS105" i="1"/>
  <c r="AU105" i="1"/>
  <c r="AV105" i="1"/>
  <c r="AW105" i="1"/>
  <c r="AX105" i="1"/>
  <c r="AY105" i="1"/>
  <c r="AZ105" i="1"/>
  <c r="BA105" i="1"/>
  <c r="BB105" i="1"/>
  <c r="BC105" i="1"/>
  <c r="BD105" i="1"/>
  <c r="BE105" i="1"/>
  <c r="BF105" i="1"/>
  <c r="BG105" i="1"/>
  <c r="BH105" i="1"/>
  <c r="BI105" i="1"/>
  <c r="AP106" i="1" a="1"/>
  <c r="AP106" i="1" s="1"/>
  <c r="AQ106" i="1" s="1" a="1"/>
  <c r="AQ106" i="1" s="1"/>
  <c r="AR106" i="1" s="1" a="1"/>
  <c r="AR106" i="1" s="1"/>
  <c r="AS106" i="1"/>
  <c r="AU106" i="1"/>
  <c r="AV106" i="1"/>
  <c r="AW106" i="1"/>
  <c r="AX106" i="1"/>
  <c r="AY106" i="1"/>
  <c r="AZ106" i="1"/>
  <c r="BA106" i="1"/>
  <c r="BB106" i="1"/>
  <c r="BC106" i="1"/>
  <c r="BD106" i="1"/>
  <c r="BE106" i="1"/>
  <c r="BF106" i="1"/>
  <c r="BG106" i="1"/>
  <c r="BH106" i="1"/>
  <c r="BI106" i="1"/>
  <c r="AP107" i="1" a="1"/>
  <c r="AP107" i="1" s="1"/>
  <c r="AQ107" i="1" s="1" a="1"/>
  <c r="AQ107" i="1" s="1"/>
  <c r="AR107" i="1" s="1" a="1"/>
  <c r="AR107" i="1" s="1"/>
  <c r="AS107" i="1"/>
  <c r="AU107" i="1"/>
  <c r="AV107" i="1"/>
  <c r="AW107" i="1"/>
  <c r="AX107" i="1"/>
  <c r="AY107" i="1"/>
  <c r="AZ107" i="1"/>
  <c r="BA107" i="1"/>
  <c r="BB107" i="1"/>
  <c r="BC107" i="1"/>
  <c r="BD107" i="1"/>
  <c r="BE107" i="1"/>
  <c r="BF107" i="1"/>
  <c r="BG107" i="1"/>
  <c r="BH107" i="1"/>
  <c r="BI107" i="1"/>
  <c r="AP108" i="1" a="1"/>
  <c r="AP108" i="1" s="1"/>
  <c r="AQ108" i="1" s="1" a="1"/>
  <c r="AQ108" i="1" s="1"/>
  <c r="AR108" i="1" s="1" a="1"/>
  <c r="AR108" i="1" s="1"/>
  <c r="AS108" i="1"/>
  <c r="AU108" i="1"/>
  <c r="AV108" i="1"/>
  <c r="AW108" i="1"/>
  <c r="AX108" i="1"/>
  <c r="AY108" i="1"/>
  <c r="AZ108" i="1"/>
  <c r="BA108" i="1"/>
  <c r="BB108" i="1"/>
  <c r="BC108" i="1"/>
  <c r="BD108" i="1"/>
  <c r="BE108" i="1"/>
  <c r="BF108" i="1"/>
  <c r="BG108" i="1"/>
  <c r="BH108" i="1"/>
  <c r="BI108" i="1"/>
  <c r="AP109" i="1" a="1"/>
  <c r="AP109" i="1" s="1"/>
  <c r="AQ109" i="1" s="1" a="1"/>
  <c r="AQ109" i="1" s="1"/>
  <c r="AR109" i="1" s="1" a="1"/>
  <c r="AR109" i="1" s="1"/>
  <c r="AS109" i="1"/>
  <c r="AU109" i="1"/>
  <c r="AV109" i="1"/>
  <c r="AW109" i="1"/>
  <c r="AX109" i="1"/>
  <c r="AY109" i="1"/>
  <c r="AZ109" i="1"/>
  <c r="BA109" i="1"/>
  <c r="BB109" i="1"/>
  <c r="BC109" i="1"/>
  <c r="BD109" i="1"/>
  <c r="BE109" i="1"/>
  <c r="BF109" i="1"/>
  <c r="BG109" i="1"/>
  <c r="BH109" i="1"/>
  <c r="BI109" i="1"/>
  <c r="AP110" i="1" a="1"/>
  <c r="AP110" i="1" s="1"/>
  <c r="AQ110" i="1" s="1" a="1"/>
  <c r="AQ110" i="1" s="1"/>
  <c r="AR110" i="1" s="1" a="1"/>
  <c r="AR110" i="1" s="1"/>
  <c r="AS110" i="1"/>
  <c r="AU110" i="1"/>
  <c r="AV110" i="1"/>
  <c r="AW110" i="1"/>
  <c r="AX110" i="1"/>
  <c r="AY110" i="1"/>
  <c r="AZ110" i="1"/>
  <c r="BA110" i="1"/>
  <c r="BB110" i="1"/>
  <c r="BC110" i="1"/>
  <c r="BD110" i="1"/>
  <c r="BE110" i="1"/>
  <c r="BF110" i="1"/>
  <c r="BG110" i="1"/>
  <c r="BH110" i="1"/>
  <c r="BI110" i="1"/>
  <c r="AP111" i="1" a="1"/>
  <c r="AP111" i="1" s="1"/>
  <c r="AQ111" i="1" s="1" a="1"/>
  <c r="AQ111" i="1" s="1"/>
  <c r="AR111" i="1" s="1" a="1"/>
  <c r="AR111" i="1" s="1"/>
  <c r="AS111" i="1"/>
  <c r="AU111" i="1"/>
  <c r="AV111" i="1"/>
  <c r="AW111" i="1"/>
  <c r="AX111" i="1"/>
  <c r="AY111" i="1"/>
  <c r="AZ111" i="1"/>
  <c r="BA111" i="1"/>
  <c r="BB111" i="1"/>
  <c r="BC111" i="1"/>
  <c r="BD111" i="1"/>
  <c r="BE111" i="1"/>
  <c r="BF111" i="1"/>
  <c r="BG111" i="1"/>
  <c r="BH111" i="1"/>
  <c r="BI111" i="1"/>
  <c r="AP112" i="1" a="1"/>
  <c r="AP112" i="1" s="1"/>
  <c r="AQ112" i="1" s="1" a="1"/>
  <c r="AQ112" i="1" s="1"/>
  <c r="AR112" i="1" s="1" a="1"/>
  <c r="AR112" i="1" s="1"/>
  <c r="AS112" i="1"/>
  <c r="AU112" i="1"/>
  <c r="AV112" i="1"/>
  <c r="AW112" i="1"/>
  <c r="AX112" i="1"/>
  <c r="AY112" i="1"/>
  <c r="AZ112" i="1"/>
  <c r="BA112" i="1"/>
  <c r="BB112" i="1"/>
  <c r="BC112" i="1"/>
  <c r="BD112" i="1"/>
  <c r="BE112" i="1"/>
  <c r="BF112" i="1"/>
  <c r="BG112" i="1"/>
  <c r="BH112" i="1"/>
  <c r="BI112" i="1"/>
  <c r="AP113" i="1" a="1"/>
  <c r="AP113" i="1" s="1"/>
  <c r="AQ113" i="1" s="1" a="1"/>
  <c r="AQ113" i="1" s="1"/>
  <c r="AR113" i="1" s="1" a="1"/>
  <c r="AR113" i="1" s="1"/>
  <c r="AS113" i="1"/>
  <c r="AU113" i="1"/>
  <c r="AV113" i="1"/>
  <c r="AW113" i="1"/>
  <c r="AX113" i="1"/>
  <c r="AY113" i="1"/>
  <c r="AZ113" i="1"/>
  <c r="BA113" i="1"/>
  <c r="BB113" i="1"/>
  <c r="BC113" i="1"/>
  <c r="BD113" i="1"/>
  <c r="BE113" i="1"/>
  <c r="BF113" i="1"/>
  <c r="BG113" i="1"/>
  <c r="BH113" i="1"/>
  <c r="BI113" i="1"/>
  <c r="AP114" i="1" a="1"/>
  <c r="AP114" i="1" s="1"/>
  <c r="AQ114" i="1" s="1" a="1"/>
  <c r="AQ114" i="1" s="1"/>
  <c r="AR114" i="1" s="1" a="1"/>
  <c r="AR114" i="1" s="1"/>
  <c r="AS114" i="1"/>
  <c r="AU114" i="1"/>
  <c r="AV114" i="1"/>
  <c r="AW114" i="1"/>
  <c r="AX114" i="1"/>
  <c r="AY114" i="1"/>
  <c r="AZ114" i="1"/>
  <c r="BA114" i="1"/>
  <c r="BB114" i="1"/>
  <c r="BC114" i="1"/>
  <c r="BD114" i="1"/>
  <c r="BE114" i="1"/>
  <c r="BF114" i="1"/>
  <c r="BG114" i="1"/>
  <c r="BH114" i="1"/>
  <c r="BI114" i="1"/>
  <c r="AP115" i="1" a="1"/>
  <c r="AP115" i="1" s="1"/>
  <c r="AQ115" i="1" s="1" a="1"/>
  <c r="AQ115" i="1" s="1"/>
  <c r="AR115" i="1" s="1" a="1"/>
  <c r="AR115" i="1" s="1"/>
  <c r="AS115" i="1"/>
  <c r="AU115" i="1"/>
  <c r="AV115" i="1"/>
  <c r="AW115" i="1"/>
  <c r="AX115" i="1"/>
  <c r="AY115" i="1"/>
  <c r="AZ115" i="1"/>
  <c r="BA115" i="1"/>
  <c r="BB115" i="1"/>
  <c r="BC115" i="1"/>
  <c r="BD115" i="1"/>
  <c r="BE115" i="1"/>
  <c r="BF115" i="1"/>
  <c r="BG115" i="1"/>
  <c r="BH115" i="1"/>
  <c r="BI115" i="1"/>
  <c r="AP116" i="1" a="1"/>
  <c r="AP116" i="1" s="1"/>
  <c r="AQ116" i="1" s="1" a="1"/>
  <c r="AQ116" i="1" s="1"/>
  <c r="AR116" i="1" s="1" a="1"/>
  <c r="AR116" i="1" s="1"/>
  <c r="AS116" i="1"/>
  <c r="AU116" i="1"/>
  <c r="AV116" i="1"/>
  <c r="AW116" i="1"/>
  <c r="AX116" i="1"/>
  <c r="AY116" i="1"/>
  <c r="AZ116" i="1"/>
  <c r="BA116" i="1"/>
  <c r="BB116" i="1"/>
  <c r="BC116" i="1"/>
  <c r="BD116" i="1"/>
  <c r="BE116" i="1"/>
  <c r="BF116" i="1"/>
  <c r="BG116" i="1"/>
  <c r="BH116" i="1"/>
  <c r="BI116" i="1"/>
  <c r="AP117" i="1" a="1"/>
  <c r="AP117" i="1" s="1"/>
  <c r="AQ117" i="1" s="1" a="1"/>
  <c r="AQ117" i="1" s="1"/>
  <c r="AR117" i="1" s="1" a="1"/>
  <c r="AR117" i="1" s="1"/>
  <c r="AS117" i="1"/>
  <c r="AU117" i="1"/>
  <c r="AV117" i="1"/>
  <c r="AW117" i="1"/>
  <c r="AX117" i="1"/>
  <c r="AY117" i="1"/>
  <c r="AZ117" i="1"/>
  <c r="BA117" i="1"/>
  <c r="BB117" i="1"/>
  <c r="BC117" i="1"/>
  <c r="BD117" i="1"/>
  <c r="BE117" i="1"/>
  <c r="BF117" i="1"/>
  <c r="BG117" i="1"/>
  <c r="BH117" i="1"/>
  <c r="BI117" i="1"/>
  <c r="AP118" i="1" a="1"/>
  <c r="AP118" i="1" s="1"/>
  <c r="AQ118" i="1" s="1" a="1"/>
  <c r="AQ118" i="1" s="1"/>
  <c r="AR118" i="1" s="1" a="1"/>
  <c r="AR118" i="1" s="1"/>
  <c r="AS118" i="1"/>
  <c r="AU118" i="1"/>
  <c r="AV118" i="1"/>
  <c r="AW118" i="1"/>
  <c r="AX118" i="1"/>
  <c r="AY118" i="1"/>
  <c r="AZ118" i="1"/>
  <c r="BA118" i="1"/>
  <c r="BB118" i="1"/>
  <c r="BC118" i="1"/>
  <c r="BD118" i="1"/>
  <c r="BE118" i="1"/>
  <c r="BF118" i="1"/>
  <c r="BG118" i="1"/>
  <c r="BH118" i="1"/>
  <c r="BI118" i="1"/>
  <c r="AP119" i="1" a="1"/>
  <c r="AP119" i="1" s="1"/>
  <c r="AQ119" i="1" s="1" a="1"/>
  <c r="AQ119" i="1" s="1"/>
  <c r="AR119" i="1" s="1" a="1"/>
  <c r="AR119" i="1" s="1"/>
  <c r="AS119" i="1"/>
  <c r="AU119" i="1"/>
  <c r="AV119" i="1"/>
  <c r="AW119" i="1"/>
  <c r="AX119" i="1"/>
  <c r="AY119" i="1"/>
  <c r="AZ119" i="1"/>
  <c r="BA119" i="1"/>
  <c r="BB119" i="1"/>
  <c r="BC119" i="1"/>
  <c r="BD119" i="1"/>
  <c r="BE119" i="1"/>
  <c r="BF119" i="1"/>
  <c r="BG119" i="1"/>
  <c r="BH119" i="1"/>
  <c r="BI119" i="1"/>
  <c r="AP120" i="1" a="1"/>
  <c r="AP120" i="1" s="1"/>
  <c r="AQ120" i="1" s="1" a="1"/>
  <c r="AQ120" i="1" s="1"/>
  <c r="AR120" i="1" s="1" a="1"/>
  <c r="AR120" i="1" s="1"/>
  <c r="AS120" i="1"/>
  <c r="AU120" i="1"/>
  <c r="AV120" i="1"/>
  <c r="AW120" i="1"/>
  <c r="AX120" i="1"/>
  <c r="AY120" i="1"/>
  <c r="AZ120" i="1"/>
  <c r="BA120" i="1"/>
  <c r="BB120" i="1"/>
  <c r="BC120" i="1"/>
  <c r="BD120" i="1"/>
  <c r="BE120" i="1"/>
  <c r="BF120" i="1"/>
  <c r="BG120" i="1"/>
  <c r="BH120" i="1"/>
  <c r="BI120" i="1"/>
  <c r="AP121" i="1" a="1"/>
  <c r="AP121" i="1" s="1"/>
  <c r="AQ121" i="1" s="1" a="1"/>
  <c r="AQ121" i="1" s="1"/>
  <c r="AR121" i="1" s="1" a="1"/>
  <c r="AR121" i="1" s="1"/>
  <c r="AS121" i="1"/>
  <c r="AU121" i="1"/>
  <c r="AV121" i="1"/>
  <c r="AW121" i="1"/>
  <c r="AX121" i="1"/>
  <c r="AY121" i="1"/>
  <c r="AZ121" i="1"/>
  <c r="BA121" i="1"/>
  <c r="BB121" i="1"/>
  <c r="BC121" i="1"/>
  <c r="BD121" i="1"/>
  <c r="BE121" i="1"/>
  <c r="BF121" i="1"/>
  <c r="BG121" i="1"/>
  <c r="BH121" i="1"/>
  <c r="BI121" i="1"/>
  <c r="AP122" i="1" a="1"/>
  <c r="AP122" i="1" s="1"/>
  <c r="AQ122" i="1" s="1" a="1"/>
  <c r="AQ122" i="1" s="1"/>
  <c r="AR122" i="1" s="1" a="1"/>
  <c r="AR122" i="1" s="1"/>
  <c r="AS122" i="1"/>
  <c r="AU122" i="1"/>
  <c r="AV122" i="1"/>
  <c r="AW122" i="1"/>
  <c r="AX122" i="1"/>
  <c r="AY122" i="1"/>
  <c r="AZ122" i="1"/>
  <c r="BA122" i="1"/>
  <c r="BB122" i="1"/>
  <c r="BC122" i="1"/>
  <c r="BD122" i="1"/>
  <c r="BE122" i="1"/>
  <c r="BF122" i="1"/>
  <c r="BG122" i="1"/>
  <c r="BH122" i="1"/>
  <c r="BI122" i="1"/>
  <c r="AP123" i="1" a="1"/>
  <c r="AP123" i="1" s="1"/>
  <c r="AQ123" i="1" s="1" a="1"/>
  <c r="AQ123" i="1" s="1"/>
  <c r="AR123" i="1" s="1" a="1"/>
  <c r="AR123" i="1" s="1"/>
  <c r="AS123" i="1"/>
  <c r="AU123" i="1"/>
  <c r="AV123" i="1"/>
  <c r="AW123" i="1"/>
  <c r="AX123" i="1"/>
  <c r="AY123" i="1"/>
  <c r="AZ123" i="1"/>
  <c r="BA123" i="1"/>
  <c r="BB123" i="1"/>
  <c r="BC123" i="1"/>
  <c r="BD123" i="1"/>
  <c r="BE123" i="1"/>
  <c r="BF123" i="1"/>
  <c r="BG123" i="1"/>
  <c r="BH123" i="1"/>
  <c r="BI123" i="1"/>
  <c r="AP124" i="1" a="1"/>
  <c r="AP124" i="1" s="1"/>
  <c r="AQ124" i="1" s="1" a="1"/>
  <c r="AQ124" i="1" s="1"/>
  <c r="AR124" i="1" s="1" a="1"/>
  <c r="AR124" i="1" s="1"/>
  <c r="AS124" i="1"/>
  <c r="AU124" i="1"/>
  <c r="AV124" i="1"/>
  <c r="AW124" i="1"/>
  <c r="AX124" i="1"/>
  <c r="AY124" i="1"/>
  <c r="AZ124" i="1"/>
  <c r="BA124" i="1"/>
  <c r="BB124" i="1"/>
  <c r="BC124" i="1"/>
  <c r="BD124" i="1"/>
  <c r="BE124" i="1"/>
  <c r="BF124" i="1"/>
  <c r="BG124" i="1"/>
  <c r="BH124" i="1"/>
  <c r="BI124" i="1"/>
  <c r="AP125" i="1" a="1"/>
  <c r="AP125" i="1" s="1"/>
  <c r="AQ125" i="1" s="1" a="1"/>
  <c r="AQ125" i="1" s="1"/>
  <c r="AR125" i="1" s="1" a="1"/>
  <c r="AR125" i="1" s="1"/>
  <c r="AS125" i="1"/>
  <c r="AU125" i="1"/>
  <c r="AV125" i="1"/>
  <c r="AW125" i="1"/>
  <c r="AX125" i="1"/>
  <c r="AY125" i="1"/>
  <c r="AZ125" i="1"/>
  <c r="BA125" i="1"/>
  <c r="BB125" i="1"/>
  <c r="BC125" i="1"/>
  <c r="BD125" i="1"/>
  <c r="BE125" i="1"/>
  <c r="BF125" i="1"/>
  <c r="BG125" i="1"/>
  <c r="BH125" i="1"/>
  <c r="BI125" i="1"/>
  <c r="AP126" i="1" a="1"/>
  <c r="AP126" i="1" s="1"/>
  <c r="AQ126" i="1" s="1" a="1"/>
  <c r="AQ126" i="1" s="1"/>
  <c r="AR126" i="1" s="1" a="1"/>
  <c r="AR126" i="1" s="1"/>
  <c r="AS126" i="1"/>
  <c r="AU126" i="1"/>
  <c r="AV126" i="1"/>
  <c r="AW126" i="1"/>
  <c r="AX126" i="1"/>
  <c r="AY126" i="1"/>
  <c r="AZ126" i="1"/>
  <c r="BA126" i="1"/>
  <c r="BB126" i="1"/>
  <c r="BC126" i="1"/>
  <c r="BD126" i="1"/>
  <c r="BE126" i="1"/>
  <c r="BF126" i="1"/>
  <c r="BG126" i="1"/>
  <c r="BH126" i="1"/>
  <c r="BI126" i="1"/>
  <c r="AP127" i="1" a="1"/>
  <c r="AP127" i="1" s="1"/>
  <c r="AQ127" i="1" s="1" a="1"/>
  <c r="AQ127" i="1" s="1"/>
  <c r="AR127" i="1" s="1" a="1"/>
  <c r="AR127" i="1" s="1"/>
  <c r="AS127" i="1"/>
  <c r="AU127" i="1"/>
  <c r="AV127" i="1"/>
  <c r="AW127" i="1"/>
  <c r="AX127" i="1"/>
  <c r="AY127" i="1"/>
  <c r="AZ127" i="1"/>
  <c r="BA127" i="1"/>
  <c r="BB127" i="1"/>
  <c r="BC127" i="1"/>
  <c r="BD127" i="1"/>
  <c r="BE127" i="1"/>
  <c r="BF127" i="1"/>
  <c r="BG127" i="1"/>
  <c r="BH127" i="1"/>
  <c r="BI127" i="1"/>
  <c r="AP128" i="1" a="1"/>
  <c r="AP128" i="1" s="1"/>
  <c r="AQ128" i="1" s="1" a="1"/>
  <c r="AQ128" i="1" s="1"/>
  <c r="AR128" i="1" s="1" a="1"/>
  <c r="AR128" i="1" s="1"/>
  <c r="AS128" i="1"/>
  <c r="AU128" i="1"/>
  <c r="AV128" i="1"/>
  <c r="AW128" i="1"/>
  <c r="AX128" i="1"/>
  <c r="AY128" i="1"/>
  <c r="AZ128" i="1"/>
  <c r="BA128" i="1"/>
  <c r="BB128" i="1"/>
  <c r="BC128" i="1"/>
  <c r="BD128" i="1"/>
  <c r="BE128" i="1"/>
  <c r="BF128" i="1"/>
  <c r="BG128" i="1"/>
  <c r="BH128" i="1"/>
  <c r="BI128" i="1"/>
  <c r="AP129" i="1" a="1"/>
  <c r="AP129" i="1" s="1"/>
  <c r="AQ129" i="1" s="1" a="1"/>
  <c r="AQ129" i="1" s="1"/>
  <c r="AR129" i="1" s="1" a="1"/>
  <c r="AR129" i="1" s="1"/>
  <c r="AS129" i="1"/>
  <c r="AU129" i="1"/>
  <c r="AV129" i="1"/>
  <c r="AW129" i="1"/>
  <c r="AX129" i="1"/>
  <c r="AY129" i="1"/>
  <c r="AZ129" i="1"/>
  <c r="BA129" i="1"/>
  <c r="BB129" i="1"/>
  <c r="BC129" i="1"/>
  <c r="BD129" i="1"/>
  <c r="BE129" i="1"/>
  <c r="BF129" i="1"/>
  <c r="BG129" i="1"/>
  <c r="BH129" i="1"/>
  <c r="BI129" i="1"/>
  <c r="AP130" i="1" a="1"/>
  <c r="AP130" i="1" s="1"/>
  <c r="AQ130" i="1" s="1" a="1"/>
  <c r="AQ130" i="1" s="1"/>
  <c r="AR130" i="1" s="1" a="1"/>
  <c r="AR130" i="1" s="1"/>
  <c r="AS130" i="1"/>
  <c r="AU130" i="1"/>
  <c r="AV130" i="1"/>
  <c r="AW130" i="1"/>
  <c r="AX130" i="1"/>
  <c r="AY130" i="1"/>
  <c r="AZ130" i="1"/>
  <c r="BA130" i="1"/>
  <c r="BB130" i="1"/>
  <c r="BC130" i="1"/>
  <c r="BD130" i="1"/>
  <c r="BE130" i="1"/>
  <c r="BF130" i="1"/>
  <c r="BG130" i="1"/>
  <c r="BH130" i="1"/>
  <c r="BI130" i="1"/>
  <c r="AP131" i="1" a="1"/>
  <c r="AP131" i="1" s="1"/>
  <c r="AQ131" i="1" s="1" a="1"/>
  <c r="AQ131" i="1" s="1"/>
  <c r="AR131" i="1" s="1" a="1"/>
  <c r="AR131" i="1" s="1"/>
  <c r="AS131" i="1"/>
  <c r="AU131" i="1"/>
  <c r="AV131" i="1"/>
  <c r="AW131" i="1"/>
  <c r="AX131" i="1"/>
  <c r="AY131" i="1"/>
  <c r="AZ131" i="1"/>
  <c r="BA131" i="1"/>
  <c r="BB131" i="1"/>
  <c r="BC131" i="1"/>
  <c r="BD131" i="1"/>
  <c r="BE131" i="1"/>
  <c r="BF131" i="1"/>
  <c r="BG131" i="1"/>
  <c r="BH131" i="1"/>
  <c r="BI131" i="1"/>
  <c r="AP132" i="1" a="1"/>
  <c r="AP132" i="1" s="1"/>
  <c r="AQ132" i="1" s="1" a="1"/>
  <c r="AQ132" i="1" s="1"/>
  <c r="AR132" i="1" s="1" a="1"/>
  <c r="AR132" i="1" s="1"/>
  <c r="AS132" i="1"/>
  <c r="AU132" i="1"/>
  <c r="AV132" i="1"/>
  <c r="AW132" i="1"/>
  <c r="AX132" i="1"/>
  <c r="AY132" i="1"/>
  <c r="AZ132" i="1"/>
  <c r="BA132" i="1"/>
  <c r="BB132" i="1"/>
  <c r="BC132" i="1"/>
  <c r="BD132" i="1"/>
  <c r="BE132" i="1"/>
  <c r="BF132" i="1"/>
  <c r="BG132" i="1"/>
  <c r="BH132" i="1"/>
  <c r="BI132" i="1"/>
  <c r="AP133" i="1" a="1"/>
  <c r="AP133" i="1" s="1"/>
  <c r="AQ133" i="1" s="1" a="1"/>
  <c r="AQ133" i="1" s="1"/>
  <c r="AR133" i="1" s="1" a="1"/>
  <c r="AR133" i="1" s="1"/>
  <c r="AS133" i="1"/>
  <c r="AU133" i="1"/>
  <c r="AV133" i="1"/>
  <c r="AW133" i="1"/>
  <c r="AX133" i="1"/>
  <c r="AY133" i="1"/>
  <c r="AZ133" i="1"/>
  <c r="BA133" i="1"/>
  <c r="BB133" i="1"/>
  <c r="BC133" i="1"/>
  <c r="BD133" i="1"/>
  <c r="BE133" i="1"/>
  <c r="BF133" i="1"/>
  <c r="BG133" i="1"/>
  <c r="BH133" i="1"/>
  <c r="BI133" i="1"/>
  <c r="AP134" i="1" a="1"/>
  <c r="AP134" i="1" s="1"/>
  <c r="AQ134" i="1" s="1" a="1"/>
  <c r="AQ134" i="1" s="1"/>
  <c r="AR134" i="1" s="1" a="1"/>
  <c r="AR134" i="1" s="1"/>
  <c r="AS134" i="1"/>
  <c r="AU134" i="1"/>
  <c r="AV134" i="1"/>
  <c r="AW134" i="1"/>
  <c r="AX134" i="1"/>
  <c r="AY134" i="1"/>
  <c r="AZ134" i="1"/>
  <c r="BA134" i="1"/>
  <c r="BB134" i="1"/>
  <c r="BC134" i="1"/>
  <c r="BD134" i="1"/>
  <c r="BE134" i="1"/>
  <c r="BF134" i="1"/>
  <c r="BG134" i="1"/>
  <c r="BH134" i="1"/>
  <c r="BI134" i="1"/>
  <c r="AP135" i="1" a="1"/>
  <c r="AP135" i="1" s="1"/>
  <c r="AQ135" i="1" s="1" a="1"/>
  <c r="AQ135" i="1" s="1"/>
  <c r="AR135" i="1" s="1" a="1"/>
  <c r="AR135" i="1" s="1"/>
  <c r="AS135" i="1"/>
  <c r="AU135" i="1"/>
  <c r="AV135" i="1"/>
  <c r="AW135" i="1"/>
  <c r="AX135" i="1"/>
  <c r="AY135" i="1"/>
  <c r="AZ135" i="1"/>
  <c r="BA135" i="1"/>
  <c r="BB135" i="1"/>
  <c r="BC135" i="1"/>
  <c r="BD135" i="1"/>
  <c r="BE135" i="1"/>
  <c r="BF135" i="1"/>
  <c r="BG135" i="1"/>
  <c r="BH135" i="1"/>
  <c r="BI135" i="1"/>
  <c r="AP136" i="1" a="1"/>
  <c r="AP136" i="1" s="1"/>
  <c r="AQ136" i="1" s="1" a="1"/>
  <c r="AQ136" i="1" s="1"/>
  <c r="AR136" i="1" s="1" a="1"/>
  <c r="AR136" i="1" s="1"/>
  <c r="AS136" i="1"/>
  <c r="AU136" i="1"/>
  <c r="AV136" i="1"/>
  <c r="AW136" i="1"/>
  <c r="AX136" i="1"/>
  <c r="AY136" i="1"/>
  <c r="AZ136" i="1"/>
  <c r="BA136" i="1"/>
  <c r="BB136" i="1"/>
  <c r="BC136" i="1"/>
  <c r="BD136" i="1"/>
  <c r="BE136" i="1"/>
  <c r="BF136" i="1"/>
  <c r="BG136" i="1"/>
  <c r="BH136" i="1"/>
  <c r="BI136" i="1"/>
  <c r="AP137" i="1" a="1"/>
  <c r="AP137" i="1" s="1"/>
  <c r="AQ137" i="1" s="1" a="1"/>
  <c r="AQ137" i="1" s="1"/>
  <c r="AR137" i="1" s="1" a="1"/>
  <c r="AR137" i="1" s="1"/>
  <c r="AS137" i="1"/>
  <c r="AU137" i="1"/>
  <c r="AV137" i="1"/>
  <c r="AW137" i="1"/>
  <c r="AX137" i="1"/>
  <c r="AY137" i="1"/>
  <c r="AZ137" i="1"/>
  <c r="BA137" i="1"/>
  <c r="BB137" i="1"/>
  <c r="BC137" i="1"/>
  <c r="BD137" i="1"/>
  <c r="BE137" i="1"/>
  <c r="BF137" i="1"/>
  <c r="BG137" i="1"/>
  <c r="BH137" i="1"/>
  <c r="BI137" i="1"/>
  <c r="AP138" i="1" a="1"/>
  <c r="AP138" i="1" s="1"/>
  <c r="AQ138" i="1" s="1" a="1"/>
  <c r="AQ138" i="1" s="1"/>
  <c r="AR138" i="1" s="1" a="1"/>
  <c r="AR138" i="1" s="1"/>
  <c r="AS138" i="1"/>
  <c r="AU138" i="1"/>
  <c r="AV138" i="1"/>
  <c r="AW138" i="1"/>
  <c r="AX138" i="1"/>
  <c r="AY138" i="1"/>
  <c r="AZ138" i="1"/>
  <c r="BA138" i="1"/>
  <c r="BB138" i="1"/>
  <c r="BC138" i="1"/>
  <c r="BD138" i="1"/>
  <c r="BE138" i="1"/>
  <c r="BF138" i="1"/>
  <c r="BG138" i="1"/>
  <c r="BH138" i="1"/>
  <c r="BI138" i="1"/>
  <c r="AP139" i="1" a="1"/>
  <c r="AP139" i="1" s="1"/>
  <c r="AQ139" i="1" s="1" a="1"/>
  <c r="AQ139" i="1" s="1"/>
  <c r="AR139" i="1" s="1" a="1"/>
  <c r="AR139" i="1" s="1"/>
  <c r="AS139" i="1"/>
  <c r="AU139" i="1"/>
  <c r="AV139" i="1"/>
  <c r="AW139" i="1"/>
  <c r="AX139" i="1"/>
  <c r="AY139" i="1"/>
  <c r="AZ139" i="1"/>
  <c r="BA139" i="1"/>
  <c r="BB139" i="1"/>
  <c r="BC139" i="1"/>
  <c r="BD139" i="1"/>
  <c r="BE139" i="1"/>
  <c r="BF139" i="1"/>
  <c r="BG139" i="1"/>
  <c r="BH139" i="1"/>
  <c r="BI139" i="1"/>
  <c r="AP140" i="1" a="1"/>
  <c r="AP140" i="1" s="1"/>
  <c r="AQ140" i="1" s="1" a="1"/>
  <c r="AQ140" i="1" s="1"/>
  <c r="AR140" i="1" s="1" a="1"/>
  <c r="AR140" i="1" s="1"/>
  <c r="AS140" i="1"/>
  <c r="AU140" i="1"/>
  <c r="AV140" i="1"/>
  <c r="AW140" i="1"/>
  <c r="AX140" i="1"/>
  <c r="AY140" i="1"/>
  <c r="AZ140" i="1"/>
  <c r="BA140" i="1"/>
  <c r="BB140" i="1"/>
  <c r="BC140" i="1"/>
  <c r="BD140" i="1"/>
  <c r="BE140" i="1"/>
  <c r="BF140" i="1"/>
  <c r="BG140" i="1"/>
  <c r="BH140" i="1"/>
  <c r="BI140" i="1"/>
  <c r="AP141" i="1" a="1"/>
  <c r="AP141" i="1" s="1"/>
  <c r="AQ141" i="1" s="1" a="1"/>
  <c r="AQ141" i="1" s="1"/>
  <c r="AR141" i="1" s="1" a="1"/>
  <c r="AR141" i="1" s="1"/>
  <c r="AS141" i="1"/>
  <c r="AU141" i="1"/>
  <c r="AV141" i="1"/>
  <c r="AW141" i="1"/>
  <c r="AX141" i="1"/>
  <c r="AY141" i="1"/>
  <c r="AZ141" i="1"/>
  <c r="BA141" i="1"/>
  <c r="BB141" i="1"/>
  <c r="BC141" i="1"/>
  <c r="BD141" i="1"/>
  <c r="BE141" i="1"/>
  <c r="BF141" i="1"/>
  <c r="BG141" i="1"/>
  <c r="BH141" i="1"/>
  <c r="BI141" i="1"/>
  <c r="AP142" i="1" a="1"/>
  <c r="AP142" i="1" s="1"/>
  <c r="AQ142" i="1" s="1" a="1"/>
  <c r="AQ142" i="1" s="1"/>
  <c r="AR142" i="1" s="1" a="1"/>
  <c r="AR142" i="1" s="1"/>
  <c r="AS142" i="1"/>
  <c r="AU142" i="1"/>
  <c r="AV142" i="1"/>
  <c r="AW142" i="1"/>
  <c r="AX142" i="1"/>
  <c r="AY142" i="1"/>
  <c r="AZ142" i="1"/>
  <c r="BA142" i="1"/>
  <c r="BB142" i="1"/>
  <c r="BC142" i="1"/>
  <c r="BD142" i="1"/>
  <c r="BE142" i="1"/>
  <c r="BF142" i="1"/>
  <c r="BG142" i="1"/>
  <c r="BH142" i="1"/>
  <c r="BI142" i="1"/>
  <c r="AP143" i="1" a="1"/>
  <c r="AP143" i="1" s="1"/>
  <c r="AQ143" i="1" s="1" a="1"/>
  <c r="AQ143" i="1" s="1"/>
  <c r="AR143" i="1" s="1" a="1"/>
  <c r="AR143" i="1" s="1"/>
  <c r="AS143" i="1"/>
  <c r="AU143" i="1"/>
  <c r="AV143" i="1"/>
  <c r="AW143" i="1"/>
  <c r="AX143" i="1"/>
  <c r="AY143" i="1"/>
  <c r="AZ143" i="1"/>
  <c r="BA143" i="1"/>
  <c r="BB143" i="1"/>
  <c r="BC143" i="1"/>
  <c r="BD143" i="1"/>
  <c r="BE143" i="1"/>
  <c r="BF143" i="1"/>
  <c r="BG143" i="1"/>
  <c r="BH143" i="1"/>
  <c r="BI143" i="1"/>
  <c r="AP144" i="1" a="1"/>
  <c r="AP144" i="1" s="1"/>
  <c r="AQ144" i="1" s="1" a="1"/>
  <c r="AQ144" i="1" s="1"/>
  <c r="AR144" i="1" s="1" a="1"/>
  <c r="AR144" i="1" s="1"/>
  <c r="AS144" i="1"/>
  <c r="AU144" i="1"/>
  <c r="AV144" i="1"/>
  <c r="AW144" i="1"/>
  <c r="AX144" i="1"/>
  <c r="AY144" i="1"/>
  <c r="AZ144" i="1"/>
  <c r="BA144" i="1"/>
  <c r="BB144" i="1"/>
  <c r="BC144" i="1"/>
  <c r="BD144" i="1"/>
  <c r="BE144" i="1"/>
  <c r="BF144" i="1"/>
  <c r="BG144" i="1"/>
  <c r="BH144" i="1"/>
  <c r="BI144" i="1"/>
  <c r="AP145" i="1" a="1"/>
  <c r="AP145" i="1" s="1"/>
  <c r="AQ145" i="1" s="1" a="1"/>
  <c r="AQ145" i="1" s="1"/>
  <c r="AR145" i="1" s="1" a="1"/>
  <c r="AR145" i="1" s="1"/>
  <c r="AS145" i="1"/>
  <c r="AU145" i="1"/>
  <c r="AV145" i="1"/>
  <c r="AW145" i="1"/>
  <c r="AX145" i="1"/>
  <c r="AY145" i="1"/>
  <c r="AZ145" i="1"/>
  <c r="BA145" i="1"/>
  <c r="BB145" i="1"/>
  <c r="BC145" i="1"/>
  <c r="BD145" i="1"/>
  <c r="BE145" i="1"/>
  <c r="BF145" i="1"/>
  <c r="BG145" i="1"/>
  <c r="BH145" i="1"/>
  <c r="BI145" i="1"/>
  <c r="AP146" i="1" a="1"/>
  <c r="AP146" i="1" s="1"/>
  <c r="AQ146" i="1" s="1" a="1"/>
  <c r="AQ146" i="1" s="1"/>
  <c r="AR146" i="1" s="1" a="1"/>
  <c r="AR146" i="1" s="1"/>
  <c r="AS146" i="1"/>
  <c r="AU146" i="1"/>
  <c r="AV146" i="1"/>
  <c r="AW146" i="1"/>
  <c r="AX146" i="1"/>
  <c r="AY146" i="1"/>
  <c r="AZ146" i="1"/>
  <c r="BA146" i="1"/>
  <c r="BB146" i="1"/>
  <c r="BC146" i="1"/>
  <c r="BD146" i="1"/>
  <c r="BE146" i="1"/>
  <c r="BF146" i="1"/>
  <c r="BG146" i="1"/>
  <c r="BH146" i="1"/>
  <c r="BI146" i="1"/>
  <c r="AP147" i="1" a="1"/>
  <c r="AP147" i="1" s="1"/>
  <c r="AQ147" i="1" s="1" a="1"/>
  <c r="AQ147" i="1" s="1"/>
  <c r="AR147" i="1" s="1" a="1"/>
  <c r="AR147" i="1" s="1"/>
  <c r="AS147" i="1"/>
  <c r="AU147" i="1"/>
  <c r="AV147" i="1"/>
  <c r="AW147" i="1"/>
  <c r="AX147" i="1"/>
  <c r="AY147" i="1"/>
  <c r="AZ147" i="1"/>
  <c r="BA147" i="1"/>
  <c r="BB147" i="1"/>
  <c r="BC147" i="1"/>
  <c r="BD147" i="1"/>
  <c r="BE147" i="1"/>
  <c r="BF147" i="1"/>
  <c r="BG147" i="1"/>
  <c r="BH147" i="1"/>
  <c r="BI147" i="1"/>
  <c r="AP148" i="1" a="1"/>
  <c r="AP148" i="1" s="1"/>
  <c r="AQ148" i="1" s="1" a="1"/>
  <c r="AQ148" i="1" s="1"/>
  <c r="AR148" i="1" s="1" a="1"/>
  <c r="AR148" i="1" s="1"/>
  <c r="AS148" i="1"/>
  <c r="AU148" i="1"/>
  <c r="AV148" i="1"/>
  <c r="AW148" i="1"/>
  <c r="AX148" i="1"/>
  <c r="AY148" i="1"/>
  <c r="AZ148" i="1"/>
  <c r="BA148" i="1"/>
  <c r="BB148" i="1"/>
  <c r="BC148" i="1"/>
  <c r="BD148" i="1"/>
  <c r="BE148" i="1"/>
  <c r="BF148" i="1"/>
  <c r="BG148" i="1"/>
  <c r="BH148" i="1"/>
  <c r="BI148" i="1"/>
  <c r="AP149" i="1" a="1"/>
  <c r="AP149" i="1" s="1"/>
  <c r="AQ149" i="1" s="1" a="1"/>
  <c r="AQ149" i="1" s="1"/>
  <c r="AR149" i="1" s="1" a="1"/>
  <c r="AR149" i="1" s="1"/>
  <c r="AS149" i="1"/>
  <c r="AU149" i="1"/>
  <c r="AV149" i="1"/>
  <c r="AW149" i="1"/>
  <c r="AX149" i="1"/>
  <c r="AY149" i="1"/>
  <c r="AZ149" i="1"/>
  <c r="BA149" i="1"/>
  <c r="BB149" i="1"/>
  <c r="BC149" i="1"/>
  <c r="BD149" i="1"/>
  <c r="BE149" i="1"/>
  <c r="BF149" i="1"/>
  <c r="BG149" i="1"/>
  <c r="BH149" i="1"/>
  <c r="BI149" i="1"/>
  <c r="AP150" i="1" a="1"/>
  <c r="AP150" i="1" s="1"/>
  <c r="AQ150" i="1" s="1" a="1"/>
  <c r="AQ150" i="1" s="1"/>
  <c r="AR150" i="1" s="1" a="1"/>
  <c r="AR150" i="1" s="1"/>
  <c r="AS150" i="1"/>
  <c r="AU150" i="1"/>
  <c r="AV150" i="1"/>
  <c r="AW150" i="1"/>
  <c r="AX150" i="1"/>
  <c r="AY150" i="1"/>
  <c r="AZ150" i="1"/>
  <c r="BA150" i="1"/>
  <c r="BB150" i="1"/>
  <c r="BC150" i="1"/>
  <c r="BD150" i="1"/>
  <c r="BE150" i="1"/>
  <c r="BF150" i="1"/>
  <c r="BG150" i="1"/>
  <c r="BH150" i="1"/>
  <c r="BI150" i="1"/>
  <c r="AP151" i="1" a="1"/>
  <c r="AP151" i="1" s="1"/>
  <c r="AQ151" i="1" s="1" a="1"/>
  <c r="AQ151" i="1" s="1"/>
  <c r="AR151" i="1" s="1" a="1"/>
  <c r="AR151" i="1" s="1"/>
  <c r="AS151" i="1"/>
  <c r="AU151" i="1"/>
  <c r="AV151" i="1"/>
  <c r="AW151" i="1"/>
  <c r="AX151" i="1"/>
  <c r="AY151" i="1"/>
  <c r="AZ151" i="1"/>
  <c r="BA151" i="1"/>
  <c r="BB151" i="1"/>
  <c r="BC151" i="1"/>
  <c r="BD151" i="1"/>
  <c r="BE151" i="1"/>
  <c r="BF151" i="1"/>
  <c r="BG151" i="1"/>
  <c r="BH151" i="1"/>
  <c r="BI151" i="1"/>
  <c r="AP152" i="1" a="1"/>
  <c r="AP152" i="1" s="1"/>
  <c r="AQ152" i="1" s="1" a="1"/>
  <c r="AQ152" i="1" s="1"/>
  <c r="AR152" i="1" s="1" a="1"/>
  <c r="AR152" i="1" s="1"/>
  <c r="AS152" i="1"/>
  <c r="AU152" i="1"/>
  <c r="AV152" i="1"/>
  <c r="AW152" i="1"/>
  <c r="AX152" i="1"/>
  <c r="AY152" i="1"/>
  <c r="AZ152" i="1"/>
  <c r="BA152" i="1"/>
  <c r="BB152" i="1"/>
  <c r="BC152" i="1"/>
  <c r="BD152" i="1"/>
  <c r="BE152" i="1"/>
  <c r="BF152" i="1"/>
  <c r="BG152" i="1"/>
  <c r="BH152" i="1"/>
  <c r="BI152" i="1"/>
  <c r="AP153" i="1" a="1"/>
  <c r="AP153" i="1" s="1"/>
  <c r="AQ153" i="1" s="1" a="1"/>
  <c r="AQ153" i="1" s="1"/>
  <c r="AR153" i="1" s="1" a="1"/>
  <c r="AR153" i="1" s="1"/>
  <c r="AS153" i="1"/>
  <c r="AU153" i="1"/>
  <c r="AV153" i="1"/>
  <c r="AW153" i="1"/>
  <c r="AX153" i="1"/>
  <c r="AY153" i="1"/>
  <c r="AZ153" i="1"/>
  <c r="BA153" i="1"/>
  <c r="BB153" i="1"/>
  <c r="BC153" i="1"/>
  <c r="BD153" i="1"/>
  <c r="BE153" i="1"/>
  <c r="BF153" i="1"/>
  <c r="BG153" i="1"/>
  <c r="BH153" i="1"/>
  <c r="BI153" i="1"/>
  <c r="AP154" i="1" a="1"/>
  <c r="AP154" i="1" s="1"/>
  <c r="AQ154" i="1" s="1" a="1"/>
  <c r="AQ154" i="1" s="1"/>
  <c r="AR154" i="1" s="1" a="1"/>
  <c r="AR154" i="1" s="1"/>
  <c r="AS154" i="1"/>
  <c r="AU154" i="1"/>
  <c r="AV154" i="1"/>
  <c r="AW154" i="1"/>
  <c r="AX154" i="1"/>
  <c r="AY154" i="1"/>
  <c r="AZ154" i="1"/>
  <c r="BA154" i="1"/>
  <c r="BB154" i="1"/>
  <c r="BC154" i="1"/>
  <c r="BD154" i="1"/>
  <c r="BE154" i="1"/>
  <c r="BF154" i="1"/>
  <c r="BG154" i="1"/>
  <c r="BH154" i="1"/>
  <c r="BI154" i="1"/>
  <c r="AP155" i="1" a="1"/>
  <c r="AP155" i="1" s="1"/>
  <c r="AQ155" i="1" s="1" a="1"/>
  <c r="AQ155" i="1" s="1"/>
  <c r="AR155" i="1" s="1" a="1"/>
  <c r="AR155" i="1" s="1"/>
  <c r="AS155" i="1"/>
  <c r="AU155" i="1"/>
  <c r="AV155" i="1"/>
  <c r="AW155" i="1"/>
  <c r="AX155" i="1"/>
  <c r="AY155" i="1"/>
  <c r="AZ155" i="1"/>
  <c r="BA155" i="1"/>
  <c r="BB155" i="1"/>
  <c r="BC155" i="1"/>
  <c r="BD155" i="1"/>
  <c r="BE155" i="1"/>
  <c r="BF155" i="1"/>
  <c r="BG155" i="1"/>
  <c r="BH155" i="1"/>
  <c r="BI155" i="1"/>
  <c r="AP156" i="1" a="1"/>
  <c r="AP156" i="1" s="1"/>
  <c r="AQ156" i="1" s="1" a="1"/>
  <c r="AQ156" i="1" s="1"/>
  <c r="AR156" i="1" s="1" a="1"/>
  <c r="AR156" i="1" s="1"/>
  <c r="AS156" i="1"/>
  <c r="AU156" i="1"/>
  <c r="AV156" i="1"/>
  <c r="AW156" i="1"/>
  <c r="AX156" i="1"/>
  <c r="AY156" i="1"/>
  <c r="AZ156" i="1"/>
  <c r="BA156" i="1"/>
  <c r="BB156" i="1"/>
  <c r="BC156" i="1"/>
  <c r="BD156" i="1"/>
  <c r="BE156" i="1"/>
  <c r="BF156" i="1"/>
  <c r="BG156" i="1"/>
  <c r="BH156" i="1"/>
  <c r="BI156" i="1"/>
  <c r="AP157" i="1" a="1"/>
  <c r="AP157" i="1" s="1"/>
  <c r="AQ157" i="1" s="1" a="1"/>
  <c r="AQ157" i="1" s="1"/>
  <c r="AR157" i="1" s="1" a="1"/>
  <c r="AR157" i="1" s="1"/>
  <c r="AS157" i="1"/>
  <c r="AU157" i="1"/>
  <c r="AV157" i="1"/>
  <c r="AW157" i="1"/>
  <c r="AX157" i="1"/>
  <c r="AY157" i="1"/>
  <c r="AZ157" i="1"/>
  <c r="BA157" i="1"/>
  <c r="BB157" i="1"/>
  <c r="BC157" i="1"/>
  <c r="BD157" i="1"/>
  <c r="BE157" i="1"/>
  <c r="BF157" i="1"/>
  <c r="BG157" i="1"/>
  <c r="BH157" i="1"/>
  <c r="BI157" i="1"/>
  <c r="AP158" i="1" a="1"/>
  <c r="AP158" i="1" s="1"/>
  <c r="AQ158" i="1" s="1" a="1"/>
  <c r="AQ158" i="1" s="1"/>
  <c r="AR158" i="1" s="1" a="1"/>
  <c r="AR158" i="1" s="1"/>
  <c r="AS158" i="1"/>
  <c r="AU158" i="1"/>
  <c r="AV158" i="1"/>
  <c r="AW158" i="1"/>
  <c r="AX158" i="1"/>
  <c r="AY158" i="1"/>
  <c r="AZ158" i="1"/>
  <c r="BA158" i="1"/>
  <c r="BB158" i="1"/>
  <c r="BC158" i="1"/>
  <c r="BD158" i="1"/>
  <c r="BE158" i="1"/>
  <c r="BF158" i="1"/>
  <c r="BG158" i="1"/>
  <c r="BH158" i="1"/>
  <c r="BI158" i="1"/>
  <c r="AP159" i="1" a="1"/>
  <c r="AP159" i="1" s="1"/>
  <c r="AQ159" i="1" s="1" a="1"/>
  <c r="AQ159" i="1" s="1"/>
  <c r="AR159" i="1" s="1" a="1"/>
  <c r="AR159" i="1" s="1"/>
  <c r="AS159" i="1"/>
  <c r="AU159" i="1"/>
  <c r="AV159" i="1"/>
  <c r="AW159" i="1"/>
  <c r="AX159" i="1"/>
  <c r="AY159" i="1"/>
  <c r="AZ159" i="1"/>
  <c r="BA159" i="1"/>
  <c r="BB159" i="1"/>
  <c r="BC159" i="1"/>
  <c r="BD159" i="1"/>
  <c r="BE159" i="1"/>
  <c r="BF159" i="1"/>
  <c r="BG159" i="1"/>
  <c r="BH159" i="1"/>
  <c r="BI159" i="1"/>
  <c r="AP160" i="1" a="1"/>
  <c r="AP160" i="1" s="1"/>
  <c r="AQ160" i="1" s="1" a="1"/>
  <c r="AQ160" i="1" s="1"/>
  <c r="AR160" i="1" s="1" a="1"/>
  <c r="AR160" i="1" s="1"/>
  <c r="AS160" i="1"/>
  <c r="AU160" i="1"/>
  <c r="AV160" i="1"/>
  <c r="AW160" i="1"/>
  <c r="AX160" i="1"/>
  <c r="AY160" i="1"/>
  <c r="AZ160" i="1"/>
  <c r="BA160" i="1"/>
  <c r="BB160" i="1"/>
  <c r="BC160" i="1"/>
  <c r="BD160" i="1"/>
  <c r="BE160" i="1"/>
  <c r="BF160" i="1"/>
  <c r="BG160" i="1"/>
  <c r="BH160" i="1"/>
  <c r="BI160" i="1"/>
  <c r="AP161" i="1" a="1"/>
  <c r="AP161" i="1" s="1"/>
  <c r="AQ161" i="1" s="1" a="1"/>
  <c r="AQ161" i="1" s="1"/>
  <c r="AR161" i="1" s="1" a="1"/>
  <c r="AR161" i="1" s="1"/>
  <c r="AS161" i="1"/>
  <c r="AU161" i="1"/>
  <c r="AV161" i="1"/>
  <c r="AW161" i="1"/>
  <c r="AX161" i="1"/>
  <c r="AY161" i="1"/>
  <c r="AZ161" i="1"/>
  <c r="BA161" i="1"/>
  <c r="BB161" i="1"/>
  <c r="BC161" i="1"/>
  <c r="BD161" i="1"/>
  <c r="BE161" i="1"/>
  <c r="BF161" i="1"/>
  <c r="BG161" i="1"/>
  <c r="BH161" i="1"/>
  <c r="BI161" i="1"/>
  <c r="AP162" i="1" a="1"/>
  <c r="AP162" i="1" s="1"/>
  <c r="AQ162" i="1" s="1" a="1"/>
  <c r="AQ162" i="1" s="1"/>
  <c r="AR162" i="1" s="1" a="1"/>
  <c r="AR162" i="1" s="1"/>
  <c r="AS162" i="1"/>
  <c r="AU162" i="1"/>
  <c r="AV162" i="1"/>
  <c r="AW162" i="1"/>
  <c r="AX162" i="1"/>
  <c r="AY162" i="1"/>
  <c r="AZ162" i="1"/>
  <c r="BA162" i="1"/>
  <c r="BB162" i="1"/>
  <c r="BC162" i="1"/>
  <c r="BD162" i="1"/>
  <c r="BE162" i="1"/>
  <c r="BF162" i="1"/>
  <c r="BG162" i="1"/>
  <c r="BH162" i="1"/>
  <c r="BI162" i="1"/>
  <c r="AP163" i="1" a="1"/>
  <c r="AP163" i="1" s="1"/>
  <c r="AQ163" i="1" s="1" a="1"/>
  <c r="AQ163" i="1" s="1"/>
  <c r="AR163" i="1" s="1" a="1"/>
  <c r="AR163" i="1" s="1"/>
  <c r="AS163" i="1"/>
  <c r="AU163" i="1"/>
  <c r="AV163" i="1"/>
  <c r="AW163" i="1"/>
  <c r="AX163" i="1"/>
  <c r="AY163" i="1"/>
  <c r="AZ163" i="1"/>
  <c r="BA163" i="1"/>
  <c r="BB163" i="1"/>
  <c r="BC163" i="1"/>
  <c r="BD163" i="1"/>
  <c r="BE163" i="1"/>
  <c r="BF163" i="1"/>
  <c r="BG163" i="1"/>
  <c r="BH163" i="1"/>
  <c r="BI163" i="1"/>
  <c r="AP164" i="1" a="1"/>
  <c r="AP164" i="1" s="1"/>
  <c r="AQ164" i="1" s="1" a="1"/>
  <c r="AQ164" i="1" s="1"/>
  <c r="AR164" i="1" s="1" a="1"/>
  <c r="AR164" i="1" s="1"/>
  <c r="AS164" i="1"/>
  <c r="AU164" i="1"/>
  <c r="AV164" i="1"/>
  <c r="AW164" i="1"/>
  <c r="AX164" i="1"/>
  <c r="AY164" i="1"/>
  <c r="AZ164" i="1"/>
  <c r="BA164" i="1"/>
  <c r="BB164" i="1"/>
  <c r="BC164" i="1"/>
  <c r="BD164" i="1"/>
  <c r="BE164" i="1"/>
  <c r="BF164" i="1"/>
  <c r="BG164" i="1"/>
  <c r="BH164" i="1"/>
  <c r="BI164" i="1"/>
  <c r="AP165" i="1" a="1"/>
  <c r="AP165" i="1" s="1"/>
  <c r="AQ165" i="1" s="1" a="1"/>
  <c r="AQ165" i="1" s="1"/>
  <c r="AR165" i="1" s="1" a="1"/>
  <c r="AR165" i="1" s="1"/>
  <c r="AS165" i="1"/>
  <c r="AU165" i="1"/>
  <c r="AV165" i="1"/>
  <c r="AW165" i="1"/>
  <c r="AX165" i="1"/>
  <c r="AY165" i="1"/>
  <c r="AZ165" i="1"/>
  <c r="BA165" i="1"/>
  <c r="BB165" i="1"/>
  <c r="BC165" i="1"/>
  <c r="BD165" i="1"/>
  <c r="BE165" i="1"/>
  <c r="BF165" i="1"/>
  <c r="BG165" i="1"/>
  <c r="BH165" i="1"/>
  <c r="BI165" i="1"/>
  <c r="AP166" i="1" a="1"/>
  <c r="AP166" i="1" s="1"/>
  <c r="AQ166" i="1" s="1" a="1"/>
  <c r="AQ166" i="1" s="1"/>
  <c r="AR166" i="1" s="1" a="1"/>
  <c r="AR166" i="1" s="1"/>
  <c r="AS166" i="1"/>
  <c r="AU166" i="1"/>
  <c r="AV166" i="1"/>
  <c r="AW166" i="1"/>
  <c r="AX166" i="1"/>
  <c r="AY166" i="1"/>
  <c r="AZ166" i="1"/>
  <c r="BA166" i="1"/>
  <c r="BB166" i="1"/>
  <c r="BC166" i="1"/>
  <c r="BD166" i="1"/>
  <c r="BE166" i="1"/>
  <c r="BF166" i="1"/>
  <c r="BG166" i="1"/>
  <c r="BH166" i="1"/>
  <c r="BI166" i="1"/>
  <c r="AP167" i="1" a="1"/>
  <c r="AP167" i="1" s="1"/>
  <c r="AQ167" i="1" s="1" a="1"/>
  <c r="AQ167" i="1" s="1"/>
  <c r="AR167" i="1" s="1" a="1"/>
  <c r="AR167" i="1" s="1"/>
  <c r="AS167" i="1"/>
  <c r="AU167" i="1"/>
  <c r="AV167" i="1"/>
  <c r="AW167" i="1"/>
  <c r="AX167" i="1"/>
  <c r="AY167" i="1"/>
  <c r="AZ167" i="1"/>
  <c r="BA167" i="1"/>
  <c r="BB167" i="1"/>
  <c r="BC167" i="1"/>
  <c r="BD167" i="1"/>
  <c r="BE167" i="1"/>
  <c r="BF167" i="1"/>
  <c r="BG167" i="1"/>
  <c r="BH167" i="1"/>
  <c r="BI167" i="1"/>
  <c r="AP168" i="1" a="1"/>
  <c r="AP168" i="1" s="1"/>
  <c r="AQ168" i="1" s="1" a="1"/>
  <c r="AQ168" i="1" s="1"/>
  <c r="AR168" i="1" s="1" a="1"/>
  <c r="AR168" i="1" s="1"/>
  <c r="AS168" i="1"/>
  <c r="AU168" i="1"/>
  <c r="AV168" i="1"/>
  <c r="AW168" i="1"/>
  <c r="AX168" i="1"/>
  <c r="AY168" i="1"/>
  <c r="AZ168" i="1"/>
  <c r="BA168" i="1"/>
  <c r="BB168" i="1"/>
  <c r="BC168" i="1"/>
  <c r="BD168" i="1"/>
  <c r="BE168" i="1"/>
  <c r="BF168" i="1"/>
  <c r="BG168" i="1"/>
  <c r="BH168" i="1"/>
  <c r="BI168" i="1"/>
  <c r="AP169" i="1" a="1"/>
  <c r="AP169" i="1" s="1"/>
  <c r="AQ169" i="1" s="1" a="1"/>
  <c r="AQ169" i="1" s="1"/>
  <c r="AR169" i="1" s="1" a="1"/>
  <c r="AR169" i="1" s="1"/>
  <c r="AS169" i="1"/>
  <c r="AU169" i="1"/>
  <c r="AV169" i="1"/>
  <c r="AW169" i="1"/>
  <c r="AX169" i="1"/>
  <c r="AY169" i="1"/>
  <c r="AZ169" i="1"/>
  <c r="BA169" i="1"/>
  <c r="BB169" i="1"/>
  <c r="BC169" i="1"/>
  <c r="BD169" i="1"/>
  <c r="BE169" i="1"/>
  <c r="BF169" i="1"/>
  <c r="BG169" i="1"/>
  <c r="BH169" i="1"/>
  <c r="BI169" i="1"/>
  <c r="AP170" i="1" a="1"/>
  <c r="AP170" i="1" s="1"/>
  <c r="AQ170" i="1" s="1" a="1"/>
  <c r="AQ170" i="1" s="1"/>
  <c r="AR170" i="1" s="1" a="1"/>
  <c r="AR170" i="1" s="1"/>
  <c r="AS170" i="1"/>
  <c r="AU170" i="1"/>
  <c r="AV170" i="1"/>
  <c r="AW170" i="1"/>
  <c r="AX170" i="1"/>
  <c r="AY170" i="1"/>
  <c r="AZ170" i="1"/>
  <c r="BA170" i="1"/>
  <c r="BB170" i="1"/>
  <c r="BC170" i="1"/>
  <c r="BD170" i="1"/>
  <c r="BE170" i="1"/>
  <c r="BF170" i="1"/>
  <c r="BG170" i="1"/>
  <c r="BH170" i="1"/>
  <c r="BI170" i="1"/>
  <c r="AP171" i="1" a="1"/>
  <c r="AP171" i="1" s="1"/>
  <c r="AQ171" i="1" s="1" a="1"/>
  <c r="AQ171" i="1" s="1"/>
  <c r="AR171" i="1" s="1" a="1"/>
  <c r="AR171" i="1" s="1"/>
  <c r="AS171" i="1"/>
  <c r="AU171" i="1"/>
  <c r="AV171" i="1"/>
  <c r="AW171" i="1"/>
  <c r="AX171" i="1"/>
  <c r="AY171" i="1"/>
  <c r="AZ171" i="1"/>
  <c r="BA171" i="1"/>
  <c r="BB171" i="1"/>
  <c r="BC171" i="1"/>
  <c r="BD171" i="1"/>
  <c r="BE171" i="1"/>
  <c r="BF171" i="1"/>
  <c r="BG171" i="1"/>
  <c r="BH171" i="1"/>
  <c r="BI171" i="1"/>
  <c r="AP172" i="1" a="1"/>
  <c r="AP172" i="1" s="1"/>
  <c r="AQ172" i="1" s="1" a="1"/>
  <c r="AQ172" i="1" s="1"/>
  <c r="AR172" i="1" s="1" a="1"/>
  <c r="AR172" i="1" s="1"/>
  <c r="AS172" i="1"/>
  <c r="AU172" i="1"/>
  <c r="AV172" i="1"/>
  <c r="AW172" i="1"/>
  <c r="AX172" i="1"/>
  <c r="AY172" i="1"/>
  <c r="AZ172" i="1"/>
  <c r="BA172" i="1"/>
  <c r="BB172" i="1"/>
  <c r="BC172" i="1"/>
  <c r="BD172" i="1"/>
  <c r="BE172" i="1"/>
  <c r="BF172" i="1"/>
  <c r="BG172" i="1"/>
  <c r="BH172" i="1"/>
  <c r="BI172" i="1"/>
  <c r="AP173" i="1" a="1"/>
  <c r="AP173" i="1" s="1"/>
  <c r="AQ173" i="1" s="1" a="1"/>
  <c r="AQ173" i="1" s="1"/>
  <c r="AR173" i="1" s="1" a="1"/>
  <c r="AR173" i="1" s="1"/>
  <c r="AS173" i="1"/>
  <c r="AU173" i="1"/>
  <c r="AV173" i="1"/>
  <c r="AW173" i="1"/>
  <c r="AX173" i="1"/>
  <c r="AY173" i="1"/>
  <c r="AZ173" i="1"/>
  <c r="BA173" i="1"/>
  <c r="BB173" i="1"/>
  <c r="BC173" i="1"/>
  <c r="BD173" i="1"/>
  <c r="BE173" i="1"/>
  <c r="BF173" i="1"/>
  <c r="BG173" i="1"/>
  <c r="BH173" i="1"/>
  <c r="BI173" i="1"/>
  <c r="AP174" i="1" a="1"/>
  <c r="AP174" i="1" s="1"/>
  <c r="AQ174" i="1" s="1" a="1"/>
  <c r="AQ174" i="1" s="1"/>
  <c r="AR174" i="1" s="1" a="1"/>
  <c r="AR174" i="1" s="1"/>
  <c r="AS174" i="1"/>
  <c r="AU174" i="1"/>
  <c r="AV174" i="1"/>
  <c r="AW174" i="1"/>
  <c r="AX174" i="1"/>
  <c r="AY174" i="1"/>
  <c r="AZ174" i="1"/>
  <c r="BA174" i="1"/>
  <c r="BB174" i="1"/>
  <c r="BC174" i="1"/>
  <c r="BD174" i="1"/>
  <c r="BE174" i="1"/>
  <c r="BF174" i="1"/>
  <c r="BG174" i="1"/>
  <c r="BH174" i="1"/>
  <c r="BI174" i="1"/>
  <c r="AP175" i="1" a="1"/>
  <c r="AP175" i="1" s="1"/>
  <c r="AQ175" i="1" s="1" a="1"/>
  <c r="AQ175" i="1" s="1"/>
  <c r="AR175" i="1" s="1" a="1"/>
  <c r="AR175" i="1" s="1"/>
  <c r="AS175" i="1"/>
  <c r="AU175" i="1"/>
  <c r="AV175" i="1"/>
  <c r="AW175" i="1"/>
  <c r="AX175" i="1"/>
  <c r="AY175" i="1"/>
  <c r="AZ175" i="1"/>
  <c r="BA175" i="1"/>
  <c r="BB175" i="1"/>
  <c r="BC175" i="1"/>
  <c r="BD175" i="1"/>
  <c r="BE175" i="1"/>
  <c r="BF175" i="1"/>
  <c r="BG175" i="1"/>
  <c r="BH175" i="1"/>
  <c r="BI175" i="1"/>
  <c r="AP176" i="1" a="1"/>
  <c r="AP176" i="1" s="1"/>
  <c r="AQ176" i="1" s="1" a="1"/>
  <c r="AQ176" i="1" s="1"/>
  <c r="AR176" i="1" s="1" a="1"/>
  <c r="AR176" i="1" s="1"/>
  <c r="AS176" i="1"/>
  <c r="AU176" i="1"/>
  <c r="AV176" i="1"/>
  <c r="AW176" i="1"/>
  <c r="AX176" i="1"/>
  <c r="AY176" i="1"/>
  <c r="AZ176" i="1"/>
  <c r="BA176" i="1"/>
  <c r="BB176" i="1"/>
  <c r="BC176" i="1"/>
  <c r="BD176" i="1"/>
  <c r="BE176" i="1"/>
  <c r="BF176" i="1"/>
  <c r="BG176" i="1"/>
  <c r="BH176" i="1"/>
  <c r="BI176" i="1"/>
  <c r="AP177" i="1" a="1"/>
  <c r="AP177" i="1" s="1"/>
  <c r="AQ177" i="1" s="1" a="1"/>
  <c r="AQ177" i="1" s="1"/>
  <c r="AR177" i="1" s="1" a="1"/>
  <c r="AR177" i="1" s="1"/>
  <c r="AS177" i="1"/>
  <c r="AU177" i="1"/>
  <c r="AV177" i="1"/>
  <c r="AW177" i="1"/>
  <c r="AX177" i="1"/>
  <c r="AY177" i="1"/>
  <c r="AZ177" i="1"/>
  <c r="BA177" i="1"/>
  <c r="BB177" i="1"/>
  <c r="BC177" i="1"/>
  <c r="BD177" i="1"/>
  <c r="BE177" i="1"/>
  <c r="BF177" i="1"/>
  <c r="BG177" i="1"/>
  <c r="BH177" i="1"/>
  <c r="BI177" i="1"/>
  <c r="AP178" i="1" a="1"/>
  <c r="AP178" i="1" s="1"/>
  <c r="AQ178" i="1" s="1" a="1"/>
  <c r="AQ178" i="1" s="1"/>
  <c r="AR178" i="1" s="1" a="1"/>
  <c r="AR178" i="1" s="1"/>
  <c r="AS178" i="1"/>
  <c r="AU178" i="1"/>
  <c r="AV178" i="1"/>
  <c r="AW178" i="1"/>
  <c r="AX178" i="1"/>
  <c r="AY178" i="1"/>
  <c r="AZ178" i="1"/>
  <c r="BA178" i="1"/>
  <c r="BB178" i="1"/>
  <c r="BC178" i="1"/>
  <c r="BD178" i="1"/>
  <c r="BE178" i="1"/>
  <c r="BF178" i="1"/>
  <c r="BG178" i="1"/>
  <c r="BH178" i="1"/>
  <c r="BI178" i="1"/>
  <c r="AP179" i="1" a="1"/>
  <c r="AP179" i="1" s="1"/>
  <c r="AQ179" i="1" s="1" a="1"/>
  <c r="AQ179" i="1" s="1"/>
  <c r="AR179" i="1" s="1" a="1"/>
  <c r="AR179" i="1" s="1"/>
  <c r="AS179" i="1"/>
  <c r="AU179" i="1"/>
  <c r="AV179" i="1"/>
  <c r="AW179" i="1"/>
  <c r="AX179" i="1"/>
  <c r="AY179" i="1"/>
  <c r="AZ179" i="1"/>
  <c r="BA179" i="1"/>
  <c r="BB179" i="1"/>
  <c r="BC179" i="1"/>
  <c r="BD179" i="1"/>
  <c r="BE179" i="1"/>
  <c r="BF179" i="1"/>
  <c r="BG179" i="1"/>
  <c r="BH179" i="1"/>
  <c r="BI179" i="1"/>
  <c r="AP180" i="1" a="1"/>
  <c r="AP180" i="1" s="1"/>
  <c r="AQ180" i="1" s="1" a="1"/>
  <c r="AQ180" i="1" s="1"/>
  <c r="AR180" i="1" s="1" a="1"/>
  <c r="AR180" i="1" s="1"/>
  <c r="AS180" i="1"/>
  <c r="AU180" i="1"/>
  <c r="AV180" i="1"/>
  <c r="AW180" i="1"/>
  <c r="AX180" i="1"/>
  <c r="AY180" i="1"/>
  <c r="AZ180" i="1"/>
  <c r="BA180" i="1"/>
  <c r="BB180" i="1"/>
  <c r="BC180" i="1"/>
  <c r="BD180" i="1"/>
  <c r="BE180" i="1"/>
  <c r="BF180" i="1"/>
  <c r="BG180" i="1"/>
  <c r="BH180" i="1"/>
  <c r="BI180" i="1"/>
  <c r="AP181" i="1" a="1"/>
  <c r="AP181" i="1" s="1"/>
  <c r="AQ181" i="1" s="1" a="1"/>
  <c r="AQ181" i="1" s="1"/>
  <c r="AR181" i="1" s="1" a="1"/>
  <c r="AR181" i="1" s="1"/>
  <c r="AS181" i="1"/>
  <c r="AU181" i="1"/>
  <c r="AV181" i="1"/>
  <c r="AW181" i="1"/>
  <c r="AX181" i="1"/>
  <c r="AY181" i="1"/>
  <c r="AZ181" i="1"/>
  <c r="BA181" i="1"/>
  <c r="BB181" i="1"/>
  <c r="BC181" i="1"/>
  <c r="BD181" i="1"/>
  <c r="BE181" i="1"/>
  <c r="BF181" i="1"/>
  <c r="BG181" i="1"/>
  <c r="BH181" i="1"/>
  <c r="BI181" i="1"/>
  <c r="AP182" i="1" a="1"/>
  <c r="AP182" i="1" s="1"/>
  <c r="AQ182" i="1" s="1" a="1"/>
  <c r="AQ182" i="1" s="1"/>
  <c r="AR182" i="1" s="1" a="1"/>
  <c r="AR182" i="1" s="1"/>
  <c r="AS182" i="1"/>
  <c r="AU182" i="1"/>
  <c r="AV182" i="1"/>
  <c r="AW182" i="1"/>
  <c r="AX182" i="1"/>
  <c r="AY182" i="1"/>
  <c r="AZ182" i="1"/>
  <c r="BA182" i="1"/>
  <c r="BB182" i="1"/>
  <c r="BC182" i="1"/>
  <c r="BD182" i="1"/>
  <c r="BE182" i="1"/>
  <c r="BF182" i="1"/>
  <c r="BG182" i="1"/>
  <c r="BH182" i="1"/>
  <c r="BI182" i="1"/>
  <c r="AP183" i="1" a="1"/>
  <c r="AP183" i="1" s="1"/>
  <c r="AQ183" i="1" s="1" a="1"/>
  <c r="AQ183" i="1" s="1"/>
  <c r="AR183" i="1" s="1" a="1"/>
  <c r="AR183" i="1" s="1"/>
  <c r="AS183" i="1"/>
  <c r="AU183" i="1"/>
  <c r="AV183" i="1"/>
  <c r="AW183" i="1"/>
  <c r="AX183" i="1"/>
  <c r="AY183" i="1"/>
  <c r="AZ183" i="1"/>
  <c r="BA183" i="1"/>
  <c r="BB183" i="1"/>
  <c r="BC183" i="1"/>
  <c r="BD183" i="1"/>
  <c r="BE183" i="1"/>
  <c r="BF183" i="1"/>
  <c r="BG183" i="1"/>
  <c r="BH183" i="1"/>
  <c r="BI183" i="1"/>
  <c r="AP184" i="1" a="1"/>
  <c r="AP184" i="1" s="1"/>
  <c r="AQ184" i="1" s="1" a="1"/>
  <c r="AQ184" i="1" s="1"/>
  <c r="AR184" i="1" s="1" a="1"/>
  <c r="AR184" i="1" s="1"/>
  <c r="AS184" i="1"/>
  <c r="AU184" i="1"/>
  <c r="AV184" i="1"/>
  <c r="AW184" i="1"/>
  <c r="AX184" i="1"/>
  <c r="AY184" i="1"/>
  <c r="AZ184" i="1"/>
  <c r="BA184" i="1"/>
  <c r="BB184" i="1"/>
  <c r="BC184" i="1"/>
  <c r="BD184" i="1"/>
  <c r="BE184" i="1"/>
  <c r="BF184" i="1"/>
  <c r="BG184" i="1"/>
  <c r="BH184" i="1"/>
  <c r="BI184" i="1"/>
  <c r="AP185" i="1" a="1"/>
  <c r="AP185" i="1" s="1"/>
  <c r="AQ185" i="1" s="1" a="1"/>
  <c r="AQ185" i="1" s="1"/>
  <c r="AR185" i="1" s="1" a="1"/>
  <c r="AR185" i="1" s="1"/>
  <c r="AS185" i="1"/>
  <c r="AU185" i="1"/>
  <c r="AV185" i="1"/>
  <c r="AW185" i="1"/>
  <c r="AX185" i="1"/>
  <c r="AY185" i="1"/>
  <c r="AZ185" i="1"/>
  <c r="BA185" i="1"/>
  <c r="BB185" i="1"/>
  <c r="BC185" i="1"/>
  <c r="BD185" i="1"/>
  <c r="BE185" i="1"/>
  <c r="BF185" i="1"/>
  <c r="BG185" i="1"/>
  <c r="BH185" i="1"/>
  <c r="BI185" i="1"/>
  <c r="AP186" i="1" a="1"/>
  <c r="AP186" i="1" s="1"/>
  <c r="AQ186" i="1" s="1" a="1"/>
  <c r="AQ186" i="1" s="1"/>
  <c r="AR186" i="1" s="1" a="1"/>
  <c r="AR186" i="1" s="1"/>
  <c r="AS186" i="1"/>
  <c r="AU186" i="1"/>
  <c r="AV186" i="1"/>
  <c r="AW186" i="1"/>
  <c r="AX186" i="1"/>
  <c r="AY186" i="1"/>
  <c r="AZ186" i="1"/>
  <c r="BA186" i="1"/>
  <c r="BB186" i="1"/>
  <c r="BC186" i="1"/>
  <c r="BD186" i="1"/>
  <c r="BE186" i="1"/>
  <c r="BF186" i="1"/>
  <c r="BG186" i="1"/>
  <c r="BH186" i="1"/>
  <c r="BI186" i="1"/>
  <c r="AP187" i="1" a="1"/>
  <c r="AP187" i="1" s="1"/>
  <c r="AQ187" i="1" s="1" a="1"/>
  <c r="AQ187" i="1" s="1"/>
  <c r="AR187" i="1" s="1" a="1"/>
  <c r="AR187" i="1" s="1"/>
  <c r="AS187" i="1"/>
  <c r="AU187" i="1"/>
  <c r="AV187" i="1"/>
  <c r="AW187" i="1"/>
  <c r="AX187" i="1"/>
  <c r="AY187" i="1"/>
  <c r="AZ187" i="1"/>
  <c r="BA187" i="1"/>
  <c r="BB187" i="1"/>
  <c r="BC187" i="1"/>
  <c r="BD187" i="1"/>
  <c r="BE187" i="1"/>
  <c r="BF187" i="1"/>
  <c r="BG187" i="1"/>
  <c r="BH187" i="1"/>
  <c r="BI187" i="1"/>
  <c r="AP188" i="1" a="1"/>
  <c r="AP188" i="1" s="1"/>
  <c r="AQ188" i="1" s="1" a="1"/>
  <c r="AQ188" i="1" s="1"/>
  <c r="AR188" i="1" s="1" a="1"/>
  <c r="AR188" i="1" s="1"/>
  <c r="AS188" i="1"/>
  <c r="AU188" i="1"/>
  <c r="AV188" i="1"/>
  <c r="AW188" i="1"/>
  <c r="AX188" i="1"/>
  <c r="AY188" i="1"/>
  <c r="AZ188" i="1"/>
  <c r="BA188" i="1"/>
  <c r="BB188" i="1"/>
  <c r="BC188" i="1"/>
  <c r="BD188" i="1"/>
  <c r="BE188" i="1"/>
  <c r="BF188" i="1"/>
  <c r="BG188" i="1"/>
  <c r="BH188" i="1"/>
  <c r="BI188" i="1"/>
  <c r="AP189" i="1" a="1"/>
  <c r="AP189" i="1" s="1"/>
  <c r="AQ189" i="1" s="1" a="1"/>
  <c r="AQ189" i="1" s="1"/>
  <c r="AR189" i="1" s="1" a="1"/>
  <c r="AR189" i="1" s="1"/>
  <c r="AS189" i="1"/>
  <c r="AU189" i="1"/>
  <c r="AV189" i="1"/>
  <c r="AW189" i="1"/>
  <c r="AX189" i="1"/>
  <c r="AY189" i="1"/>
  <c r="AZ189" i="1"/>
  <c r="BA189" i="1"/>
  <c r="BB189" i="1"/>
  <c r="BC189" i="1"/>
  <c r="BD189" i="1"/>
  <c r="BE189" i="1"/>
  <c r="BF189" i="1"/>
  <c r="BG189" i="1"/>
  <c r="BH189" i="1"/>
  <c r="BI189" i="1"/>
  <c r="AP190" i="1" a="1"/>
  <c r="AP190" i="1" s="1"/>
  <c r="AQ190" i="1" s="1" a="1"/>
  <c r="AQ190" i="1" s="1"/>
  <c r="AR190" i="1" s="1" a="1"/>
  <c r="AR190" i="1" s="1"/>
  <c r="AS190" i="1"/>
  <c r="AU190" i="1"/>
  <c r="AV190" i="1"/>
  <c r="AW190" i="1"/>
  <c r="AX190" i="1"/>
  <c r="AY190" i="1"/>
  <c r="AZ190" i="1"/>
  <c r="BA190" i="1"/>
  <c r="BB190" i="1"/>
  <c r="BC190" i="1"/>
  <c r="BD190" i="1"/>
  <c r="BE190" i="1"/>
  <c r="BF190" i="1"/>
  <c r="BG190" i="1"/>
  <c r="BH190" i="1"/>
  <c r="BI190" i="1"/>
  <c r="AP191" i="1" a="1"/>
  <c r="AP191" i="1" s="1"/>
  <c r="AQ191" i="1" s="1" a="1"/>
  <c r="AQ191" i="1" s="1"/>
  <c r="AR191" i="1" s="1" a="1"/>
  <c r="AR191" i="1" s="1"/>
  <c r="AS191" i="1"/>
  <c r="AU191" i="1"/>
  <c r="AV191" i="1"/>
  <c r="AW191" i="1"/>
  <c r="AX191" i="1"/>
  <c r="AY191" i="1"/>
  <c r="AZ191" i="1"/>
  <c r="BA191" i="1"/>
  <c r="BB191" i="1"/>
  <c r="BC191" i="1"/>
  <c r="BD191" i="1"/>
  <c r="BE191" i="1"/>
  <c r="BF191" i="1"/>
  <c r="BG191" i="1"/>
  <c r="BH191" i="1"/>
  <c r="BI191" i="1"/>
  <c r="AP192" i="1" a="1"/>
  <c r="AP192" i="1" s="1"/>
  <c r="AQ192" i="1" s="1" a="1"/>
  <c r="AQ192" i="1" s="1"/>
  <c r="AR192" i="1" s="1" a="1"/>
  <c r="AR192" i="1" s="1"/>
  <c r="AS192" i="1"/>
  <c r="AU192" i="1"/>
  <c r="AV192" i="1"/>
  <c r="AW192" i="1"/>
  <c r="AX192" i="1"/>
  <c r="AY192" i="1"/>
  <c r="AZ192" i="1"/>
  <c r="BA192" i="1"/>
  <c r="BB192" i="1"/>
  <c r="BC192" i="1"/>
  <c r="BD192" i="1"/>
  <c r="BE192" i="1"/>
  <c r="BF192" i="1"/>
  <c r="BG192" i="1"/>
  <c r="BH192" i="1"/>
  <c r="BI192" i="1"/>
  <c r="AP193" i="1" a="1"/>
  <c r="AP193" i="1" s="1"/>
  <c r="AQ193" i="1" s="1" a="1"/>
  <c r="AQ193" i="1" s="1"/>
  <c r="AR193" i="1" s="1" a="1"/>
  <c r="AR193" i="1" s="1"/>
  <c r="AS193" i="1"/>
  <c r="AU193" i="1"/>
  <c r="AV193" i="1"/>
  <c r="AW193" i="1"/>
  <c r="AX193" i="1"/>
  <c r="AY193" i="1"/>
  <c r="AZ193" i="1"/>
  <c r="BA193" i="1"/>
  <c r="BB193" i="1"/>
  <c r="BC193" i="1"/>
  <c r="BD193" i="1"/>
  <c r="BE193" i="1"/>
  <c r="BF193" i="1"/>
  <c r="BG193" i="1"/>
  <c r="BH193" i="1"/>
  <c r="BI193" i="1"/>
  <c r="AP194" i="1" a="1"/>
  <c r="AP194" i="1" s="1"/>
  <c r="AQ194" i="1" s="1" a="1"/>
  <c r="AQ194" i="1" s="1"/>
  <c r="AR194" i="1" s="1" a="1"/>
  <c r="AR194" i="1" s="1"/>
  <c r="AS194" i="1"/>
  <c r="AU194" i="1"/>
  <c r="AV194" i="1"/>
  <c r="AW194" i="1"/>
  <c r="AX194" i="1"/>
  <c r="AY194" i="1"/>
  <c r="AZ194" i="1"/>
  <c r="BA194" i="1"/>
  <c r="BB194" i="1"/>
  <c r="BC194" i="1"/>
  <c r="BD194" i="1"/>
  <c r="BE194" i="1"/>
  <c r="BF194" i="1"/>
  <c r="BG194" i="1"/>
  <c r="BH194" i="1"/>
  <c r="BI194" i="1"/>
  <c r="AP195" i="1" a="1"/>
  <c r="AP195" i="1" s="1"/>
  <c r="AQ195" i="1" s="1" a="1"/>
  <c r="AQ195" i="1" s="1"/>
  <c r="AR195" i="1" s="1" a="1"/>
  <c r="AR195" i="1" s="1"/>
  <c r="AS195" i="1"/>
  <c r="AU195" i="1"/>
  <c r="AV195" i="1"/>
  <c r="AW195" i="1"/>
  <c r="AX195" i="1"/>
  <c r="AY195" i="1"/>
  <c r="AZ195" i="1"/>
  <c r="BA195" i="1"/>
  <c r="BB195" i="1"/>
  <c r="BC195" i="1"/>
  <c r="BD195" i="1"/>
  <c r="BE195" i="1"/>
  <c r="BF195" i="1"/>
  <c r="BG195" i="1"/>
  <c r="BH195" i="1"/>
  <c r="BI195" i="1"/>
  <c r="AP196" i="1" a="1"/>
  <c r="AP196" i="1" s="1"/>
  <c r="AQ196" i="1" s="1" a="1"/>
  <c r="AQ196" i="1" s="1"/>
  <c r="AR196" i="1" s="1" a="1"/>
  <c r="AR196" i="1" s="1"/>
  <c r="AS196" i="1"/>
  <c r="AU196" i="1"/>
  <c r="AV196" i="1"/>
  <c r="AW196" i="1"/>
  <c r="AX196" i="1"/>
  <c r="AY196" i="1"/>
  <c r="AZ196" i="1"/>
  <c r="BA196" i="1"/>
  <c r="BB196" i="1"/>
  <c r="BC196" i="1"/>
  <c r="BD196" i="1"/>
  <c r="BE196" i="1"/>
  <c r="BF196" i="1"/>
  <c r="BG196" i="1"/>
  <c r="BH196" i="1"/>
  <c r="BI196" i="1"/>
  <c r="AP197" i="1" a="1"/>
  <c r="AP197" i="1" s="1"/>
  <c r="AQ197" i="1" s="1" a="1"/>
  <c r="AQ197" i="1" s="1"/>
  <c r="AR197" i="1" s="1" a="1"/>
  <c r="AR197" i="1" s="1"/>
  <c r="AS197" i="1"/>
  <c r="AU197" i="1"/>
  <c r="AV197" i="1"/>
  <c r="AW197" i="1"/>
  <c r="AX197" i="1"/>
  <c r="AY197" i="1"/>
  <c r="AZ197" i="1"/>
  <c r="BA197" i="1"/>
  <c r="BB197" i="1"/>
  <c r="BC197" i="1"/>
  <c r="BD197" i="1"/>
  <c r="BE197" i="1"/>
  <c r="BF197" i="1"/>
  <c r="BG197" i="1"/>
  <c r="BH197" i="1"/>
  <c r="BI197" i="1"/>
  <c r="AP198" i="1" a="1"/>
  <c r="AP198" i="1" s="1"/>
  <c r="AQ198" i="1" s="1" a="1"/>
  <c r="AQ198" i="1" s="1"/>
  <c r="AR198" i="1" s="1" a="1"/>
  <c r="AR198" i="1" s="1"/>
  <c r="AS198" i="1"/>
  <c r="AU198" i="1"/>
  <c r="AV198" i="1"/>
  <c r="AW198" i="1"/>
  <c r="AX198" i="1"/>
  <c r="AY198" i="1"/>
  <c r="AZ198" i="1"/>
  <c r="BA198" i="1"/>
  <c r="BB198" i="1"/>
  <c r="BC198" i="1"/>
  <c r="BD198" i="1"/>
  <c r="BE198" i="1"/>
  <c r="BF198" i="1"/>
  <c r="BG198" i="1"/>
  <c r="BH198" i="1"/>
  <c r="BI198" i="1"/>
  <c r="AP199" i="1" a="1"/>
  <c r="AP199" i="1" s="1"/>
  <c r="AQ199" i="1" s="1" a="1"/>
  <c r="AQ199" i="1" s="1"/>
  <c r="AR199" i="1" s="1" a="1"/>
  <c r="AR199" i="1" s="1"/>
  <c r="AS199" i="1"/>
  <c r="AU199" i="1"/>
  <c r="AV199" i="1"/>
  <c r="AW199" i="1"/>
  <c r="AX199" i="1"/>
  <c r="AY199" i="1"/>
  <c r="AZ199" i="1"/>
  <c r="BA199" i="1"/>
  <c r="BB199" i="1"/>
  <c r="BC199" i="1"/>
  <c r="BD199" i="1"/>
  <c r="BE199" i="1"/>
  <c r="BF199" i="1"/>
  <c r="BG199" i="1"/>
  <c r="BH199" i="1"/>
  <c r="BI199" i="1"/>
  <c r="AP200" i="1" a="1"/>
  <c r="AP200" i="1" s="1"/>
  <c r="AQ200" i="1" s="1" a="1"/>
  <c r="AQ200" i="1" s="1"/>
  <c r="AR200" i="1" s="1" a="1"/>
  <c r="AR200" i="1" s="1"/>
  <c r="AS200" i="1"/>
  <c r="AU200" i="1"/>
  <c r="AV200" i="1"/>
  <c r="AW200" i="1"/>
  <c r="AX200" i="1"/>
  <c r="AY200" i="1"/>
  <c r="AZ200" i="1"/>
  <c r="BA200" i="1"/>
  <c r="BB200" i="1"/>
  <c r="BC200" i="1"/>
  <c r="BD200" i="1"/>
  <c r="BE200" i="1"/>
  <c r="BF200" i="1"/>
  <c r="BG200" i="1"/>
  <c r="BH200" i="1"/>
  <c r="BI200" i="1"/>
  <c r="AP201" i="1" a="1"/>
  <c r="AP201" i="1" s="1"/>
  <c r="AQ201" i="1" s="1" a="1"/>
  <c r="AQ201" i="1" s="1"/>
  <c r="AR201" i="1" s="1" a="1"/>
  <c r="AR201" i="1" s="1"/>
  <c r="AS201" i="1"/>
  <c r="AU201" i="1"/>
  <c r="AV201" i="1"/>
  <c r="AW201" i="1"/>
  <c r="AX201" i="1"/>
  <c r="AY201" i="1"/>
  <c r="AZ201" i="1"/>
  <c r="BA201" i="1"/>
  <c r="BB201" i="1"/>
  <c r="BC201" i="1"/>
  <c r="BD201" i="1"/>
  <c r="BE201" i="1"/>
  <c r="BF201" i="1"/>
  <c r="BG201" i="1"/>
  <c r="BH201" i="1"/>
  <c r="BI201" i="1"/>
  <c r="AP202" i="1" a="1"/>
  <c r="AP202" i="1" s="1"/>
  <c r="AQ202" i="1" s="1" a="1"/>
  <c r="AQ202" i="1" s="1"/>
  <c r="AR202" i="1" s="1" a="1"/>
  <c r="AR202" i="1" s="1"/>
  <c r="AS202" i="1"/>
  <c r="AU202" i="1"/>
  <c r="AV202" i="1"/>
  <c r="AW202" i="1"/>
  <c r="AX202" i="1"/>
  <c r="AY202" i="1"/>
  <c r="AZ202" i="1"/>
  <c r="BA202" i="1"/>
  <c r="BB202" i="1"/>
  <c r="BC202" i="1"/>
  <c r="BD202" i="1"/>
  <c r="BE202" i="1"/>
  <c r="BF202" i="1"/>
  <c r="BG202" i="1"/>
  <c r="BH202" i="1"/>
  <c r="BI202" i="1"/>
  <c r="AP203" i="1" a="1"/>
  <c r="AP203" i="1" s="1"/>
  <c r="AQ203" i="1" s="1" a="1"/>
  <c r="AQ203" i="1" s="1"/>
  <c r="AR203" i="1" s="1" a="1"/>
  <c r="AR203" i="1" s="1"/>
  <c r="AS203" i="1"/>
  <c r="AU203" i="1"/>
  <c r="AV203" i="1"/>
  <c r="AW203" i="1"/>
  <c r="AX203" i="1"/>
  <c r="AY203" i="1"/>
  <c r="AZ203" i="1"/>
  <c r="BA203" i="1"/>
  <c r="BB203" i="1"/>
  <c r="BC203" i="1"/>
  <c r="BD203" i="1"/>
  <c r="BE203" i="1"/>
  <c r="BF203" i="1"/>
  <c r="BG203" i="1"/>
  <c r="BH203" i="1"/>
  <c r="BI203" i="1"/>
  <c r="AP204" i="1" a="1"/>
  <c r="AP204" i="1" s="1"/>
  <c r="AQ204" i="1" s="1" a="1"/>
  <c r="AQ204" i="1" s="1"/>
  <c r="AR204" i="1" s="1" a="1"/>
  <c r="AR204" i="1" s="1"/>
  <c r="AS204" i="1"/>
  <c r="AU204" i="1"/>
  <c r="AV204" i="1"/>
  <c r="AW204" i="1"/>
  <c r="AX204" i="1"/>
  <c r="AY204" i="1"/>
  <c r="AZ204" i="1"/>
  <c r="BA204" i="1"/>
  <c r="BB204" i="1"/>
  <c r="BC204" i="1"/>
  <c r="BD204" i="1"/>
  <c r="BE204" i="1"/>
  <c r="BF204" i="1"/>
  <c r="BG204" i="1"/>
  <c r="BH204" i="1"/>
  <c r="BI204" i="1"/>
  <c r="AP205" i="1" a="1"/>
  <c r="AP205" i="1" s="1"/>
  <c r="AQ205" i="1" s="1" a="1"/>
  <c r="AQ205" i="1" s="1"/>
  <c r="AR205" i="1" s="1" a="1"/>
  <c r="AR205" i="1" s="1"/>
  <c r="AS205" i="1"/>
  <c r="AU205" i="1"/>
  <c r="AV205" i="1"/>
  <c r="AW205" i="1"/>
  <c r="AX205" i="1"/>
  <c r="AY205" i="1"/>
  <c r="AZ205" i="1"/>
  <c r="BA205" i="1"/>
  <c r="BB205" i="1"/>
  <c r="BC205" i="1"/>
  <c r="BD205" i="1"/>
  <c r="BE205" i="1"/>
  <c r="BF205" i="1"/>
  <c r="BG205" i="1"/>
  <c r="BH205" i="1"/>
  <c r="BI205" i="1"/>
  <c r="AP206" i="1" a="1"/>
  <c r="AP206" i="1" s="1"/>
  <c r="AQ206" i="1" s="1" a="1"/>
  <c r="AQ206" i="1" s="1"/>
  <c r="AR206" i="1" s="1" a="1"/>
  <c r="AR206" i="1" s="1"/>
  <c r="AS206" i="1"/>
  <c r="AU206" i="1"/>
  <c r="AV206" i="1"/>
  <c r="AW206" i="1"/>
  <c r="AX206" i="1"/>
  <c r="AY206" i="1"/>
  <c r="AZ206" i="1"/>
  <c r="BA206" i="1"/>
  <c r="BB206" i="1"/>
  <c r="BC206" i="1"/>
  <c r="BD206" i="1"/>
  <c r="BE206" i="1"/>
  <c r="BF206" i="1"/>
  <c r="BG206" i="1"/>
  <c r="BH206" i="1"/>
  <c r="BI206" i="1"/>
  <c r="AP207" i="1" a="1"/>
  <c r="AP207" i="1" s="1"/>
  <c r="AQ207" i="1" s="1" a="1"/>
  <c r="AQ207" i="1" s="1"/>
  <c r="AR207" i="1" s="1" a="1"/>
  <c r="AR207" i="1" s="1"/>
  <c r="AS207" i="1"/>
  <c r="AU207" i="1"/>
  <c r="AV207" i="1"/>
  <c r="AW207" i="1"/>
  <c r="AX207" i="1"/>
  <c r="AY207" i="1"/>
  <c r="AZ207" i="1"/>
  <c r="BA207" i="1"/>
  <c r="BB207" i="1"/>
  <c r="BC207" i="1"/>
  <c r="BD207" i="1"/>
  <c r="BE207" i="1"/>
  <c r="BF207" i="1"/>
  <c r="BG207" i="1"/>
  <c r="BH207" i="1"/>
  <c r="BI207" i="1"/>
  <c r="AP208" i="1" a="1"/>
  <c r="AP208" i="1" s="1"/>
  <c r="AQ208" i="1" s="1" a="1"/>
  <c r="AQ208" i="1" s="1"/>
  <c r="AR208" i="1" s="1" a="1"/>
  <c r="AR208" i="1" s="1"/>
  <c r="AS208" i="1"/>
  <c r="AU208" i="1"/>
  <c r="AV208" i="1"/>
  <c r="AW208" i="1"/>
  <c r="AX208" i="1"/>
  <c r="AY208" i="1"/>
  <c r="AZ208" i="1"/>
  <c r="BA208" i="1"/>
  <c r="BB208" i="1"/>
  <c r="BC208" i="1"/>
  <c r="BD208" i="1"/>
  <c r="BE208" i="1"/>
  <c r="BF208" i="1"/>
  <c r="BG208" i="1"/>
  <c r="BH208" i="1"/>
  <c r="BI208" i="1"/>
  <c r="AP209" i="1" a="1"/>
  <c r="AP209" i="1" s="1"/>
  <c r="AQ209" i="1" s="1" a="1"/>
  <c r="AQ209" i="1" s="1"/>
  <c r="AR209" i="1" s="1" a="1"/>
  <c r="AR209" i="1" s="1"/>
  <c r="AS209" i="1"/>
  <c r="AU209" i="1"/>
  <c r="AV209" i="1"/>
  <c r="AW209" i="1"/>
  <c r="AX209" i="1"/>
  <c r="AY209" i="1"/>
  <c r="AZ209" i="1"/>
  <c r="BA209" i="1"/>
  <c r="BB209" i="1"/>
  <c r="BC209" i="1"/>
  <c r="BD209" i="1"/>
  <c r="BE209" i="1"/>
  <c r="BF209" i="1"/>
  <c r="BG209" i="1"/>
  <c r="BH209" i="1"/>
  <c r="BI209" i="1"/>
  <c r="AP210" i="1" a="1"/>
  <c r="AP210" i="1" s="1"/>
  <c r="AQ210" i="1" s="1" a="1"/>
  <c r="AQ210" i="1" s="1"/>
  <c r="AR210" i="1" s="1" a="1"/>
  <c r="AR210" i="1" s="1"/>
  <c r="AS210" i="1"/>
  <c r="AU210" i="1"/>
  <c r="AV210" i="1"/>
  <c r="AW210" i="1"/>
  <c r="AX210" i="1"/>
  <c r="AY210" i="1"/>
  <c r="AZ210" i="1"/>
  <c r="BA210" i="1"/>
  <c r="BB210" i="1"/>
  <c r="BC210" i="1"/>
  <c r="BD210" i="1"/>
  <c r="BE210" i="1"/>
  <c r="BF210" i="1"/>
  <c r="BG210" i="1"/>
  <c r="BH210" i="1"/>
  <c r="BI210" i="1"/>
  <c r="AP211" i="1" a="1"/>
  <c r="AP211" i="1" s="1"/>
  <c r="AQ211" i="1" s="1" a="1"/>
  <c r="AQ211" i="1" s="1"/>
  <c r="AR211" i="1" s="1" a="1"/>
  <c r="AR211" i="1" s="1"/>
  <c r="AS211" i="1"/>
  <c r="AU211" i="1"/>
  <c r="AV211" i="1"/>
  <c r="AW211" i="1"/>
  <c r="AX211" i="1"/>
  <c r="AY211" i="1"/>
  <c r="AZ211" i="1"/>
  <c r="BA211" i="1"/>
  <c r="BB211" i="1"/>
  <c r="BC211" i="1"/>
  <c r="BD211" i="1"/>
  <c r="BE211" i="1"/>
  <c r="BF211" i="1"/>
  <c r="BG211" i="1"/>
  <c r="BH211" i="1"/>
  <c r="BI211" i="1"/>
  <c r="AP212" i="1" a="1"/>
  <c r="AP212" i="1" s="1"/>
  <c r="AQ212" i="1" s="1" a="1"/>
  <c r="AQ212" i="1" s="1"/>
  <c r="AR212" i="1" s="1" a="1"/>
  <c r="AR212" i="1" s="1"/>
  <c r="AS212" i="1"/>
  <c r="AU212" i="1"/>
  <c r="AV212" i="1"/>
  <c r="AW212" i="1"/>
  <c r="AX212" i="1"/>
  <c r="AY212" i="1"/>
  <c r="AZ212" i="1"/>
  <c r="BA212" i="1"/>
  <c r="BB212" i="1"/>
  <c r="BC212" i="1"/>
  <c r="BD212" i="1"/>
  <c r="BE212" i="1"/>
  <c r="BF212" i="1"/>
  <c r="BG212" i="1"/>
  <c r="BH212" i="1"/>
  <c r="BI212" i="1"/>
  <c r="AP213" i="1" a="1"/>
  <c r="AP213" i="1" s="1"/>
  <c r="AQ213" i="1" s="1" a="1"/>
  <c r="AQ213" i="1" s="1"/>
  <c r="AR213" i="1" s="1" a="1"/>
  <c r="AR213" i="1" s="1"/>
  <c r="AS213" i="1"/>
  <c r="AU213" i="1"/>
  <c r="AV213" i="1"/>
  <c r="AW213" i="1"/>
  <c r="AX213" i="1"/>
  <c r="AY213" i="1"/>
  <c r="AZ213" i="1"/>
  <c r="BA213" i="1"/>
  <c r="BB213" i="1"/>
  <c r="BC213" i="1"/>
  <c r="BD213" i="1"/>
  <c r="BE213" i="1"/>
  <c r="BF213" i="1"/>
  <c r="BG213" i="1"/>
  <c r="BH213" i="1"/>
  <c r="BI213" i="1"/>
  <c r="AP214" i="1" a="1"/>
  <c r="AP214" i="1" s="1"/>
  <c r="AQ214" i="1" s="1" a="1"/>
  <c r="AQ214" i="1" s="1"/>
  <c r="AR214" i="1" s="1" a="1"/>
  <c r="AR214" i="1" s="1"/>
  <c r="AS214" i="1"/>
  <c r="AU214" i="1"/>
  <c r="AV214" i="1"/>
  <c r="AW214" i="1"/>
  <c r="AX214" i="1"/>
  <c r="AY214" i="1"/>
  <c r="AZ214" i="1"/>
  <c r="BA214" i="1"/>
  <c r="BB214" i="1"/>
  <c r="BC214" i="1"/>
  <c r="BD214" i="1"/>
  <c r="BE214" i="1"/>
  <c r="BF214" i="1"/>
  <c r="BG214" i="1"/>
  <c r="BH214" i="1"/>
  <c r="BI214" i="1"/>
  <c r="AP215" i="1" a="1"/>
  <c r="AP215" i="1" s="1"/>
  <c r="AQ215" i="1" s="1" a="1"/>
  <c r="AQ215" i="1" s="1"/>
  <c r="AR215" i="1" s="1" a="1"/>
  <c r="AR215" i="1" s="1"/>
  <c r="AS215" i="1"/>
  <c r="AU215" i="1"/>
  <c r="AV215" i="1"/>
  <c r="AW215" i="1"/>
  <c r="AX215" i="1"/>
  <c r="AY215" i="1"/>
  <c r="AZ215" i="1"/>
  <c r="BA215" i="1"/>
  <c r="BB215" i="1"/>
  <c r="BC215" i="1"/>
  <c r="BD215" i="1"/>
  <c r="BE215" i="1"/>
  <c r="BF215" i="1"/>
  <c r="BG215" i="1"/>
  <c r="BH215" i="1"/>
  <c r="BI215" i="1"/>
  <c r="AP216" i="1" a="1"/>
  <c r="AP216" i="1" s="1"/>
  <c r="AQ216" i="1" s="1" a="1"/>
  <c r="AQ216" i="1" s="1"/>
  <c r="AR216" i="1" s="1" a="1"/>
  <c r="AR216" i="1" s="1"/>
  <c r="AS216" i="1"/>
  <c r="AU216" i="1"/>
  <c r="AV216" i="1"/>
  <c r="AW216" i="1"/>
  <c r="AX216" i="1"/>
  <c r="AY216" i="1"/>
  <c r="AZ216" i="1"/>
  <c r="BA216" i="1"/>
  <c r="BB216" i="1"/>
  <c r="BC216" i="1"/>
  <c r="BD216" i="1"/>
  <c r="BE216" i="1"/>
  <c r="BF216" i="1"/>
  <c r="BG216" i="1"/>
  <c r="BH216" i="1"/>
  <c r="BI216" i="1"/>
  <c r="AP217" i="1" a="1"/>
  <c r="AP217" i="1" s="1"/>
  <c r="AQ217" i="1" s="1" a="1"/>
  <c r="AQ217" i="1" s="1"/>
  <c r="AR217" i="1" s="1" a="1"/>
  <c r="AR217" i="1" s="1"/>
  <c r="AS217" i="1"/>
  <c r="AU217" i="1"/>
  <c r="AV217" i="1"/>
  <c r="AW217" i="1"/>
  <c r="AX217" i="1"/>
  <c r="AY217" i="1"/>
  <c r="AZ217" i="1"/>
  <c r="BA217" i="1"/>
  <c r="BB217" i="1"/>
  <c r="BC217" i="1"/>
  <c r="BD217" i="1"/>
  <c r="BE217" i="1"/>
  <c r="BF217" i="1"/>
  <c r="BG217" i="1"/>
  <c r="BH217" i="1"/>
  <c r="BI217" i="1"/>
  <c r="AP218" i="1" a="1"/>
  <c r="AP218" i="1" s="1"/>
  <c r="AQ218" i="1" s="1" a="1"/>
  <c r="AQ218" i="1" s="1"/>
  <c r="AR218" i="1" s="1" a="1"/>
  <c r="AR218" i="1" s="1"/>
  <c r="AS218" i="1"/>
  <c r="AU218" i="1"/>
  <c r="AV218" i="1"/>
  <c r="AW218" i="1"/>
  <c r="AX218" i="1"/>
  <c r="AY218" i="1"/>
  <c r="AZ218" i="1"/>
  <c r="BA218" i="1"/>
  <c r="BB218" i="1"/>
  <c r="BC218" i="1"/>
  <c r="BD218" i="1"/>
  <c r="BE218" i="1"/>
  <c r="BF218" i="1"/>
  <c r="BG218" i="1"/>
  <c r="BH218" i="1"/>
  <c r="BI218" i="1"/>
  <c r="AP219" i="1" a="1"/>
  <c r="AP219" i="1" s="1"/>
  <c r="AQ219" i="1" s="1" a="1"/>
  <c r="AQ219" i="1" s="1"/>
  <c r="AR219" i="1" s="1" a="1"/>
  <c r="AR219" i="1" s="1"/>
  <c r="AS219" i="1"/>
  <c r="AU219" i="1"/>
  <c r="AV219" i="1"/>
  <c r="AW219" i="1"/>
  <c r="AX219" i="1"/>
  <c r="AY219" i="1"/>
  <c r="AZ219" i="1"/>
  <c r="BA219" i="1"/>
  <c r="BB219" i="1"/>
  <c r="BC219" i="1"/>
  <c r="BD219" i="1"/>
  <c r="BE219" i="1"/>
  <c r="BF219" i="1"/>
  <c r="BG219" i="1"/>
  <c r="BH219" i="1"/>
  <c r="BI219" i="1"/>
  <c r="AP220" i="1" a="1"/>
  <c r="AP220" i="1" s="1"/>
  <c r="AQ220" i="1" s="1" a="1"/>
  <c r="AQ220" i="1" s="1"/>
  <c r="AR220" i="1" s="1" a="1"/>
  <c r="AR220" i="1" s="1"/>
  <c r="AS220" i="1"/>
  <c r="AU220" i="1"/>
  <c r="AV220" i="1"/>
  <c r="AW220" i="1"/>
  <c r="AX220" i="1"/>
  <c r="AY220" i="1"/>
  <c r="AZ220" i="1"/>
  <c r="BA220" i="1"/>
  <c r="BB220" i="1"/>
  <c r="BC220" i="1"/>
  <c r="BD220" i="1"/>
  <c r="BE220" i="1"/>
  <c r="BF220" i="1"/>
  <c r="BG220" i="1"/>
  <c r="BH220" i="1"/>
  <c r="BI220" i="1"/>
  <c r="AP221" i="1" a="1"/>
  <c r="AP221" i="1" s="1"/>
  <c r="AQ221" i="1" s="1" a="1"/>
  <c r="AQ221" i="1" s="1"/>
  <c r="AR221" i="1" s="1" a="1"/>
  <c r="AR221" i="1" s="1"/>
  <c r="AS221" i="1"/>
  <c r="AU221" i="1"/>
  <c r="AV221" i="1"/>
  <c r="AW221" i="1"/>
  <c r="AX221" i="1"/>
  <c r="AY221" i="1"/>
  <c r="AZ221" i="1"/>
  <c r="BA221" i="1"/>
  <c r="BB221" i="1"/>
  <c r="BC221" i="1"/>
  <c r="BD221" i="1"/>
  <c r="BE221" i="1"/>
  <c r="BF221" i="1"/>
  <c r="BG221" i="1"/>
  <c r="BH221" i="1"/>
  <c r="BI221" i="1"/>
  <c r="AP222" i="1" a="1"/>
  <c r="AP222" i="1" s="1"/>
  <c r="AQ222" i="1" s="1" a="1"/>
  <c r="AQ222" i="1" s="1"/>
  <c r="AR222" i="1" s="1" a="1"/>
  <c r="AR222" i="1" s="1"/>
  <c r="AS222" i="1"/>
  <c r="AU222" i="1"/>
  <c r="AV222" i="1"/>
  <c r="AW222" i="1"/>
  <c r="AX222" i="1"/>
  <c r="AY222" i="1"/>
  <c r="AZ222" i="1"/>
  <c r="BA222" i="1"/>
  <c r="BB222" i="1"/>
  <c r="BC222" i="1"/>
  <c r="BD222" i="1"/>
  <c r="BE222" i="1"/>
  <c r="BF222" i="1"/>
  <c r="BG222" i="1"/>
  <c r="BH222" i="1"/>
  <c r="BI222" i="1"/>
  <c r="AP223" i="1" a="1"/>
  <c r="AP223" i="1" s="1"/>
  <c r="AQ223" i="1" s="1" a="1"/>
  <c r="AQ223" i="1" s="1"/>
  <c r="AR223" i="1" s="1" a="1"/>
  <c r="AR223" i="1" s="1"/>
  <c r="AS223" i="1"/>
  <c r="AU223" i="1"/>
  <c r="AV223" i="1"/>
  <c r="AW223" i="1"/>
  <c r="AX223" i="1"/>
  <c r="AY223" i="1"/>
  <c r="AZ223" i="1"/>
  <c r="BA223" i="1"/>
  <c r="BB223" i="1"/>
  <c r="BC223" i="1"/>
  <c r="BD223" i="1"/>
  <c r="BE223" i="1"/>
  <c r="BF223" i="1"/>
  <c r="BG223" i="1"/>
  <c r="BH223" i="1"/>
  <c r="BI223" i="1"/>
  <c r="AP224" i="1" a="1"/>
  <c r="AP224" i="1" s="1"/>
  <c r="AQ224" i="1" s="1" a="1"/>
  <c r="AQ224" i="1" s="1"/>
  <c r="AR224" i="1" s="1" a="1"/>
  <c r="AR224" i="1" s="1"/>
  <c r="AS224" i="1"/>
  <c r="AU224" i="1"/>
  <c r="AV224" i="1"/>
  <c r="AW224" i="1"/>
  <c r="AX224" i="1"/>
  <c r="AY224" i="1"/>
  <c r="AZ224" i="1"/>
  <c r="BA224" i="1"/>
  <c r="BB224" i="1"/>
  <c r="BC224" i="1"/>
  <c r="BD224" i="1"/>
  <c r="BE224" i="1"/>
  <c r="BF224" i="1"/>
  <c r="BG224" i="1"/>
  <c r="BH224" i="1"/>
  <c r="BI224" i="1"/>
  <c r="AP225" i="1" a="1"/>
  <c r="AP225" i="1" s="1"/>
  <c r="AQ225" i="1" s="1" a="1"/>
  <c r="AQ225" i="1" s="1"/>
  <c r="AR225" i="1" s="1" a="1"/>
  <c r="AR225" i="1" s="1"/>
  <c r="AS225" i="1"/>
  <c r="AU225" i="1"/>
  <c r="AV225" i="1"/>
  <c r="AW225" i="1"/>
  <c r="AX225" i="1"/>
  <c r="AY225" i="1"/>
  <c r="AZ225" i="1"/>
  <c r="BA225" i="1"/>
  <c r="BB225" i="1"/>
  <c r="BC225" i="1"/>
  <c r="BD225" i="1"/>
  <c r="BE225" i="1"/>
  <c r="BF225" i="1"/>
  <c r="BG225" i="1"/>
  <c r="BH225" i="1"/>
  <c r="BI225" i="1"/>
  <c r="AP226" i="1" a="1"/>
  <c r="AP226" i="1" s="1"/>
  <c r="AQ226" i="1" s="1" a="1"/>
  <c r="AQ226" i="1" s="1"/>
  <c r="AR226" i="1" s="1" a="1"/>
  <c r="AR226" i="1" s="1"/>
  <c r="AS226" i="1"/>
  <c r="AU226" i="1"/>
  <c r="AV226" i="1"/>
  <c r="AW226" i="1"/>
  <c r="AX226" i="1"/>
  <c r="AY226" i="1"/>
  <c r="AZ226" i="1"/>
  <c r="BA226" i="1"/>
  <c r="BB226" i="1"/>
  <c r="BC226" i="1"/>
  <c r="BD226" i="1"/>
  <c r="BE226" i="1"/>
  <c r="BF226" i="1"/>
  <c r="BG226" i="1"/>
  <c r="BH226" i="1"/>
  <c r="BI226" i="1"/>
  <c r="AP227" i="1" a="1"/>
  <c r="AP227" i="1" s="1"/>
  <c r="AQ227" i="1" s="1" a="1"/>
  <c r="AQ227" i="1" s="1"/>
  <c r="AR227" i="1" s="1" a="1"/>
  <c r="AR227" i="1" s="1"/>
  <c r="AS227" i="1"/>
  <c r="AU227" i="1"/>
  <c r="AV227" i="1"/>
  <c r="AW227" i="1"/>
  <c r="AX227" i="1"/>
  <c r="AY227" i="1"/>
  <c r="AZ227" i="1"/>
  <c r="BA227" i="1"/>
  <c r="BB227" i="1"/>
  <c r="BC227" i="1"/>
  <c r="BD227" i="1"/>
  <c r="BE227" i="1"/>
  <c r="BF227" i="1"/>
  <c r="BG227" i="1"/>
  <c r="BH227" i="1"/>
  <c r="BI227" i="1"/>
  <c r="AP228" i="1" a="1"/>
  <c r="AP228" i="1" s="1"/>
  <c r="AQ228" i="1" s="1" a="1"/>
  <c r="AQ228" i="1" s="1"/>
  <c r="AR228" i="1" s="1" a="1"/>
  <c r="AR228" i="1" s="1"/>
  <c r="AS228" i="1"/>
  <c r="AU228" i="1"/>
  <c r="AV228" i="1"/>
  <c r="AW228" i="1"/>
  <c r="AX228" i="1"/>
  <c r="AY228" i="1"/>
  <c r="AZ228" i="1"/>
  <c r="BA228" i="1"/>
  <c r="BB228" i="1"/>
  <c r="BC228" i="1"/>
  <c r="BD228" i="1"/>
  <c r="BE228" i="1"/>
  <c r="BF228" i="1"/>
  <c r="BG228" i="1"/>
  <c r="BH228" i="1"/>
  <c r="BI228" i="1"/>
  <c r="AP229" i="1" a="1"/>
  <c r="AP229" i="1" s="1"/>
  <c r="AQ229" i="1" s="1" a="1"/>
  <c r="AQ229" i="1" s="1"/>
  <c r="AR229" i="1" s="1" a="1"/>
  <c r="AR229" i="1" s="1"/>
  <c r="AS229" i="1"/>
  <c r="AU229" i="1"/>
  <c r="AV229" i="1"/>
  <c r="AW229" i="1"/>
  <c r="AX229" i="1"/>
  <c r="AY229" i="1"/>
  <c r="AZ229" i="1"/>
  <c r="BA229" i="1"/>
  <c r="BB229" i="1"/>
  <c r="BC229" i="1"/>
  <c r="BD229" i="1"/>
  <c r="BE229" i="1"/>
  <c r="BF229" i="1"/>
  <c r="BG229" i="1"/>
  <c r="BH229" i="1"/>
  <c r="BI229" i="1"/>
  <c r="AP230" i="1" a="1"/>
  <c r="AP230" i="1" s="1"/>
  <c r="AQ230" i="1" s="1" a="1"/>
  <c r="AQ230" i="1" s="1"/>
  <c r="AR230" i="1" s="1" a="1"/>
  <c r="AR230" i="1" s="1"/>
  <c r="AS230" i="1"/>
  <c r="AU230" i="1"/>
  <c r="AV230" i="1"/>
  <c r="AW230" i="1"/>
  <c r="AX230" i="1"/>
  <c r="AY230" i="1"/>
  <c r="AZ230" i="1"/>
  <c r="BA230" i="1"/>
  <c r="BB230" i="1"/>
  <c r="BC230" i="1"/>
  <c r="BD230" i="1"/>
  <c r="BE230" i="1"/>
  <c r="BF230" i="1"/>
  <c r="BG230" i="1"/>
  <c r="BH230" i="1"/>
  <c r="BI230" i="1"/>
  <c r="AP231" i="1" a="1"/>
  <c r="AP231" i="1" s="1"/>
  <c r="AQ231" i="1" s="1" a="1"/>
  <c r="AQ231" i="1" s="1"/>
  <c r="AR231" i="1" s="1" a="1"/>
  <c r="AR231" i="1" s="1"/>
  <c r="AS231" i="1"/>
  <c r="AU231" i="1"/>
  <c r="AV231" i="1"/>
  <c r="AW231" i="1"/>
  <c r="AX231" i="1"/>
  <c r="AY231" i="1"/>
  <c r="AZ231" i="1"/>
  <c r="BA231" i="1"/>
  <c r="BB231" i="1"/>
  <c r="BC231" i="1"/>
  <c r="BD231" i="1"/>
  <c r="BE231" i="1"/>
  <c r="BF231" i="1"/>
  <c r="BG231" i="1"/>
  <c r="BH231" i="1"/>
  <c r="BI231" i="1"/>
  <c r="AP232" i="1" a="1"/>
  <c r="AP232" i="1" s="1"/>
  <c r="AQ232" i="1" s="1" a="1"/>
  <c r="AQ232" i="1" s="1"/>
  <c r="AR232" i="1" s="1" a="1"/>
  <c r="AR232" i="1" s="1"/>
  <c r="AS232" i="1"/>
  <c r="AU232" i="1"/>
  <c r="AV232" i="1"/>
  <c r="AW232" i="1"/>
  <c r="AX232" i="1"/>
  <c r="AY232" i="1"/>
  <c r="AZ232" i="1"/>
  <c r="BA232" i="1"/>
  <c r="BB232" i="1"/>
  <c r="BC232" i="1"/>
  <c r="BD232" i="1"/>
  <c r="BE232" i="1"/>
  <c r="BF232" i="1"/>
  <c r="BG232" i="1"/>
  <c r="BH232" i="1"/>
  <c r="BI232" i="1"/>
  <c r="AP233" i="1" a="1"/>
  <c r="AP233" i="1" s="1"/>
  <c r="AQ233" i="1" s="1" a="1"/>
  <c r="AQ233" i="1" s="1"/>
  <c r="AR233" i="1" s="1" a="1"/>
  <c r="AR233" i="1" s="1"/>
  <c r="AS233" i="1"/>
  <c r="AU233" i="1"/>
  <c r="AV233" i="1"/>
  <c r="AW233" i="1"/>
  <c r="AX233" i="1"/>
  <c r="AY233" i="1"/>
  <c r="AZ233" i="1"/>
  <c r="BA233" i="1"/>
  <c r="BB233" i="1"/>
  <c r="BC233" i="1"/>
  <c r="BD233" i="1"/>
  <c r="BE233" i="1"/>
  <c r="BF233" i="1"/>
  <c r="BG233" i="1"/>
  <c r="BH233" i="1"/>
  <c r="BI233" i="1"/>
  <c r="AP234" i="1" a="1"/>
  <c r="AP234" i="1" s="1"/>
  <c r="AQ234" i="1" s="1" a="1"/>
  <c r="AQ234" i="1" s="1"/>
  <c r="AR234" i="1" s="1" a="1"/>
  <c r="AR234" i="1" s="1"/>
  <c r="AS234" i="1"/>
  <c r="AU234" i="1"/>
  <c r="AV234" i="1"/>
  <c r="AW234" i="1"/>
  <c r="AX234" i="1"/>
  <c r="AY234" i="1"/>
  <c r="AZ234" i="1"/>
  <c r="BA234" i="1"/>
  <c r="BB234" i="1"/>
  <c r="BC234" i="1"/>
  <c r="BD234" i="1"/>
  <c r="BE234" i="1"/>
  <c r="BF234" i="1"/>
  <c r="BG234" i="1"/>
  <c r="BH234" i="1"/>
  <c r="BI234" i="1"/>
  <c r="AP235" i="1" a="1"/>
  <c r="AP235" i="1" s="1"/>
  <c r="AQ235" i="1" s="1" a="1"/>
  <c r="AQ235" i="1" s="1"/>
  <c r="AR235" i="1" s="1" a="1"/>
  <c r="AR235" i="1" s="1"/>
  <c r="AS235" i="1"/>
  <c r="AU235" i="1"/>
  <c r="AV235" i="1"/>
  <c r="AW235" i="1"/>
  <c r="AX235" i="1"/>
  <c r="AY235" i="1"/>
  <c r="AZ235" i="1"/>
  <c r="BA235" i="1"/>
  <c r="BB235" i="1"/>
  <c r="BC235" i="1"/>
  <c r="BD235" i="1"/>
  <c r="BE235" i="1"/>
  <c r="BF235" i="1"/>
  <c r="BG235" i="1"/>
  <c r="BH235" i="1"/>
  <c r="BI235" i="1"/>
  <c r="AP236" i="1" a="1"/>
  <c r="AP236" i="1" s="1"/>
  <c r="AQ236" i="1" s="1" a="1"/>
  <c r="AQ236" i="1" s="1"/>
  <c r="AR236" i="1" s="1" a="1"/>
  <c r="AR236" i="1" s="1"/>
  <c r="AS236" i="1"/>
  <c r="AU236" i="1"/>
  <c r="AV236" i="1"/>
  <c r="AW236" i="1"/>
  <c r="AX236" i="1"/>
  <c r="AY236" i="1"/>
  <c r="AZ236" i="1"/>
  <c r="BA236" i="1"/>
  <c r="BB236" i="1"/>
  <c r="BC236" i="1"/>
  <c r="BD236" i="1"/>
  <c r="BE236" i="1"/>
  <c r="BF236" i="1"/>
  <c r="BG236" i="1"/>
  <c r="BH236" i="1"/>
  <c r="BI236" i="1"/>
  <c r="AP237" i="1" a="1"/>
  <c r="AP237" i="1" s="1"/>
  <c r="AQ237" i="1" s="1" a="1"/>
  <c r="AQ237" i="1" s="1"/>
  <c r="AR237" i="1" s="1" a="1"/>
  <c r="AR237" i="1" s="1"/>
  <c r="AS237" i="1"/>
  <c r="AU237" i="1"/>
  <c r="AV237" i="1"/>
  <c r="AW237" i="1"/>
  <c r="AX237" i="1"/>
  <c r="AY237" i="1"/>
  <c r="AZ237" i="1"/>
  <c r="BA237" i="1"/>
  <c r="BB237" i="1"/>
  <c r="BC237" i="1"/>
  <c r="BD237" i="1"/>
  <c r="BE237" i="1"/>
  <c r="BF237" i="1"/>
  <c r="BG237" i="1"/>
  <c r="BH237" i="1"/>
  <c r="BI237" i="1"/>
  <c r="AP238" i="1" a="1"/>
  <c r="AP238" i="1" s="1"/>
  <c r="AQ238" i="1" s="1" a="1"/>
  <c r="AQ238" i="1" s="1"/>
  <c r="AR238" i="1" s="1" a="1"/>
  <c r="AR238" i="1" s="1"/>
  <c r="AS238" i="1"/>
  <c r="AU238" i="1"/>
  <c r="AV238" i="1"/>
  <c r="AW238" i="1"/>
  <c r="AX238" i="1"/>
  <c r="AY238" i="1"/>
  <c r="AZ238" i="1"/>
  <c r="BA238" i="1"/>
  <c r="BB238" i="1"/>
  <c r="BC238" i="1"/>
  <c r="BD238" i="1"/>
  <c r="BE238" i="1"/>
  <c r="BF238" i="1"/>
  <c r="BG238" i="1"/>
  <c r="BH238" i="1"/>
  <c r="BI238" i="1"/>
  <c r="AP239" i="1" a="1"/>
  <c r="AP239" i="1" s="1"/>
  <c r="AQ239" i="1" s="1" a="1"/>
  <c r="AQ239" i="1" s="1"/>
  <c r="AR239" i="1" s="1" a="1"/>
  <c r="AR239" i="1" s="1"/>
  <c r="AS239" i="1"/>
  <c r="AU239" i="1"/>
  <c r="AV239" i="1"/>
  <c r="AW239" i="1"/>
  <c r="AX239" i="1"/>
  <c r="AY239" i="1"/>
  <c r="AZ239" i="1"/>
  <c r="BA239" i="1"/>
  <c r="BB239" i="1"/>
  <c r="BC239" i="1"/>
  <c r="BD239" i="1"/>
  <c r="BE239" i="1"/>
  <c r="BF239" i="1"/>
  <c r="BG239" i="1"/>
  <c r="BH239" i="1"/>
  <c r="BI239" i="1"/>
  <c r="AP240" i="1" a="1"/>
  <c r="AP240" i="1" s="1"/>
  <c r="AQ240" i="1" s="1" a="1"/>
  <c r="AQ240" i="1" s="1"/>
  <c r="AR240" i="1" s="1" a="1"/>
  <c r="AR240" i="1" s="1"/>
  <c r="AS240" i="1"/>
  <c r="AU240" i="1"/>
  <c r="AV240" i="1"/>
  <c r="AW240" i="1"/>
  <c r="AX240" i="1"/>
  <c r="AY240" i="1"/>
  <c r="AZ240" i="1"/>
  <c r="BA240" i="1"/>
  <c r="BB240" i="1"/>
  <c r="BC240" i="1"/>
  <c r="BD240" i="1"/>
  <c r="BE240" i="1"/>
  <c r="BF240" i="1"/>
  <c r="BG240" i="1"/>
  <c r="BH240" i="1"/>
  <c r="BI240" i="1"/>
  <c r="AP241" i="1" a="1"/>
  <c r="AP241" i="1" s="1"/>
  <c r="AQ241" i="1" s="1" a="1"/>
  <c r="AQ241" i="1" s="1"/>
  <c r="AR241" i="1" s="1" a="1"/>
  <c r="AR241" i="1" s="1"/>
  <c r="AS241" i="1"/>
  <c r="AU241" i="1"/>
  <c r="AV241" i="1"/>
  <c r="AW241" i="1"/>
  <c r="AX241" i="1"/>
  <c r="AY241" i="1"/>
  <c r="AZ241" i="1"/>
  <c r="BA241" i="1"/>
  <c r="BB241" i="1"/>
  <c r="BC241" i="1"/>
  <c r="BD241" i="1"/>
  <c r="BE241" i="1"/>
  <c r="BF241" i="1"/>
  <c r="BG241" i="1"/>
  <c r="BH241" i="1"/>
  <c r="BI241" i="1"/>
  <c r="AP242" i="1" a="1"/>
  <c r="AP242" i="1" s="1"/>
  <c r="AQ242" i="1" s="1" a="1"/>
  <c r="AQ242" i="1" s="1"/>
  <c r="AR242" i="1" s="1" a="1"/>
  <c r="AR242" i="1" s="1"/>
  <c r="AS242" i="1"/>
  <c r="AU242" i="1"/>
  <c r="AV242" i="1"/>
  <c r="AW242" i="1"/>
  <c r="AX242" i="1"/>
  <c r="AY242" i="1"/>
  <c r="AZ242" i="1"/>
  <c r="BA242" i="1"/>
  <c r="BB242" i="1"/>
  <c r="BC242" i="1"/>
  <c r="BD242" i="1"/>
  <c r="BE242" i="1"/>
  <c r="BF242" i="1"/>
  <c r="BG242" i="1"/>
  <c r="BH242" i="1"/>
  <c r="BI242" i="1"/>
  <c r="AP243" i="1" a="1"/>
  <c r="AP243" i="1" s="1"/>
  <c r="AQ243" i="1" s="1" a="1"/>
  <c r="AQ243" i="1" s="1"/>
  <c r="AR243" i="1" s="1" a="1"/>
  <c r="AR243" i="1" s="1"/>
  <c r="AS243" i="1"/>
  <c r="AU243" i="1"/>
  <c r="AV243" i="1"/>
  <c r="AW243" i="1"/>
  <c r="AX243" i="1"/>
  <c r="AY243" i="1"/>
  <c r="AZ243" i="1"/>
  <c r="BA243" i="1"/>
  <c r="BB243" i="1"/>
  <c r="BC243" i="1"/>
  <c r="BD243" i="1"/>
  <c r="BE243" i="1"/>
  <c r="BF243" i="1"/>
  <c r="BG243" i="1"/>
  <c r="BH243" i="1"/>
  <c r="BI243" i="1"/>
  <c r="AP244" i="1" a="1"/>
  <c r="AP244" i="1" s="1"/>
  <c r="AQ244" i="1" s="1" a="1"/>
  <c r="AQ244" i="1" s="1"/>
  <c r="AR244" i="1" s="1" a="1"/>
  <c r="AR244" i="1" s="1"/>
  <c r="AS244" i="1"/>
  <c r="AU244" i="1"/>
  <c r="AV244" i="1"/>
  <c r="AW244" i="1"/>
  <c r="AX244" i="1"/>
  <c r="AY244" i="1"/>
  <c r="AZ244" i="1"/>
  <c r="BA244" i="1"/>
  <c r="BB244" i="1"/>
  <c r="BC244" i="1"/>
  <c r="BD244" i="1"/>
  <c r="BE244" i="1"/>
  <c r="BF244" i="1"/>
  <c r="BG244" i="1"/>
  <c r="BH244" i="1"/>
  <c r="BI244" i="1"/>
  <c r="AP245" i="1" a="1"/>
  <c r="AP245" i="1" s="1"/>
  <c r="AQ245" i="1" s="1" a="1"/>
  <c r="AQ245" i="1" s="1"/>
  <c r="AR245" i="1" s="1" a="1"/>
  <c r="AR245" i="1" s="1"/>
  <c r="AS245" i="1"/>
  <c r="AU245" i="1"/>
  <c r="AV245" i="1"/>
  <c r="AW245" i="1"/>
  <c r="AX245" i="1"/>
  <c r="AY245" i="1"/>
  <c r="AZ245" i="1"/>
  <c r="BA245" i="1"/>
  <c r="BB245" i="1"/>
  <c r="BC245" i="1"/>
  <c r="BD245" i="1"/>
  <c r="BE245" i="1"/>
  <c r="BF245" i="1"/>
  <c r="BG245" i="1"/>
  <c r="BH245" i="1"/>
  <c r="BI245" i="1"/>
  <c r="AP246" i="1" a="1"/>
  <c r="AP246" i="1" s="1"/>
  <c r="AQ246" i="1" s="1" a="1"/>
  <c r="AQ246" i="1" s="1"/>
  <c r="AR246" i="1" s="1" a="1"/>
  <c r="AR246" i="1" s="1"/>
  <c r="AS246" i="1"/>
  <c r="AU246" i="1"/>
  <c r="AV246" i="1"/>
  <c r="AW246" i="1"/>
  <c r="AX246" i="1"/>
  <c r="AY246" i="1"/>
  <c r="AZ246" i="1"/>
  <c r="BA246" i="1"/>
  <c r="BB246" i="1"/>
  <c r="BC246" i="1"/>
  <c r="BD246" i="1"/>
  <c r="BE246" i="1"/>
  <c r="BF246" i="1"/>
  <c r="BG246" i="1"/>
  <c r="BH246" i="1"/>
  <c r="BI246" i="1"/>
  <c r="AP247" i="1" a="1"/>
  <c r="AP247" i="1" s="1"/>
  <c r="AQ247" i="1" s="1" a="1"/>
  <c r="AQ247" i="1" s="1"/>
  <c r="AR247" i="1" s="1" a="1"/>
  <c r="AR247" i="1" s="1"/>
  <c r="AS247" i="1"/>
  <c r="AU247" i="1"/>
  <c r="AV247" i="1"/>
  <c r="AW247" i="1"/>
  <c r="AX247" i="1"/>
  <c r="AY247" i="1"/>
  <c r="AZ247" i="1"/>
  <c r="BA247" i="1"/>
  <c r="BB247" i="1"/>
  <c r="BC247" i="1"/>
  <c r="BD247" i="1"/>
  <c r="BE247" i="1"/>
  <c r="BF247" i="1"/>
  <c r="BG247" i="1"/>
  <c r="BH247" i="1"/>
  <c r="BI247" i="1"/>
  <c r="AP248" i="1" a="1"/>
  <c r="AP248" i="1" s="1"/>
  <c r="AQ248" i="1" s="1" a="1"/>
  <c r="AQ248" i="1" s="1"/>
  <c r="AR248" i="1" s="1" a="1"/>
  <c r="AR248" i="1" s="1"/>
  <c r="AS248" i="1"/>
  <c r="AU248" i="1"/>
  <c r="AV248" i="1"/>
  <c r="AW248" i="1"/>
  <c r="AX248" i="1"/>
  <c r="AY248" i="1"/>
  <c r="AZ248" i="1"/>
  <c r="BA248" i="1"/>
  <c r="BB248" i="1"/>
  <c r="BC248" i="1"/>
  <c r="BD248" i="1"/>
  <c r="BE248" i="1"/>
  <c r="BF248" i="1"/>
  <c r="BG248" i="1"/>
  <c r="BH248" i="1"/>
  <c r="BI248" i="1"/>
  <c r="AP249" i="1" a="1"/>
  <c r="AP249" i="1" s="1"/>
  <c r="AQ249" i="1" s="1" a="1"/>
  <c r="AQ249" i="1" s="1"/>
  <c r="AR249" i="1" s="1" a="1"/>
  <c r="AR249" i="1" s="1"/>
  <c r="AS249" i="1"/>
  <c r="AU249" i="1"/>
  <c r="AV249" i="1"/>
  <c r="AW249" i="1"/>
  <c r="AX249" i="1"/>
  <c r="AY249" i="1"/>
  <c r="AZ249" i="1"/>
  <c r="BA249" i="1"/>
  <c r="BB249" i="1"/>
  <c r="BC249" i="1"/>
  <c r="BD249" i="1"/>
  <c r="BE249" i="1"/>
  <c r="BF249" i="1"/>
  <c r="BG249" i="1"/>
  <c r="BH249" i="1"/>
  <c r="BI249" i="1"/>
  <c r="AP250" i="1" a="1"/>
  <c r="AP250" i="1" s="1"/>
  <c r="AQ250" i="1" s="1" a="1"/>
  <c r="AQ250" i="1" s="1"/>
  <c r="AR250" i="1" s="1" a="1"/>
  <c r="AR250" i="1" s="1"/>
  <c r="AS250" i="1"/>
  <c r="AU250" i="1"/>
  <c r="AV250" i="1"/>
  <c r="AW250" i="1"/>
  <c r="AX250" i="1"/>
  <c r="AY250" i="1"/>
  <c r="AZ250" i="1"/>
  <c r="BA250" i="1"/>
  <c r="BB250" i="1"/>
  <c r="BC250" i="1"/>
  <c r="BD250" i="1"/>
  <c r="BE250" i="1"/>
  <c r="BF250" i="1"/>
  <c r="BG250" i="1"/>
  <c r="BH250" i="1"/>
  <c r="BI250" i="1"/>
  <c r="AP251" i="1" a="1"/>
  <c r="AP251" i="1" s="1"/>
  <c r="AQ251" i="1" s="1" a="1"/>
  <c r="AQ251" i="1" s="1"/>
  <c r="AR251" i="1" s="1" a="1"/>
  <c r="AR251" i="1" s="1"/>
  <c r="AS251" i="1"/>
  <c r="AU251" i="1"/>
  <c r="AV251" i="1"/>
  <c r="AW251" i="1"/>
  <c r="AX251" i="1"/>
  <c r="AY251" i="1"/>
  <c r="AZ251" i="1"/>
  <c r="BA251" i="1"/>
  <c r="BB251" i="1"/>
  <c r="BC251" i="1"/>
  <c r="BD251" i="1"/>
  <c r="BE251" i="1"/>
  <c r="BF251" i="1"/>
  <c r="BG251" i="1"/>
  <c r="BH251" i="1"/>
  <c r="BI251" i="1"/>
  <c r="AP252" i="1" a="1"/>
  <c r="AP252" i="1" s="1"/>
  <c r="AQ252" i="1" s="1" a="1"/>
  <c r="AQ252" i="1" s="1"/>
  <c r="AR252" i="1" s="1" a="1"/>
  <c r="AR252" i="1" s="1"/>
  <c r="AS252" i="1"/>
  <c r="AU252" i="1"/>
  <c r="AV252" i="1"/>
  <c r="AW252" i="1"/>
  <c r="AX252" i="1"/>
  <c r="AY252" i="1"/>
  <c r="AZ252" i="1"/>
  <c r="BA252" i="1"/>
  <c r="BB252" i="1"/>
  <c r="BC252" i="1"/>
  <c r="BD252" i="1"/>
  <c r="BE252" i="1"/>
  <c r="BF252" i="1"/>
  <c r="BG252" i="1"/>
  <c r="BH252" i="1"/>
  <c r="BI252" i="1"/>
  <c r="AP253" i="1" a="1"/>
  <c r="AP253" i="1" s="1"/>
  <c r="AQ253" i="1" s="1" a="1"/>
  <c r="AQ253" i="1" s="1"/>
  <c r="AR253" i="1" s="1" a="1"/>
  <c r="AR253" i="1" s="1"/>
  <c r="AS253" i="1"/>
  <c r="AU253" i="1"/>
  <c r="AV253" i="1"/>
  <c r="AW253" i="1"/>
  <c r="AX253" i="1"/>
  <c r="AY253" i="1"/>
  <c r="AZ253" i="1"/>
  <c r="BA253" i="1"/>
  <c r="BB253" i="1"/>
  <c r="BC253" i="1"/>
  <c r="BD253" i="1"/>
  <c r="BE253" i="1"/>
  <c r="BF253" i="1"/>
  <c r="BG253" i="1"/>
  <c r="BH253" i="1"/>
  <c r="BI253" i="1"/>
  <c r="AP254" i="1" a="1"/>
  <c r="AP254" i="1" s="1"/>
  <c r="AQ254" i="1" s="1" a="1"/>
  <c r="AQ254" i="1" s="1"/>
  <c r="AR254" i="1" s="1" a="1"/>
  <c r="AR254" i="1" s="1"/>
  <c r="AS254" i="1"/>
  <c r="AU254" i="1"/>
  <c r="AV254" i="1"/>
  <c r="AW254" i="1"/>
  <c r="AX254" i="1"/>
  <c r="AY254" i="1"/>
  <c r="AZ254" i="1"/>
  <c r="BA254" i="1"/>
  <c r="BB254" i="1"/>
  <c r="BC254" i="1"/>
  <c r="BD254" i="1"/>
  <c r="BE254" i="1"/>
  <c r="BF254" i="1"/>
  <c r="BG254" i="1"/>
  <c r="BH254" i="1"/>
  <c r="BI254" i="1"/>
  <c r="AP255" i="1" a="1"/>
  <c r="AP255" i="1" s="1"/>
  <c r="AQ255" i="1" s="1" a="1"/>
  <c r="AQ255" i="1" s="1"/>
  <c r="AR255" i="1" s="1" a="1"/>
  <c r="AR255" i="1" s="1"/>
  <c r="AS255" i="1"/>
  <c r="AU255" i="1"/>
  <c r="AV255" i="1"/>
  <c r="AW255" i="1"/>
  <c r="AX255" i="1"/>
  <c r="AY255" i="1"/>
  <c r="AZ255" i="1"/>
  <c r="BA255" i="1"/>
  <c r="BB255" i="1"/>
  <c r="BC255" i="1"/>
  <c r="BD255" i="1"/>
  <c r="BE255" i="1"/>
  <c r="BF255" i="1"/>
  <c r="BG255" i="1"/>
  <c r="BH255" i="1"/>
  <c r="BI255" i="1"/>
  <c r="AP256" i="1" a="1"/>
  <c r="AP256" i="1" s="1"/>
  <c r="AQ256" i="1" s="1" a="1"/>
  <c r="AQ256" i="1" s="1"/>
  <c r="AR256" i="1" s="1" a="1"/>
  <c r="AR256" i="1" s="1"/>
  <c r="AS256" i="1"/>
  <c r="AU256" i="1"/>
  <c r="AV256" i="1"/>
  <c r="AW256" i="1"/>
  <c r="AX256" i="1"/>
  <c r="AY256" i="1"/>
  <c r="AZ256" i="1"/>
  <c r="BA256" i="1"/>
  <c r="BB256" i="1"/>
  <c r="BC256" i="1"/>
  <c r="BD256" i="1"/>
  <c r="BE256" i="1"/>
  <c r="BF256" i="1"/>
  <c r="BG256" i="1"/>
  <c r="BH256" i="1"/>
  <c r="BI256" i="1"/>
  <c r="AP257" i="1" a="1"/>
  <c r="AP257" i="1" s="1"/>
  <c r="AQ257" i="1" s="1" a="1"/>
  <c r="AQ257" i="1" s="1"/>
  <c r="AR257" i="1" s="1" a="1"/>
  <c r="AR257" i="1" s="1"/>
  <c r="AS257" i="1"/>
  <c r="AU257" i="1"/>
  <c r="AV257" i="1"/>
  <c r="AW257" i="1"/>
  <c r="AX257" i="1"/>
  <c r="AY257" i="1"/>
  <c r="AZ257" i="1"/>
  <c r="BA257" i="1"/>
  <c r="BB257" i="1"/>
  <c r="BC257" i="1"/>
  <c r="BD257" i="1"/>
  <c r="BE257" i="1"/>
  <c r="BF257" i="1"/>
  <c r="BG257" i="1"/>
  <c r="BH257" i="1"/>
  <c r="BI257" i="1"/>
  <c r="AP258" i="1" a="1"/>
  <c r="AP258" i="1" s="1"/>
  <c r="AQ258" i="1" s="1" a="1"/>
  <c r="AQ258" i="1" s="1"/>
  <c r="AR258" i="1" s="1" a="1"/>
  <c r="AR258" i="1" s="1"/>
  <c r="AS258" i="1"/>
  <c r="AU258" i="1"/>
  <c r="AV258" i="1"/>
  <c r="AW258" i="1"/>
  <c r="AX258" i="1"/>
  <c r="AY258" i="1"/>
  <c r="AZ258" i="1"/>
  <c r="BA258" i="1"/>
  <c r="BB258" i="1"/>
  <c r="BC258" i="1"/>
  <c r="BD258" i="1"/>
  <c r="BE258" i="1"/>
  <c r="BF258" i="1"/>
  <c r="BG258" i="1"/>
  <c r="BH258" i="1"/>
  <c r="BI258" i="1"/>
  <c r="AP259" i="1" a="1"/>
  <c r="AP259" i="1" s="1"/>
  <c r="AQ259" i="1" s="1" a="1"/>
  <c r="AQ259" i="1" s="1"/>
  <c r="AR259" i="1" s="1" a="1"/>
  <c r="AR259" i="1" s="1"/>
  <c r="AS259" i="1"/>
  <c r="AU259" i="1"/>
  <c r="AV259" i="1"/>
  <c r="AW259" i="1"/>
  <c r="AX259" i="1"/>
  <c r="AY259" i="1"/>
  <c r="AZ259" i="1"/>
  <c r="BA259" i="1"/>
  <c r="BB259" i="1"/>
  <c r="BC259" i="1"/>
  <c r="BD259" i="1"/>
  <c r="BE259" i="1"/>
  <c r="BF259" i="1"/>
  <c r="BG259" i="1"/>
  <c r="BH259" i="1"/>
  <c r="BI259" i="1"/>
  <c r="AP260" i="1" a="1"/>
  <c r="AP260" i="1" s="1"/>
  <c r="AQ260" i="1" s="1" a="1"/>
  <c r="AQ260" i="1" s="1"/>
  <c r="AR260" i="1" s="1" a="1"/>
  <c r="AR260" i="1" s="1"/>
  <c r="AS260" i="1"/>
  <c r="AU260" i="1"/>
  <c r="AV260" i="1"/>
  <c r="AW260" i="1"/>
  <c r="AX260" i="1"/>
  <c r="AY260" i="1"/>
  <c r="AZ260" i="1"/>
  <c r="BA260" i="1"/>
  <c r="BB260" i="1"/>
  <c r="BC260" i="1"/>
  <c r="BD260" i="1"/>
  <c r="BE260" i="1"/>
  <c r="BF260" i="1"/>
  <c r="BG260" i="1"/>
  <c r="BH260" i="1"/>
  <c r="BI260" i="1"/>
  <c r="AP261" i="1" a="1"/>
  <c r="AP261" i="1" s="1"/>
  <c r="AQ261" i="1" s="1" a="1"/>
  <c r="AQ261" i="1" s="1"/>
  <c r="AR261" i="1" s="1" a="1"/>
  <c r="AR261" i="1" s="1"/>
  <c r="AS261" i="1"/>
  <c r="AU261" i="1"/>
  <c r="AV261" i="1"/>
  <c r="AW261" i="1"/>
  <c r="AX261" i="1"/>
  <c r="AY261" i="1"/>
  <c r="AZ261" i="1"/>
  <c r="BA261" i="1"/>
  <c r="BB261" i="1"/>
  <c r="BC261" i="1"/>
  <c r="BD261" i="1"/>
  <c r="BE261" i="1"/>
  <c r="BF261" i="1"/>
  <c r="BG261" i="1"/>
  <c r="BH261" i="1"/>
  <c r="BI261" i="1"/>
  <c r="AP262" i="1" a="1"/>
  <c r="AP262" i="1" s="1"/>
  <c r="AQ262" i="1" s="1" a="1"/>
  <c r="AQ262" i="1" s="1"/>
  <c r="AR262" i="1" s="1" a="1"/>
  <c r="AR262" i="1" s="1"/>
  <c r="AS262" i="1"/>
  <c r="AU262" i="1"/>
  <c r="AV262" i="1"/>
  <c r="AW262" i="1"/>
  <c r="AX262" i="1"/>
  <c r="AY262" i="1"/>
  <c r="AZ262" i="1"/>
  <c r="BA262" i="1"/>
  <c r="BB262" i="1"/>
  <c r="BC262" i="1"/>
  <c r="BD262" i="1"/>
  <c r="BE262" i="1"/>
  <c r="BF262" i="1"/>
  <c r="BG262" i="1"/>
  <c r="BH262" i="1"/>
  <c r="BI262" i="1"/>
  <c r="AP263" i="1" a="1"/>
  <c r="AP263" i="1" s="1"/>
  <c r="AQ263" i="1" s="1" a="1"/>
  <c r="AQ263" i="1" s="1"/>
  <c r="AR263" i="1" s="1" a="1"/>
  <c r="AR263" i="1" s="1"/>
  <c r="AS263" i="1"/>
  <c r="AU263" i="1"/>
  <c r="AV263" i="1"/>
  <c r="AW263" i="1"/>
  <c r="AX263" i="1"/>
  <c r="AY263" i="1"/>
  <c r="AZ263" i="1"/>
  <c r="BA263" i="1"/>
  <c r="BB263" i="1"/>
  <c r="BC263" i="1"/>
  <c r="BD263" i="1"/>
  <c r="BE263" i="1"/>
  <c r="BF263" i="1"/>
  <c r="BG263" i="1"/>
  <c r="BH263" i="1"/>
  <c r="BI263" i="1"/>
  <c r="AP264" i="1" a="1"/>
  <c r="AP264" i="1" s="1"/>
  <c r="AQ264" i="1" s="1" a="1"/>
  <c r="AQ264" i="1" s="1"/>
  <c r="AR264" i="1" s="1" a="1"/>
  <c r="AR264" i="1" s="1"/>
  <c r="AS264" i="1"/>
  <c r="AU264" i="1"/>
  <c r="AV264" i="1"/>
  <c r="AW264" i="1"/>
  <c r="AX264" i="1"/>
  <c r="AY264" i="1"/>
  <c r="AZ264" i="1"/>
  <c r="BA264" i="1"/>
  <c r="BB264" i="1"/>
  <c r="BC264" i="1"/>
  <c r="BD264" i="1"/>
  <c r="BE264" i="1"/>
  <c r="BF264" i="1"/>
  <c r="BG264" i="1"/>
  <c r="BH264" i="1"/>
  <c r="BI264" i="1"/>
  <c r="AP265" i="1" a="1"/>
  <c r="AP265" i="1" s="1"/>
  <c r="AQ265" i="1" s="1" a="1"/>
  <c r="AQ265" i="1" s="1"/>
  <c r="AR265" i="1" s="1" a="1"/>
  <c r="AR265" i="1" s="1"/>
  <c r="AS265" i="1"/>
  <c r="AU265" i="1"/>
  <c r="AV265" i="1"/>
  <c r="AW265" i="1"/>
  <c r="AX265" i="1"/>
  <c r="AY265" i="1"/>
  <c r="AZ265" i="1"/>
  <c r="BA265" i="1"/>
  <c r="BB265" i="1"/>
  <c r="BC265" i="1"/>
  <c r="BD265" i="1"/>
  <c r="BE265" i="1"/>
  <c r="BF265" i="1"/>
  <c r="BG265" i="1"/>
  <c r="BH265" i="1"/>
  <c r="BI265" i="1"/>
  <c r="AP266" i="1" a="1"/>
  <c r="AP266" i="1" s="1"/>
  <c r="AQ266" i="1" s="1" a="1"/>
  <c r="AQ266" i="1" s="1"/>
  <c r="AR266" i="1" s="1" a="1"/>
  <c r="AR266" i="1" s="1"/>
  <c r="AS266" i="1"/>
  <c r="AU266" i="1"/>
  <c r="AV266" i="1"/>
  <c r="AW266" i="1"/>
  <c r="AX266" i="1"/>
  <c r="AY266" i="1"/>
  <c r="AZ266" i="1"/>
  <c r="BA266" i="1"/>
  <c r="BB266" i="1"/>
  <c r="BC266" i="1"/>
  <c r="BD266" i="1"/>
  <c r="BE266" i="1"/>
  <c r="BF266" i="1"/>
  <c r="BG266" i="1"/>
  <c r="BH266" i="1"/>
  <c r="BI266" i="1"/>
  <c r="AP267" i="1" a="1"/>
  <c r="AP267" i="1" s="1"/>
  <c r="AQ267" i="1" s="1" a="1"/>
  <c r="AQ267" i="1" s="1"/>
  <c r="AR267" i="1" s="1" a="1"/>
  <c r="AR267" i="1" s="1"/>
  <c r="AS267" i="1"/>
  <c r="AU267" i="1"/>
  <c r="AV267" i="1"/>
  <c r="AW267" i="1"/>
  <c r="AX267" i="1"/>
  <c r="AY267" i="1"/>
  <c r="AZ267" i="1"/>
  <c r="BA267" i="1"/>
  <c r="BB267" i="1"/>
  <c r="BC267" i="1"/>
  <c r="BD267" i="1"/>
  <c r="BE267" i="1"/>
  <c r="BF267" i="1"/>
  <c r="BG267" i="1"/>
  <c r="BH267" i="1"/>
  <c r="BI267" i="1"/>
  <c r="AP268" i="1" a="1"/>
  <c r="AP268" i="1" s="1"/>
  <c r="AQ268" i="1" s="1" a="1"/>
  <c r="AQ268" i="1" s="1"/>
  <c r="AR268" i="1" s="1" a="1"/>
  <c r="AR268" i="1" s="1"/>
  <c r="AS268" i="1"/>
  <c r="AU268" i="1"/>
  <c r="AV268" i="1"/>
  <c r="AW268" i="1"/>
  <c r="AX268" i="1"/>
  <c r="AY268" i="1"/>
  <c r="AZ268" i="1"/>
  <c r="BA268" i="1"/>
  <c r="BB268" i="1"/>
  <c r="BC268" i="1"/>
  <c r="BD268" i="1"/>
  <c r="BE268" i="1"/>
  <c r="BF268" i="1"/>
  <c r="BG268" i="1"/>
  <c r="BH268" i="1"/>
  <c r="BI268" i="1"/>
  <c r="AP269" i="1" a="1"/>
  <c r="AP269" i="1" s="1"/>
  <c r="AQ269" i="1" s="1" a="1"/>
  <c r="AQ269" i="1" s="1"/>
  <c r="AR269" i="1" s="1" a="1"/>
  <c r="AR269" i="1" s="1"/>
  <c r="AS269" i="1"/>
  <c r="AU269" i="1"/>
  <c r="AV269" i="1"/>
  <c r="AW269" i="1"/>
  <c r="AX269" i="1"/>
  <c r="AY269" i="1"/>
  <c r="AZ269" i="1"/>
  <c r="BA269" i="1"/>
  <c r="BB269" i="1"/>
  <c r="BC269" i="1"/>
  <c r="BD269" i="1"/>
  <c r="BE269" i="1"/>
  <c r="BF269" i="1"/>
  <c r="BG269" i="1"/>
  <c r="BH269" i="1"/>
  <c r="BI269" i="1"/>
  <c r="AP270" i="1" a="1"/>
  <c r="AP270" i="1" s="1"/>
  <c r="AQ270" i="1" s="1" a="1"/>
  <c r="AQ270" i="1" s="1"/>
  <c r="AR270" i="1" s="1" a="1"/>
  <c r="AR270" i="1" s="1"/>
  <c r="AS270" i="1"/>
  <c r="AU270" i="1"/>
  <c r="AV270" i="1"/>
  <c r="AW270" i="1"/>
  <c r="AX270" i="1"/>
  <c r="AY270" i="1"/>
  <c r="AZ270" i="1"/>
  <c r="BA270" i="1"/>
  <c r="BB270" i="1"/>
  <c r="BC270" i="1"/>
  <c r="BD270" i="1"/>
  <c r="BE270" i="1"/>
  <c r="BF270" i="1"/>
  <c r="BG270" i="1"/>
  <c r="BH270" i="1"/>
  <c r="BI270" i="1"/>
  <c r="AP271" i="1" a="1"/>
  <c r="AP271" i="1" s="1"/>
  <c r="AQ271" i="1" s="1" a="1"/>
  <c r="AQ271" i="1" s="1"/>
  <c r="AR271" i="1" s="1" a="1"/>
  <c r="AR271" i="1" s="1"/>
  <c r="AS271" i="1"/>
  <c r="AU271" i="1"/>
  <c r="AV271" i="1"/>
  <c r="AW271" i="1"/>
  <c r="AX271" i="1"/>
  <c r="AY271" i="1"/>
  <c r="AZ271" i="1"/>
  <c r="BA271" i="1"/>
  <c r="BB271" i="1"/>
  <c r="BC271" i="1"/>
  <c r="BD271" i="1"/>
  <c r="BE271" i="1"/>
  <c r="BF271" i="1"/>
  <c r="BG271" i="1"/>
  <c r="BH271" i="1"/>
  <c r="BI271" i="1"/>
  <c r="AP272" i="1" a="1"/>
  <c r="AP272" i="1" s="1"/>
  <c r="AQ272" i="1" s="1" a="1"/>
  <c r="AQ272" i="1" s="1"/>
  <c r="AR272" i="1" s="1" a="1"/>
  <c r="AR272" i="1" s="1"/>
  <c r="AS272" i="1"/>
  <c r="AU272" i="1"/>
  <c r="AV272" i="1"/>
  <c r="AW272" i="1"/>
  <c r="AX272" i="1"/>
  <c r="AY272" i="1"/>
  <c r="AZ272" i="1"/>
  <c r="BA272" i="1"/>
  <c r="BB272" i="1"/>
  <c r="BC272" i="1"/>
  <c r="BD272" i="1"/>
  <c r="BE272" i="1"/>
  <c r="BF272" i="1"/>
  <c r="BG272" i="1"/>
  <c r="BH272" i="1"/>
  <c r="BI272" i="1"/>
  <c r="AP273" i="1" a="1"/>
  <c r="AP273" i="1" s="1"/>
  <c r="AQ273" i="1" s="1" a="1"/>
  <c r="AQ273" i="1" s="1"/>
  <c r="AR273" i="1" s="1" a="1"/>
  <c r="AR273" i="1" s="1"/>
  <c r="AS273" i="1"/>
  <c r="AU273" i="1"/>
  <c r="AV273" i="1"/>
  <c r="AW273" i="1"/>
  <c r="AX273" i="1"/>
  <c r="AY273" i="1"/>
  <c r="AZ273" i="1"/>
  <c r="BA273" i="1"/>
  <c r="BB273" i="1"/>
  <c r="BC273" i="1"/>
  <c r="BD273" i="1"/>
  <c r="BE273" i="1"/>
  <c r="BF273" i="1"/>
  <c r="BG273" i="1"/>
  <c r="BH273" i="1"/>
  <c r="BI273" i="1"/>
  <c r="AP274" i="1" a="1"/>
  <c r="AP274" i="1" s="1"/>
  <c r="AQ274" i="1" s="1" a="1"/>
  <c r="AQ274" i="1" s="1"/>
  <c r="AR274" i="1" s="1" a="1"/>
  <c r="AR274" i="1" s="1"/>
  <c r="AS274" i="1"/>
  <c r="AU274" i="1"/>
  <c r="AV274" i="1"/>
  <c r="AW274" i="1"/>
  <c r="AX274" i="1"/>
  <c r="AY274" i="1"/>
  <c r="AZ274" i="1"/>
  <c r="BA274" i="1"/>
  <c r="BB274" i="1"/>
  <c r="BC274" i="1"/>
  <c r="BD274" i="1"/>
  <c r="BE274" i="1"/>
  <c r="BF274" i="1"/>
  <c r="BG274" i="1"/>
  <c r="BH274" i="1"/>
  <c r="BI274" i="1"/>
  <c r="AP275" i="1" a="1"/>
  <c r="AP275" i="1" s="1"/>
  <c r="AQ275" i="1" s="1" a="1"/>
  <c r="AQ275" i="1" s="1"/>
  <c r="AR275" i="1" s="1" a="1"/>
  <c r="AR275" i="1" s="1"/>
  <c r="AS275" i="1"/>
  <c r="AU275" i="1"/>
  <c r="AV275" i="1"/>
  <c r="AW275" i="1"/>
  <c r="AX275" i="1"/>
  <c r="AY275" i="1"/>
  <c r="AZ275" i="1"/>
  <c r="BA275" i="1"/>
  <c r="BB275" i="1"/>
  <c r="BC275" i="1"/>
  <c r="BD275" i="1"/>
  <c r="BE275" i="1"/>
  <c r="BF275" i="1"/>
  <c r="BG275" i="1"/>
  <c r="BH275" i="1"/>
  <c r="BI275" i="1"/>
  <c r="AP276" i="1" a="1"/>
  <c r="AP276" i="1" s="1"/>
  <c r="AQ276" i="1" s="1" a="1"/>
  <c r="AQ276" i="1" s="1"/>
  <c r="AR276" i="1" s="1" a="1"/>
  <c r="AR276" i="1" s="1"/>
  <c r="AS276" i="1"/>
  <c r="AU276" i="1"/>
  <c r="AV276" i="1"/>
  <c r="AW276" i="1"/>
  <c r="AX276" i="1"/>
  <c r="AY276" i="1"/>
  <c r="AZ276" i="1"/>
  <c r="BA276" i="1"/>
  <c r="BB276" i="1"/>
  <c r="BC276" i="1"/>
  <c r="BD276" i="1"/>
  <c r="BE276" i="1"/>
  <c r="BF276" i="1"/>
  <c r="BG276" i="1"/>
  <c r="BH276" i="1"/>
  <c r="BI276" i="1"/>
  <c r="AP277" i="1" a="1"/>
  <c r="AP277" i="1" s="1"/>
  <c r="AQ277" i="1" s="1" a="1"/>
  <c r="AQ277" i="1" s="1"/>
  <c r="AR277" i="1" s="1" a="1"/>
  <c r="AR277" i="1" s="1"/>
  <c r="AS277" i="1"/>
  <c r="AU277" i="1"/>
  <c r="AV277" i="1"/>
  <c r="AW277" i="1"/>
  <c r="AX277" i="1"/>
  <c r="AY277" i="1"/>
  <c r="AZ277" i="1"/>
  <c r="BA277" i="1"/>
  <c r="BB277" i="1"/>
  <c r="BC277" i="1"/>
  <c r="BD277" i="1"/>
  <c r="BE277" i="1"/>
  <c r="BF277" i="1"/>
  <c r="BG277" i="1"/>
  <c r="BH277" i="1"/>
  <c r="BI277" i="1"/>
  <c r="AP278" i="1" a="1"/>
  <c r="AP278" i="1" s="1"/>
  <c r="AQ278" i="1" s="1" a="1"/>
  <c r="AQ278" i="1" s="1"/>
  <c r="AR278" i="1" s="1" a="1"/>
  <c r="AR278" i="1" s="1"/>
  <c r="AS278" i="1"/>
  <c r="AU278" i="1"/>
  <c r="AV278" i="1"/>
  <c r="AW278" i="1"/>
  <c r="AX278" i="1"/>
  <c r="AY278" i="1"/>
  <c r="AZ278" i="1"/>
  <c r="BA278" i="1"/>
  <c r="BB278" i="1"/>
  <c r="BC278" i="1"/>
  <c r="BD278" i="1"/>
  <c r="BE278" i="1"/>
  <c r="BF278" i="1"/>
  <c r="BG278" i="1"/>
  <c r="BH278" i="1"/>
  <c r="BI278" i="1"/>
  <c r="AP279" i="1" a="1"/>
  <c r="AP279" i="1" s="1"/>
  <c r="AQ279" i="1" s="1" a="1"/>
  <c r="AQ279" i="1" s="1"/>
  <c r="AR279" i="1" s="1" a="1"/>
  <c r="AR279" i="1" s="1"/>
  <c r="AS279" i="1"/>
  <c r="AU279" i="1"/>
  <c r="AV279" i="1"/>
  <c r="AW279" i="1"/>
  <c r="AX279" i="1"/>
  <c r="AY279" i="1"/>
  <c r="AZ279" i="1"/>
  <c r="BA279" i="1"/>
  <c r="BB279" i="1"/>
  <c r="BC279" i="1"/>
  <c r="BD279" i="1"/>
  <c r="BE279" i="1"/>
  <c r="BF279" i="1"/>
  <c r="BG279" i="1"/>
  <c r="BH279" i="1"/>
  <c r="BI279" i="1"/>
  <c r="AP280" i="1" a="1"/>
  <c r="AP280" i="1" s="1"/>
  <c r="AQ280" i="1" s="1" a="1"/>
  <c r="AQ280" i="1" s="1"/>
  <c r="AR280" i="1" s="1" a="1"/>
  <c r="AR280" i="1" s="1"/>
  <c r="AS280" i="1"/>
  <c r="AU280" i="1"/>
  <c r="AV280" i="1"/>
  <c r="AW280" i="1"/>
  <c r="AX280" i="1"/>
  <c r="AY280" i="1"/>
  <c r="AZ280" i="1"/>
  <c r="BA280" i="1"/>
  <c r="BB280" i="1"/>
  <c r="BC280" i="1"/>
  <c r="BD280" i="1"/>
  <c r="BE280" i="1"/>
  <c r="BF280" i="1"/>
  <c r="BG280" i="1"/>
  <c r="BH280" i="1"/>
  <c r="BI280" i="1"/>
  <c r="AP281" i="1" a="1"/>
  <c r="AP281" i="1" s="1"/>
  <c r="AQ281" i="1" s="1" a="1"/>
  <c r="AQ281" i="1" s="1"/>
  <c r="AR281" i="1" s="1" a="1"/>
  <c r="AR281" i="1" s="1"/>
  <c r="AS281" i="1"/>
  <c r="AU281" i="1"/>
  <c r="AV281" i="1"/>
  <c r="AW281" i="1"/>
  <c r="AX281" i="1"/>
  <c r="AY281" i="1"/>
  <c r="AZ281" i="1"/>
  <c r="BA281" i="1"/>
  <c r="BB281" i="1"/>
  <c r="BC281" i="1"/>
  <c r="BD281" i="1"/>
  <c r="BE281" i="1"/>
  <c r="BF281" i="1"/>
  <c r="BG281" i="1"/>
  <c r="BH281" i="1"/>
  <c r="BI281" i="1"/>
  <c r="AP282" i="1" a="1"/>
  <c r="AP282" i="1" s="1"/>
  <c r="AQ282" i="1" s="1" a="1"/>
  <c r="AQ282" i="1" s="1"/>
  <c r="AR282" i="1" s="1" a="1"/>
  <c r="AR282" i="1" s="1"/>
  <c r="AS282" i="1"/>
  <c r="AU282" i="1"/>
  <c r="AV282" i="1"/>
  <c r="AW282" i="1"/>
  <c r="AX282" i="1"/>
  <c r="AY282" i="1"/>
  <c r="AZ282" i="1"/>
  <c r="BA282" i="1"/>
  <c r="BB282" i="1"/>
  <c r="BC282" i="1"/>
  <c r="BD282" i="1"/>
  <c r="BE282" i="1"/>
  <c r="BF282" i="1"/>
  <c r="BG282" i="1"/>
  <c r="BH282" i="1"/>
  <c r="BI282" i="1"/>
  <c r="AP283" i="1" a="1"/>
  <c r="AP283" i="1" s="1"/>
  <c r="AQ283" i="1" s="1" a="1"/>
  <c r="AQ283" i="1" s="1"/>
  <c r="AR283" i="1" s="1" a="1"/>
  <c r="AR283" i="1" s="1"/>
  <c r="AS283" i="1"/>
  <c r="AU283" i="1"/>
  <c r="AV283" i="1"/>
  <c r="AW283" i="1"/>
  <c r="AX283" i="1"/>
  <c r="AY283" i="1"/>
  <c r="AZ283" i="1"/>
  <c r="BA283" i="1"/>
  <c r="BB283" i="1"/>
  <c r="BC283" i="1"/>
  <c r="BD283" i="1"/>
  <c r="BE283" i="1"/>
  <c r="BF283" i="1"/>
  <c r="BG283" i="1"/>
  <c r="BH283" i="1"/>
  <c r="BI283" i="1"/>
  <c r="AP284" i="1" a="1"/>
  <c r="AP284" i="1" s="1"/>
  <c r="AQ284" i="1" s="1" a="1"/>
  <c r="AQ284" i="1" s="1"/>
  <c r="AR284" i="1" s="1" a="1"/>
  <c r="AR284" i="1" s="1"/>
  <c r="AS284" i="1"/>
  <c r="AU284" i="1"/>
  <c r="AV284" i="1"/>
  <c r="AW284" i="1"/>
  <c r="AX284" i="1"/>
  <c r="AY284" i="1"/>
  <c r="AZ284" i="1"/>
  <c r="BA284" i="1"/>
  <c r="BB284" i="1"/>
  <c r="BC284" i="1"/>
  <c r="BD284" i="1"/>
  <c r="BE284" i="1"/>
  <c r="BF284" i="1"/>
  <c r="BG284" i="1"/>
  <c r="BH284" i="1"/>
  <c r="BI284" i="1"/>
  <c r="AP285" i="1" a="1"/>
  <c r="AP285" i="1" s="1"/>
  <c r="AQ285" i="1" s="1" a="1"/>
  <c r="AQ285" i="1" s="1"/>
  <c r="AR285" i="1" s="1" a="1"/>
  <c r="AR285" i="1" s="1"/>
  <c r="AS285" i="1"/>
  <c r="AU285" i="1"/>
  <c r="AV285" i="1"/>
  <c r="AW285" i="1"/>
  <c r="AX285" i="1"/>
  <c r="AY285" i="1"/>
  <c r="AZ285" i="1"/>
  <c r="BA285" i="1"/>
  <c r="BB285" i="1"/>
  <c r="BC285" i="1"/>
  <c r="BD285" i="1"/>
  <c r="BE285" i="1"/>
  <c r="BF285" i="1"/>
  <c r="BG285" i="1"/>
  <c r="BH285" i="1"/>
  <c r="BI285" i="1"/>
  <c r="AP286" i="1" a="1"/>
  <c r="AP286" i="1" s="1"/>
  <c r="AQ286" i="1" s="1" a="1"/>
  <c r="AQ286" i="1" s="1"/>
  <c r="AR286" i="1" s="1" a="1"/>
  <c r="AR286" i="1" s="1"/>
  <c r="AS286" i="1"/>
  <c r="AU286" i="1"/>
  <c r="AV286" i="1"/>
  <c r="AW286" i="1"/>
  <c r="AX286" i="1"/>
  <c r="AY286" i="1"/>
  <c r="AZ286" i="1"/>
  <c r="BA286" i="1"/>
  <c r="BB286" i="1"/>
  <c r="BC286" i="1"/>
  <c r="BD286" i="1"/>
  <c r="BE286" i="1"/>
  <c r="BF286" i="1"/>
  <c r="BG286" i="1"/>
  <c r="BH286" i="1"/>
  <c r="BI286" i="1"/>
  <c r="AP287" i="1" a="1"/>
  <c r="AP287" i="1" s="1"/>
  <c r="AQ287" i="1" s="1" a="1"/>
  <c r="AQ287" i="1" s="1"/>
  <c r="AR287" i="1" s="1" a="1"/>
  <c r="AR287" i="1" s="1"/>
  <c r="AS287" i="1"/>
  <c r="AU287" i="1"/>
  <c r="AV287" i="1"/>
  <c r="AW287" i="1"/>
  <c r="AX287" i="1"/>
  <c r="AY287" i="1"/>
  <c r="AZ287" i="1"/>
  <c r="BA287" i="1"/>
  <c r="BB287" i="1"/>
  <c r="BC287" i="1"/>
  <c r="BD287" i="1"/>
  <c r="BE287" i="1"/>
  <c r="BF287" i="1"/>
  <c r="BG287" i="1"/>
  <c r="BH287" i="1"/>
  <c r="BI287" i="1"/>
  <c r="AP288" i="1" a="1"/>
  <c r="AP288" i="1" s="1"/>
  <c r="AQ288" i="1" s="1" a="1"/>
  <c r="AQ288" i="1" s="1"/>
  <c r="AR288" i="1" s="1" a="1"/>
  <c r="AR288" i="1" s="1"/>
  <c r="AS288" i="1"/>
  <c r="AU288" i="1"/>
  <c r="AV288" i="1"/>
  <c r="AW288" i="1"/>
  <c r="AX288" i="1"/>
  <c r="AY288" i="1"/>
  <c r="AZ288" i="1"/>
  <c r="BA288" i="1"/>
  <c r="BB288" i="1"/>
  <c r="BC288" i="1"/>
  <c r="BD288" i="1"/>
  <c r="BE288" i="1"/>
  <c r="BF288" i="1"/>
  <c r="BG288" i="1"/>
  <c r="BH288" i="1"/>
  <c r="BI288" i="1"/>
  <c r="AP289" i="1" a="1"/>
  <c r="AP289" i="1" s="1"/>
  <c r="AQ289" i="1" s="1" a="1"/>
  <c r="AQ289" i="1" s="1"/>
  <c r="AR289" i="1" s="1" a="1"/>
  <c r="AR289" i="1" s="1"/>
  <c r="AS289" i="1"/>
  <c r="AU289" i="1"/>
  <c r="AV289" i="1"/>
  <c r="AW289" i="1"/>
  <c r="AX289" i="1"/>
  <c r="AY289" i="1"/>
  <c r="AZ289" i="1"/>
  <c r="BA289" i="1"/>
  <c r="BB289" i="1"/>
  <c r="BC289" i="1"/>
  <c r="BD289" i="1"/>
  <c r="BE289" i="1"/>
  <c r="BF289" i="1"/>
  <c r="BG289" i="1"/>
  <c r="BH289" i="1"/>
  <c r="BI289" i="1"/>
  <c r="AP290" i="1" a="1"/>
  <c r="AP290" i="1" s="1"/>
  <c r="AQ290" i="1" s="1" a="1"/>
  <c r="AQ290" i="1" s="1"/>
  <c r="AR290" i="1" s="1" a="1"/>
  <c r="AR290" i="1" s="1"/>
  <c r="AS290" i="1"/>
  <c r="AU290" i="1"/>
  <c r="AV290" i="1"/>
  <c r="AW290" i="1"/>
  <c r="AX290" i="1"/>
  <c r="AY290" i="1"/>
  <c r="AZ290" i="1"/>
  <c r="BA290" i="1"/>
  <c r="BB290" i="1"/>
  <c r="BC290" i="1"/>
  <c r="BD290" i="1"/>
  <c r="BE290" i="1"/>
  <c r="BF290" i="1"/>
  <c r="BG290" i="1"/>
  <c r="BH290" i="1"/>
  <c r="BI290" i="1"/>
  <c r="AP291" i="1" a="1"/>
  <c r="AP291" i="1" s="1"/>
  <c r="AQ291" i="1" s="1" a="1"/>
  <c r="AQ291" i="1" s="1"/>
  <c r="AR291" i="1" s="1" a="1"/>
  <c r="AR291" i="1" s="1"/>
  <c r="AS291" i="1"/>
  <c r="AU291" i="1"/>
  <c r="AV291" i="1"/>
  <c r="AW291" i="1"/>
  <c r="AX291" i="1"/>
  <c r="AY291" i="1"/>
  <c r="AZ291" i="1"/>
  <c r="BA291" i="1"/>
  <c r="BB291" i="1"/>
  <c r="BC291" i="1"/>
  <c r="BD291" i="1"/>
  <c r="BE291" i="1"/>
  <c r="BF291" i="1"/>
  <c r="BG291" i="1"/>
  <c r="BH291" i="1"/>
  <c r="BI291" i="1"/>
  <c r="AP292" i="1" a="1"/>
  <c r="AP292" i="1" s="1"/>
  <c r="AQ292" i="1" s="1" a="1"/>
  <c r="AQ292" i="1" s="1"/>
  <c r="AR292" i="1" s="1" a="1"/>
  <c r="AR292" i="1" s="1"/>
  <c r="AS292" i="1"/>
  <c r="AU292" i="1"/>
  <c r="AV292" i="1"/>
  <c r="AW292" i="1"/>
  <c r="AX292" i="1"/>
  <c r="AY292" i="1"/>
  <c r="AZ292" i="1"/>
  <c r="BA292" i="1"/>
  <c r="BB292" i="1"/>
  <c r="BC292" i="1"/>
  <c r="BD292" i="1"/>
  <c r="BE292" i="1"/>
  <c r="BF292" i="1"/>
  <c r="BG292" i="1"/>
  <c r="BH292" i="1"/>
  <c r="BI292" i="1"/>
  <c r="AP293" i="1" a="1"/>
  <c r="AP293" i="1" s="1"/>
  <c r="AQ293" i="1" s="1" a="1"/>
  <c r="AQ293" i="1" s="1"/>
  <c r="AR293" i="1" s="1" a="1"/>
  <c r="AR293" i="1" s="1"/>
  <c r="AS293" i="1"/>
  <c r="AU293" i="1"/>
  <c r="AV293" i="1"/>
  <c r="AW293" i="1"/>
  <c r="AX293" i="1"/>
  <c r="AY293" i="1"/>
  <c r="AZ293" i="1"/>
  <c r="BA293" i="1"/>
  <c r="BB293" i="1"/>
  <c r="BC293" i="1"/>
  <c r="BD293" i="1"/>
  <c r="BE293" i="1"/>
  <c r="BF293" i="1"/>
  <c r="BG293" i="1"/>
  <c r="BH293" i="1"/>
  <c r="BI293" i="1"/>
  <c r="AP294" i="1" a="1"/>
  <c r="AP294" i="1" s="1"/>
  <c r="AQ294" i="1" s="1" a="1"/>
  <c r="AQ294" i="1" s="1"/>
  <c r="AR294" i="1" s="1" a="1"/>
  <c r="AR294" i="1" s="1"/>
  <c r="AS294" i="1"/>
  <c r="AU294" i="1"/>
  <c r="AV294" i="1"/>
  <c r="AW294" i="1"/>
  <c r="AX294" i="1"/>
  <c r="AY294" i="1"/>
  <c r="AZ294" i="1"/>
  <c r="BA294" i="1"/>
  <c r="BB294" i="1"/>
  <c r="BC294" i="1"/>
  <c r="BD294" i="1"/>
  <c r="BE294" i="1"/>
  <c r="BF294" i="1"/>
  <c r="BG294" i="1"/>
  <c r="BH294" i="1"/>
  <c r="BI294" i="1"/>
  <c r="AP295" i="1" a="1"/>
  <c r="AP295" i="1" s="1"/>
  <c r="AQ295" i="1" s="1" a="1"/>
  <c r="AQ295" i="1" s="1"/>
  <c r="AR295" i="1" s="1" a="1"/>
  <c r="AR295" i="1" s="1"/>
  <c r="AS295" i="1"/>
  <c r="AU295" i="1"/>
  <c r="AV295" i="1"/>
  <c r="AW295" i="1"/>
  <c r="AX295" i="1"/>
  <c r="AY295" i="1"/>
  <c r="AZ295" i="1"/>
  <c r="BA295" i="1"/>
  <c r="BB295" i="1"/>
  <c r="BC295" i="1"/>
  <c r="BD295" i="1"/>
  <c r="BE295" i="1"/>
  <c r="BF295" i="1"/>
  <c r="BG295" i="1"/>
  <c r="BH295" i="1"/>
  <c r="BI295" i="1"/>
  <c r="AP296" i="1" a="1"/>
  <c r="AP296" i="1" s="1"/>
  <c r="AQ296" i="1" s="1" a="1"/>
  <c r="AQ296" i="1" s="1"/>
  <c r="AR296" i="1" s="1" a="1"/>
  <c r="AR296" i="1" s="1"/>
  <c r="AS296" i="1"/>
  <c r="AU296" i="1"/>
  <c r="AV296" i="1"/>
  <c r="AW296" i="1"/>
  <c r="AX296" i="1"/>
  <c r="AY296" i="1"/>
  <c r="AZ296" i="1"/>
  <c r="BA296" i="1"/>
  <c r="BB296" i="1"/>
  <c r="BC296" i="1"/>
  <c r="BD296" i="1"/>
  <c r="BE296" i="1"/>
  <c r="BF296" i="1"/>
  <c r="BG296" i="1"/>
  <c r="BH296" i="1"/>
  <c r="BI296" i="1"/>
  <c r="AP297" i="1" a="1"/>
  <c r="AP297" i="1" s="1"/>
  <c r="AQ297" i="1" s="1" a="1"/>
  <c r="AQ297" i="1" s="1"/>
  <c r="AR297" i="1" s="1" a="1"/>
  <c r="AR297" i="1" s="1"/>
  <c r="AS297" i="1"/>
  <c r="AU297" i="1"/>
  <c r="AV297" i="1"/>
  <c r="AW297" i="1"/>
  <c r="AX297" i="1"/>
  <c r="AY297" i="1"/>
  <c r="AZ297" i="1"/>
  <c r="BA297" i="1"/>
  <c r="BB297" i="1"/>
  <c r="BC297" i="1"/>
  <c r="BD297" i="1"/>
  <c r="BE297" i="1"/>
  <c r="BF297" i="1"/>
  <c r="BG297" i="1"/>
  <c r="BH297" i="1"/>
  <c r="BI297" i="1"/>
  <c r="AP298" i="1" a="1"/>
  <c r="AP298" i="1" s="1"/>
  <c r="AQ298" i="1" s="1" a="1"/>
  <c r="AQ298" i="1" s="1"/>
  <c r="AR298" i="1" s="1" a="1"/>
  <c r="AR298" i="1" s="1"/>
  <c r="AS298" i="1"/>
  <c r="AU298" i="1"/>
  <c r="AV298" i="1"/>
  <c r="AW298" i="1"/>
  <c r="AX298" i="1"/>
  <c r="AY298" i="1"/>
  <c r="AZ298" i="1"/>
  <c r="BA298" i="1"/>
  <c r="BB298" i="1"/>
  <c r="BC298" i="1"/>
  <c r="BD298" i="1"/>
  <c r="BE298" i="1"/>
  <c r="BF298" i="1"/>
  <c r="BG298" i="1"/>
  <c r="BH298" i="1"/>
  <c r="BI298" i="1"/>
  <c r="AP299" i="1" a="1"/>
  <c r="AP299" i="1" s="1"/>
  <c r="AQ299" i="1" s="1" a="1"/>
  <c r="AQ299" i="1" s="1"/>
  <c r="AR299" i="1" s="1" a="1"/>
  <c r="AR299" i="1" s="1"/>
  <c r="AS299" i="1"/>
  <c r="AU299" i="1"/>
  <c r="AV299" i="1"/>
  <c r="AW299" i="1"/>
  <c r="AX299" i="1"/>
  <c r="AY299" i="1"/>
  <c r="AZ299" i="1"/>
  <c r="BA299" i="1"/>
  <c r="BB299" i="1"/>
  <c r="BC299" i="1"/>
  <c r="BD299" i="1"/>
  <c r="BE299" i="1"/>
  <c r="BF299" i="1"/>
  <c r="BG299" i="1"/>
  <c r="BH299" i="1"/>
  <c r="BI299" i="1"/>
  <c r="AP300" i="1" a="1"/>
  <c r="AP300" i="1" s="1"/>
  <c r="AQ300" i="1" s="1" a="1"/>
  <c r="AQ300" i="1" s="1"/>
  <c r="AR300" i="1" s="1" a="1"/>
  <c r="AR300" i="1" s="1"/>
  <c r="AS300" i="1"/>
  <c r="AU300" i="1"/>
  <c r="AV300" i="1"/>
  <c r="AW300" i="1"/>
  <c r="AX300" i="1"/>
  <c r="AY300" i="1"/>
  <c r="AZ300" i="1"/>
  <c r="BA300" i="1"/>
  <c r="BB300" i="1"/>
  <c r="BC300" i="1"/>
  <c r="BD300" i="1"/>
  <c r="BE300" i="1"/>
  <c r="BF300" i="1"/>
  <c r="BG300" i="1"/>
  <c r="BH300" i="1"/>
  <c r="BI300" i="1"/>
  <c r="AP301" i="1" a="1"/>
  <c r="AP301" i="1" s="1"/>
  <c r="AQ301" i="1" s="1" a="1"/>
  <c r="AQ301" i="1" s="1"/>
  <c r="AR301" i="1" s="1" a="1"/>
  <c r="AR301" i="1" s="1"/>
  <c r="AS301" i="1"/>
  <c r="AU301" i="1"/>
  <c r="AV301" i="1"/>
  <c r="AW301" i="1"/>
  <c r="AX301" i="1"/>
  <c r="AY301" i="1"/>
  <c r="AZ301" i="1"/>
  <c r="BA301" i="1"/>
  <c r="BB301" i="1"/>
  <c r="BC301" i="1"/>
  <c r="BD301" i="1"/>
  <c r="BE301" i="1"/>
  <c r="BF301" i="1"/>
  <c r="BG301" i="1"/>
  <c r="BH301" i="1"/>
  <c r="BI301" i="1"/>
  <c r="AP302" i="1" a="1"/>
  <c r="AP302" i="1" s="1"/>
  <c r="AQ302" i="1" s="1" a="1"/>
  <c r="AQ302" i="1" s="1"/>
  <c r="AR302" i="1" s="1" a="1"/>
  <c r="AR302" i="1" s="1"/>
  <c r="AS302" i="1"/>
  <c r="AU302" i="1"/>
  <c r="AV302" i="1"/>
  <c r="AW302" i="1"/>
  <c r="AX302" i="1"/>
  <c r="AY302" i="1"/>
  <c r="AZ302" i="1"/>
  <c r="BA302" i="1"/>
  <c r="BB302" i="1"/>
  <c r="BC302" i="1"/>
  <c r="BD302" i="1"/>
  <c r="BE302" i="1"/>
  <c r="BF302" i="1"/>
  <c r="BG302" i="1"/>
  <c r="BH302" i="1"/>
  <c r="BI302" i="1"/>
  <c r="AP303" i="1" a="1"/>
  <c r="AP303" i="1" s="1"/>
  <c r="AQ303" i="1" s="1" a="1"/>
  <c r="AQ303" i="1" s="1"/>
  <c r="AR303" i="1" s="1" a="1"/>
  <c r="AR303" i="1" s="1"/>
  <c r="AS303" i="1"/>
  <c r="AU303" i="1"/>
  <c r="AV303" i="1"/>
  <c r="AW303" i="1"/>
  <c r="AX303" i="1"/>
  <c r="AY303" i="1"/>
  <c r="AZ303" i="1"/>
  <c r="BA303" i="1"/>
  <c r="BB303" i="1"/>
  <c r="BC303" i="1"/>
  <c r="BD303" i="1"/>
  <c r="BE303" i="1"/>
  <c r="BF303" i="1"/>
  <c r="BG303" i="1"/>
  <c r="BH303" i="1"/>
  <c r="BI303" i="1"/>
  <c r="AP304" i="1" a="1"/>
  <c r="AP304" i="1" s="1"/>
  <c r="AQ304" i="1" s="1" a="1"/>
  <c r="AQ304" i="1" s="1"/>
  <c r="AR304" i="1" s="1" a="1"/>
  <c r="AR304" i="1" s="1"/>
  <c r="AS304" i="1"/>
  <c r="AU304" i="1"/>
  <c r="AV304" i="1"/>
  <c r="AW304" i="1"/>
  <c r="AX304" i="1"/>
  <c r="AY304" i="1"/>
  <c r="AZ304" i="1"/>
  <c r="BA304" i="1"/>
  <c r="BB304" i="1"/>
  <c r="BC304" i="1"/>
  <c r="BD304" i="1"/>
  <c r="BE304" i="1"/>
  <c r="BF304" i="1"/>
  <c r="BG304" i="1"/>
  <c r="BH304" i="1"/>
  <c r="BI304" i="1"/>
  <c r="AP305" i="1" a="1"/>
  <c r="AP305" i="1" s="1"/>
  <c r="AQ305" i="1" s="1" a="1"/>
  <c r="AQ305" i="1" s="1"/>
  <c r="AR305" i="1" s="1" a="1"/>
  <c r="AR305" i="1" s="1"/>
  <c r="AS305" i="1"/>
  <c r="AU305" i="1"/>
  <c r="AV305" i="1"/>
  <c r="AW305" i="1"/>
  <c r="AX305" i="1"/>
  <c r="AY305" i="1"/>
  <c r="AZ305" i="1"/>
  <c r="BA305" i="1"/>
  <c r="BB305" i="1"/>
  <c r="BC305" i="1"/>
  <c r="BD305" i="1"/>
  <c r="BE305" i="1"/>
  <c r="BF305" i="1"/>
  <c r="BG305" i="1"/>
  <c r="BH305" i="1"/>
  <c r="BI305" i="1"/>
  <c r="AP306" i="1" a="1"/>
  <c r="AP306" i="1" s="1"/>
  <c r="AQ306" i="1" s="1" a="1"/>
  <c r="AQ306" i="1" s="1"/>
  <c r="AR306" i="1" s="1" a="1"/>
  <c r="AR306" i="1" s="1"/>
  <c r="AS306" i="1"/>
  <c r="AU306" i="1"/>
  <c r="AV306" i="1"/>
  <c r="AW306" i="1"/>
  <c r="AX306" i="1"/>
  <c r="AY306" i="1"/>
  <c r="AZ306" i="1"/>
  <c r="BA306" i="1"/>
  <c r="BB306" i="1"/>
  <c r="BC306" i="1"/>
  <c r="BD306" i="1"/>
  <c r="BE306" i="1"/>
  <c r="BF306" i="1"/>
  <c r="BG306" i="1"/>
  <c r="BH306" i="1"/>
  <c r="BI306" i="1"/>
  <c r="AP307" i="1" a="1"/>
  <c r="AP307" i="1" s="1"/>
  <c r="AQ307" i="1" s="1" a="1"/>
  <c r="AQ307" i="1" s="1"/>
  <c r="AR307" i="1" s="1" a="1"/>
  <c r="AR307" i="1" s="1"/>
  <c r="AS307" i="1"/>
  <c r="AU307" i="1"/>
  <c r="AV307" i="1"/>
  <c r="AW307" i="1"/>
  <c r="AX307" i="1"/>
  <c r="AY307" i="1"/>
  <c r="AZ307" i="1"/>
  <c r="BA307" i="1"/>
  <c r="BB307" i="1"/>
  <c r="BC307" i="1"/>
  <c r="BD307" i="1"/>
  <c r="BE307" i="1"/>
  <c r="BF307" i="1"/>
  <c r="BG307" i="1"/>
  <c r="BH307" i="1"/>
  <c r="BI307" i="1"/>
  <c r="AP308" i="1" a="1"/>
  <c r="AP308" i="1" s="1"/>
  <c r="AQ308" i="1" s="1" a="1"/>
  <c r="AQ308" i="1" s="1"/>
  <c r="AR308" i="1" s="1" a="1"/>
  <c r="AR308" i="1" s="1"/>
  <c r="AS308" i="1"/>
  <c r="AU308" i="1"/>
  <c r="AV308" i="1"/>
  <c r="AW308" i="1"/>
  <c r="AX308" i="1"/>
  <c r="AY308" i="1"/>
  <c r="AZ308" i="1"/>
  <c r="BA308" i="1"/>
  <c r="BB308" i="1"/>
  <c r="BC308" i="1"/>
  <c r="BD308" i="1"/>
  <c r="BE308" i="1"/>
  <c r="BF308" i="1"/>
  <c r="BG308" i="1"/>
  <c r="BH308" i="1"/>
  <c r="BI308" i="1"/>
  <c r="AP309" i="1" a="1"/>
  <c r="AP309" i="1" s="1"/>
  <c r="AQ309" i="1" s="1" a="1"/>
  <c r="AQ309" i="1" s="1"/>
  <c r="AR309" i="1" s="1" a="1"/>
  <c r="AR309" i="1" s="1"/>
  <c r="AS309" i="1"/>
  <c r="AU309" i="1"/>
  <c r="AV309" i="1"/>
  <c r="AW309" i="1"/>
  <c r="AX309" i="1"/>
  <c r="AY309" i="1"/>
  <c r="AZ309" i="1"/>
  <c r="BA309" i="1"/>
  <c r="BB309" i="1"/>
  <c r="BC309" i="1"/>
  <c r="BD309" i="1"/>
  <c r="BE309" i="1"/>
  <c r="BF309" i="1"/>
  <c r="BG309" i="1"/>
  <c r="BH309" i="1"/>
  <c r="BI309" i="1"/>
  <c r="AP310" i="1" a="1"/>
  <c r="AP310" i="1" s="1"/>
  <c r="AQ310" i="1" s="1" a="1"/>
  <c r="AQ310" i="1" s="1"/>
  <c r="AR310" i="1" s="1" a="1"/>
  <c r="AR310" i="1" s="1"/>
  <c r="AS310" i="1"/>
  <c r="AU310" i="1"/>
  <c r="AV310" i="1"/>
  <c r="AW310" i="1"/>
  <c r="AX310" i="1"/>
  <c r="AY310" i="1"/>
  <c r="AZ310" i="1"/>
  <c r="BA310" i="1"/>
  <c r="BB310" i="1"/>
  <c r="BC310" i="1"/>
  <c r="BD310" i="1"/>
  <c r="BE310" i="1"/>
  <c r="BF310" i="1"/>
  <c r="BG310" i="1"/>
  <c r="BH310" i="1"/>
  <c r="BI310" i="1"/>
  <c r="AP311" i="1" a="1"/>
  <c r="AP311" i="1" s="1"/>
  <c r="AQ311" i="1" s="1" a="1"/>
  <c r="AQ311" i="1" s="1"/>
  <c r="AR311" i="1" s="1" a="1"/>
  <c r="AR311" i="1" s="1"/>
  <c r="AS311" i="1"/>
  <c r="AU311" i="1"/>
  <c r="AV311" i="1"/>
  <c r="AW311" i="1"/>
  <c r="AX311" i="1"/>
  <c r="AY311" i="1"/>
  <c r="AZ311" i="1"/>
  <c r="BA311" i="1"/>
  <c r="BB311" i="1"/>
  <c r="BC311" i="1"/>
  <c r="BD311" i="1"/>
  <c r="BE311" i="1"/>
  <c r="BF311" i="1"/>
  <c r="BG311" i="1"/>
  <c r="BH311" i="1"/>
  <c r="BI311" i="1"/>
  <c r="AP312" i="1" a="1"/>
  <c r="AP312" i="1" s="1"/>
  <c r="AQ312" i="1" s="1" a="1"/>
  <c r="AQ312" i="1" s="1"/>
  <c r="AR312" i="1" s="1" a="1"/>
  <c r="AR312" i="1" s="1"/>
  <c r="AS312" i="1"/>
  <c r="AU312" i="1"/>
  <c r="AV312" i="1"/>
  <c r="AW312" i="1"/>
  <c r="AX312" i="1"/>
  <c r="AY312" i="1"/>
  <c r="AZ312" i="1"/>
  <c r="BA312" i="1"/>
  <c r="BB312" i="1"/>
  <c r="BC312" i="1"/>
  <c r="BD312" i="1"/>
  <c r="BE312" i="1"/>
  <c r="BF312" i="1"/>
  <c r="BG312" i="1"/>
  <c r="BH312" i="1"/>
  <c r="BI312" i="1"/>
  <c r="AP313" i="1" a="1"/>
  <c r="AP313" i="1" s="1"/>
  <c r="AQ313" i="1" s="1" a="1"/>
  <c r="AQ313" i="1" s="1"/>
  <c r="AR313" i="1" s="1" a="1"/>
  <c r="AR313" i="1" s="1"/>
  <c r="AS313" i="1"/>
  <c r="AU313" i="1"/>
  <c r="AV313" i="1"/>
  <c r="AW313" i="1"/>
  <c r="AX313" i="1"/>
  <c r="AY313" i="1"/>
  <c r="AZ313" i="1"/>
  <c r="BA313" i="1"/>
  <c r="BB313" i="1"/>
  <c r="BC313" i="1"/>
  <c r="BD313" i="1"/>
  <c r="BE313" i="1"/>
  <c r="BF313" i="1"/>
  <c r="BG313" i="1"/>
  <c r="BH313" i="1"/>
  <c r="BI313" i="1"/>
  <c r="AP314" i="1" a="1"/>
  <c r="AP314" i="1" s="1"/>
  <c r="AQ314" i="1" s="1" a="1"/>
  <c r="AQ314" i="1" s="1"/>
  <c r="AR314" i="1" s="1" a="1"/>
  <c r="AR314" i="1" s="1"/>
  <c r="AS314" i="1"/>
  <c r="AU314" i="1"/>
  <c r="AV314" i="1"/>
  <c r="AW314" i="1"/>
  <c r="AX314" i="1"/>
  <c r="AY314" i="1"/>
  <c r="AZ314" i="1"/>
  <c r="BA314" i="1"/>
  <c r="BB314" i="1"/>
  <c r="BC314" i="1"/>
  <c r="BD314" i="1"/>
  <c r="BE314" i="1"/>
  <c r="BF314" i="1"/>
  <c r="BG314" i="1"/>
  <c r="BH314" i="1"/>
  <c r="BI314" i="1"/>
  <c r="AP315" i="1" a="1"/>
  <c r="AP315" i="1" s="1"/>
  <c r="AQ315" i="1" s="1" a="1"/>
  <c r="AQ315" i="1" s="1"/>
  <c r="AR315" i="1" s="1" a="1"/>
  <c r="AR315" i="1" s="1"/>
  <c r="AS315" i="1"/>
  <c r="AU315" i="1"/>
  <c r="AV315" i="1"/>
  <c r="AW315" i="1"/>
  <c r="AX315" i="1"/>
  <c r="AY315" i="1"/>
  <c r="AZ315" i="1"/>
  <c r="BA315" i="1"/>
  <c r="BB315" i="1"/>
  <c r="BC315" i="1"/>
  <c r="BD315" i="1"/>
  <c r="BE315" i="1"/>
  <c r="BF315" i="1"/>
  <c r="BG315" i="1"/>
  <c r="BH315" i="1"/>
  <c r="BI315" i="1"/>
  <c r="AP316" i="1" a="1"/>
  <c r="AP316" i="1" s="1"/>
  <c r="AQ316" i="1" s="1" a="1"/>
  <c r="AQ316" i="1" s="1"/>
  <c r="AR316" i="1" s="1" a="1"/>
  <c r="AR316" i="1" s="1"/>
  <c r="AS316" i="1"/>
  <c r="AU316" i="1"/>
  <c r="AV316" i="1"/>
  <c r="AW316" i="1"/>
  <c r="AX316" i="1"/>
  <c r="AY316" i="1"/>
  <c r="AZ316" i="1"/>
  <c r="BA316" i="1"/>
  <c r="BB316" i="1"/>
  <c r="BC316" i="1"/>
  <c r="BD316" i="1"/>
  <c r="BE316" i="1"/>
  <c r="BF316" i="1"/>
  <c r="BG316" i="1"/>
  <c r="BH316" i="1"/>
  <c r="BI316" i="1"/>
  <c r="AP317" i="1" a="1"/>
  <c r="AP317" i="1" s="1"/>
  <c r="AQ317" i="1" s="1" a="1"/>
  <c r="AQ317" i="1" s="1"/>
  <c r="AR317" i="1" s="1" a="1"/>
  <c r="AR317" i="1" s="1"/>
  <c r="AS317" i="1"/>
  <c r="AU317" i="1"/>
  <c r="AV317" i="1"/>
  <c r="AW317" i="1"/>
  <c r="AX317" i="1"/>
  <c r="AY317" i="1"/>
  <c r="AZ317" i="1"/>
  <c r="BA317" i="1"/>
  <c r="BB317" i="1"/>
  <c r="BC317" i="1"/>
  <c r="BD317" i="1"/>
  <c r="BE317" i="1"/>
  <c r="BF317" i="1"/>
  <c r="BG317" i="1"/>
  <c r="BH317" i="1"/>
  <c r="BI317" i="1"/>
  <c r="AP318" i="1" a="1"/>
  <c r="AP318" i="1" s="1"/>
  <c r="AQ318" i="1" s="1" a="1"/>
  <c r="AQ318" i="1" s="1"/>
  <c r="AR318" i="1" s="1" a="1"/>
  <c r="AR318" i="1" s="1"/>
  <c r="AS318" i="1"/>
  <c r="AU318" i="1"/>
  <c r="AV318" i="1"/>
  <c r="AW318" i="1"/>
  <c r="AX318" i="1"/>
  <c r="AY318" i="1"/>
  <c r="AZ318" i="1"/>
  <c r="BA318" i="1"/>
  <c r="BB318" i="1"/>
  <c r="BC318" i="1"/>
  <c r="BD318" i="1"/>
  <c r="BE318" i="1"/>
  <c r="BF318" i="1"/>
  <c r="BG318" i="1"/>
  <c r="BH318" i="1"/>
  <c r="BI318" i="1"/>
  <c r="AP319" i="1" a="1"/>
  <c r="AP319" i="1" s="1"/>
  <c r="AQ319" i="1" s="1" a="1"/>
  <c r="AQ319" i="1" s="1"/>
  <c r="AR319" i="1" s="1" a="1"/>
  <c r="AR319" i="1" s="1"/>
  <c r="AS319" i="1"/>
  <c r="AU319" i="1"/>
  <c r="AV319" i="1"/>
  <c r="AW319" i="1"/>
  <c r="AX319" i="1"/>
  <c r="AY319" i="1"/>
  <c r="AZ319" i="1"/>
  <c r="BA319" i="1"/>
  <c r="BB319" i="1"/>
  <c r="BC319" i="1"/>
  <c r="BD319" i="1"/>
  <c r="BE319" i="1"/>
  <c r="BF319" i="1"/>
  <c r="BG319" i="1"/>
  <c r="BH319" i="1"/>
  <c r="BI319" i="1"/>
  <c r="AP320" i="1" a="1"/>
  <c r="AP320" i="1" s="1"/>
  <c r="AQ320" i="1" s="1" a="1"/>
  <c r="AQ320" i="1" s="1"/>
  <c r="AR320" i="1" s="1" a="1"/>
  <c r="AR320" i="1" s="1"/>
  <c r="AS320" i="1"/>
  <c r="AU320" i="1"/>
  <c r="AV320" i="1"/>
  <c r="AW320" i="1"/>
  <c r="AX320" i="1"/>
  <c r="AY320" i="1"/>
  <c r="AZ320" i="1"/>
  <c r="BA320" i="1"/>
  <c r="BB320" i="1"/>
  <c r="BC320" i="1"/>
  <c r="BD320" i="1"/>
  <c r="BE320" i="1"/>
  <c r="BF320" i="1"/>
  <c r="BG320" i="1"/>
  <c r="BH320" i="1"/>
  <c r="BI320" i="1"/>
  <c r="AP321" i="1" a="1"/>
  <c r="AP321" i="1" s="1"/>
  <c r="AQ321" i="1" s="1" a="1"/>
  <c r="AQ321" i="1" s="1"/>
  <c r="AR321" i="1" s="1" a="1"/>
  <c r="AR321" i="1" s="1"/>
  <c r="AS321" i="1"/>
  <c r="AU321" i="1"/>
  <c r="AV321" i="1"/>
  <c r="AW321" i="1"/>
  <c r="AX321" i="1"/>
  <c r="AY321" i="1"/>
  <c r="AZ321" i="1"/>
  <c r="BA321" i="1"/>
  <c r="BB321" i="1"/>
  <c r="BC321" i="1"/>
  <c r="BD321" i="1"/>
  <c r="BE321" i="1"/>
  <c r="BF321" i="1"/>
  <c r="BG321" i="1"/>
  <c r="BH321" i="1"/>
  <c r="BI321" i="1"/>
  <c r="AP322" i="1" a="1"/>
  <c r="AP322" i="1" s="1"/>
  <c r="AQ322" i="1" s="1" a="1"/>
  <c r="AQ322" i="1" s="1"/>
  <c r="AR322" i="1" s="1" a="1"/>
  <c r="AR322" i="1" s="1"/>
  <c r="AS322" i="1"/>
  <c r="AU322" i="1"/>
  <c r="AV322" i="1"/>
  <c r="AW322" i="1"/>
  <c r="AX322" i="1"/>
  <c r="AY322" i="1"/>
  <c r="AZ322" i="1"/>
  <c r="BA322" i="1"/>
  <c r="BB322" i="1"/>
  <c r="BC322" i="1"/>
  <c r="BD322" i="1"/>
  <c r="BE322" i="1"/>
  <c r="BF322" i="1"/>
  <c r="BG322" i="1"/>
  <c r="BH322" i="1"/>
  <c r="BI322" i="1"/>
  <c r="AP323" i="1" a="1"/>
  <c r="AP323" i="1" s="1"/>
  <c r="AQ323" i="1" s="1" a="1"/>
  <c r="AQ323" i="1" s="1"/>
  <c r="AR323" i="1" s="1" a="1"/>
  <c r="AR323" i="1" s="1"/>
  <c r="AS323" i="1"/>
  <c r="AU323" i="1"/>
  <c r="AV323" i="1"/>
  <c r="AW323" i="1"/>
  <c r="AX323" i="1"/>
  <c r="AY323" i="1"/>
  <c r="AZ323" i="1"/>
  <c r="BA323" i="1"/>
  <c r="BB323" i="1"/>
  <c r="BC323" i="1"/>
  <c r="BD323" i="1"/>
  <c r="BE323" i="1"/>
  <c r="BF323" i="1"/>
  <c r="BG323" i="1"/>
  <c r="BH323" i="1"/>
  <c r="BI323" i="1"/>
  <c r="AP324" i="1" a="1"/>
  <c r="AP324" i="1" s="1"/>
  <c r="AQ324" i="1" s="1" a="1"/>
  <c r="AQ324" i="1" s="1"/>
  <c r="AR324" i="1" s="1" a="1"/>
  <c r="AR324" i="1" s="1"/>
  <c r="AS324" i="1"/>
  <c r="AU324" i="1"/>
  <c r="AV324" i="1"/>
  <c r="AW324" i="1"/>
  <c r="AX324" i="1"/>
  <c r="AY324" i="1"/>
  <c r="AZ324" i="1"/>
  <c r="BA324" i="1"/>
  <c r="BB324" i="1"/>
  <c r="BC324" i="1"/>
  <c r="BD324" i="1"/>
  <c r="BE324" i="1"/>
  <c r="BF324" i="1"/>
  <c r="BG324" i="1"/>
  <c r="BH324" i="1"/>
  <c r="BI324" i="1"/>
  <c r="AP325" i="1" a="1"/>
  <c r="AP325" i="1" s="1"/>
  <c r="AQ325" i="1" s="1" a="1"/>
  <c r="AQ325" i="1" s="1"/>
  <c r="AR325" i="1" s="1" a="1"/>
  <c r="AR325" i="1" s="1"/>
  <c r="AS325" i="1"/>
  <c r="AU325" i="1"/>
  <c r="AV325" i="1"/>
  <c r="AW325" i="1"/>
  <c r="AX325" i="1"/>
  <c r="AY325" i="1"/>
  <c r="AZ325" i="1"/>
  <c r="BA325" i="1"/>
  <c r="BB325" i="1"/>
  <c r="BC325" i="1"/>
  <c r="BD325" i="1"/>
  <c r="BE325" i="1"/>
  <c r="BF325" i="1"/>
  <c r="BG325" i="1"/>
  <c r="BH325" i="1"/>
  <c r="BI325" i="1"/>
  <c r="AP326" i="1" a="1"/>
  <c r="AP326" i="1" s="1"/>
  <c r="AQ326" i="1" s="1" a="1"/>
  <c r="AQ326" i="1" s="1"/>
  <c r="AR326" i="1" s="1" a="1"/>
  <c r="AR326" i="1" s="1"/>
  <c r="AS326" i="1"/>
  <c r="AU326" i="1"/>
  <c r="AV326" i="1"/>
  <c r="AW326" i="1"/>
  <c r="AX326" i="1"/>
  <c r="AY326" i="1"/>
  <c r="AZ326" i="1"/>
  <c r="BA326" i="1"/>
  <c r="BB326" i="1"/>
  <c r="BC326" i="1"/>
  <c r="BD326" i="1"/>
  <c r="BE326" i="1"/>
  <c r="BF326" i="1"/>
  <c r="BG326" i="1"/>
  <c r="BH326" i="1"/>
  <c r="BI326" i="1"/>
  <c r="AP327" i="1" a="1"/>
  <c r="AP327" i="1" s="1"/>
  <c r="AQ327" i="1" s="1" a="1"/>
  <c r="AQ327" i="1" s="1"/>
  <c r="AR327" i="1" s="1" a="1"/>
  <c r="AR327" i="1" s="1"/>
  <c r="AS327" i="1"/>
  <c r="AU327" i="1"/>
  <c r="AV327" i="1"/>
  <c r="AW327" i="1"/>
  <c r="AX327" i="1"/>
  <c r="AY327" i="1"/>
  <c r="AZ327" i="1"/>
  <c r="BA327" i="1"/>
  <c r="BB327" i="1"/>
  <c r="BC327" i="1"/>
  <c r="BD327" i="1"/>
  <c r="BE327" i="1"/>
  <c r="BF327" i="1"/>
  <c r="BG327" i="1"/>
  <c r="BH327" i="1"/>
  <c r="BI327" i="1"/>
  <c r="AP328" i="1" a="1"/>
  <c r="AP328" i="1" s="1"/>
  <c r="AQ328" i="1" s="1" a="1"/>
  <c r="AQ328" i="1" s="1"/>
  <c r="AR328" i="1" s="1" a="1"/>
  <c r="AR328" i="1" s="1"/>
  <c r="AS328" i="1"/>
  <c r="AU328" i="1"/>
  <c r="AV328" i="1"/>
  <c r="AW328" i="1"/>
  <c r="AX328" i="1"/>
  <c r="AY328" i="1"/>
  <c r="AZ328" i="1"/>
  <c r="BA328" i="1"/>
  <c r="BB328" i="1"/>
  <c r="BC328" i="1"/>
  <c r="BD328" i="1"/>
  <c r="BE328" i="1"/>
  <c r="BF328" i="1"/>
  <c r="BG328" i="1"/>
  <c r="BH328" i="1"/>
  <c r="BI328" i="1"/>
  <c r="AP329" i="1" a="1"/>
  <c r="AP329" i="1" s="1"/>
  <c r="AQ329" i="1" s="1" a="1"/>
  <c r="AQ329" i="1" s="1"/>
  <c r="AR329" i="1" s="1" a="1"/>
  <c r="AR329" i="1" s="1"/>
  <c r="AS329" i="1"/>
  <c r="AU329" i="1"/>
  <c r="AV329" i="1"/>
  <c r="AW329" i="1"/>
  <c r="AX329" i="1"/>
  <c r="AY329" i="1"/>
  <c r="AZ329" i="1"/>
  <c r="BA329" i="1"/>
  <c r="BB329" i="1"/>
  <c r="BC329" i="1"/>
  <c r="BD329" i="1"/>
  <c r="BE329" i="1"/>
  <c r="BF329" i="1"/>
  <c r="BG329" i="1"/>
  <c r="BH329" i="1"/>
  <c r="BI329" i="1"/>
  <c r="AP330" i="1" a="1"/>
  <c r="AP330" i="1" s="1"/>
  <c r="AQ330" i="1" s="1" a="1"/>
  <c r="AQ330" i="1" s="1"/>
  <c r="AR330" i="1" s="1" a="1"/>
  <c r="AR330" i="1" s="1"/>
  <c r="AS330" i="1"/>
  <c r="AU330" i="1"/>
  <c r="AV330" i="1"/>
  <c r="AW330" i="1"/>
  <c r="AX330" i="1"/>
  <c r="AY330" i="1"/>
  <c r="AZ330" i="1"/>
  <c r="BA330" i="1"/>
  <c r="BB330" i="1"/>
  <c r="BC330" i="1"/>
  <c r="BD330" i="1"/>
  <c r="BE330" i="1"/>
  <c r="BF330" i="1"/>
  <c r="BG330" i="1"/>
  <c r="BH330" i="1"/>
  <c r="BI330" i="1"/>
  <c r="AP331" i="1" a="1"/>
  <c r="AP331" i="1" s="1"/>
  <c r="AQ331" i="1" s="1" a="1"/>
  <c r="AQ331" i="1" s="1"/>
  <c r="AR331" i="1" s="1" a="1"/>
  <c r="AR331" i="1" s="1"/>
  <c r="AS331" i="1"/>
  <c r="AU331" i="1"/>
  <c r="AV331" i="1"/>
  <c r="AW331" i="1"/>
  <c r="AX331" i="1"/>
  <c r="AY331" i="1"/>
  <c r="AZ331" i="1"/>
  <c r="BA331" i="1"/>
  <c r="BB331" i="1"/>
  <c r="BC331" i="1"/>
  <c r="BD331" i="1"/>
  <c r="BE331" i="1"/>
  <c r="BF331" i="1"/>
  <c r="BG331" i="1"/>
  <c r="BH331" i="1"/>
  <c r="BI331" i="1"/>
  <c r="AP332" i="1" a="1"/>
  <c r="AP332" i="1" s="1"/>
  <c r="AQ332" i="1" s="1" a="1"/>
  <c r="AQ332" i="1" s="1"/>
  <c r="AR332" i="1" s="1" a="1"/>
  <c r="AR332" i="1" s="1"/>
  <c r="AS332" i="1"/>
  <c r="AU332" i="1"/>
  <c r="AV332" i="1"/>
  <c r="AW332" i="1"/>
  <c r="AX332" i="1"/>
  <c r="AY332" i="1"/>
  <c r="AZ332" i="1"/>
  <c r="BA332" i="1"/>
  <c r="BB332" i="1"/>
  <c r="BC332" i="1"/>
  <c r="BD332" i="1"/>
  <c r="BE332" i="1"/>
  <c r="BF332" i="1"/>
  <c r="BG332" i="1"/>
  <c r="BH332" i="1"/>
  <c r="BI332" i="1"/>
  <c r="AP333" i="1" a="1"/>
  <c r="AP333" i="1" s="1"/>
  <c r="AQ333" i="1" s="1" a="1"/>
  <c r="AQ333" i="1" s="1"/>
  <c r="AR333" i="1" s="1" a="1"/>
  <c r="AR333" i="1" s="1"/>
  <c r="AS333" i="1"/>
  <c r="AU333" i="1"/>
  <c r="AV333" i="1"/>
  <c r="AW333" i="1"/>
  <c r="AX333" i="1"/>
  <c r="AY333" i="1"/>
  <c r="AZ333" i="1"/>
  <c r="BA333" i="1"/>
  <c r="BB333" i="1"/>
  <c r="BC333" i="1"/>
  <c r="BD333" i="1"/>
  <c r="BE333" i="1"/>
  <c r="BF333" i="1"/>
  <c r="BG333" i="1"/>
  <c r="BH333" i="1"/>
  <c r="BI333" i="1"/>
  <c r="AP334" i="1" a="1"/>
  <c r="AP334" i="1" s="1"/>
  <c r="AQ334" i="1" s="1" a="1"/>
  <c r="AQ334" i="1" s="1"/>
  <c r="AR334" i="1" s="1" a="1"/>
  <c r="AR334" i="1" s="1"/>
  <c r="AS334" i="1"/>
  <c r="AU334" i="1"/>
  <c r="AV334" i="1"/>
  <c r="AW334" i="1"/>
  <c r="AX334" i="1"/>
  <c r="AY334" i="1"/>
  <c r="AZ334" i="1"/>
  <c r="BA334" i="1"/>
  <c r="BB334" i="1"/>
  <c r="BC334" i="1"/>
  <c r="BD334" i="1"/>
  <c r="BE334" i="1"/>
  <c r="BF334" i="1"/>
  <c r="BG334" i="1"/>
  <c r="BH334" i="1"/>
  <c r="BI334" i="1"/>
  <c r="AP335" i="1" a="1"/>
  <c r="AP335" i="1" s="1"/>
  <c r="AQ335" i="1" s="1" a="1"/>
  <c r="AQ335" i="1" s="1"/>
  <c r="AR335" i="1" s="1" a="1"/>
  <c r="AR335" i="1" s="1"/>
  <c r="AS335" i="1"/>
  <c r="AU335" i="1"/>
  <c r="AV335" i="1"/>
  <c r="AW335" i="1"/>
  <c r="AX335" i="1"/>
  <c r="AY335" i="1"/>
  <c r="AZ335" i="1"/>
  <c r="BA335" i="1"/>
  <c r="BB335" i="1"/>
  <c r="BC335" i="1"/>
  <c r="BD335" i="1"/>
  <c r="BE335" i="1"/>
  <c r="BF335" i="1"/>
  <c r="BG335" i="1"/>
  <c r="BH335" i="1"/>
  <c r="BI335" i="1"/>
  <c r="AP336" i="1" a="1"/>
  <c r="AP336" i="1" s="1"/>
  <c r="AQ336" i="1" s="1" a="1"/>
  <c r="AQ336" i="1" s="1"/>
  <c r="AR336" i="1" s="1" a="1"/>
  <c r="AR336" i="1" s="1"/>
  <c r="AS336" i="1"/>
  <c r="AU336" i="1"/>
  <c r="AV336" i="1"/>
  <c r="AW336" i="1"/>
  <c r="AX336" i="1"/>
  <c r="AY336" i="1"/>
  <c r="AZ336" i="1"/>
  <c r="BA336" i="1"/>
  <c r="BB336" i="1"/>
  <c r="BC336" i="1"/>
  <c r="BD336" i="1"/>
  <c r="BE336" i="1"/>
  <c r="BF336" i="1"/>
  <c r="BG336" i="1"/>
  <c r="BH336" i="1"/>
  <c r="BI336" i="1"/>
  <c r="AP337" i="1" a="1"/>
  <c r="AP337" i="1" s="1"/>
  <c r="AQ337" i="1" s="1" a="1"/>
  <c r="AQ337" i="1" s="1"/>
  <c r="AR337" i="1" s="1" a="1"/>
  <c r="AR337" i="1" s="1"/>
  <c r="AS337" i="1"/>
  <c r="AU337" i="1"/>
  <c r="AV337" i="1"/>
  <c r="AW337" i="1"/>
  <c r="AX337" i="1"/>
  <c r="AY337" i="1"/>
  <c r="AZ337" i="1"/>
  <c r="BA337" i="1"/>
  <c r="BB337" i="1"/>
  <c r="BC337" i="1"/>
  <c r="BD337" i="1"/>
  <c r="BE337" i="1"/>
  <c r="BF337" i="1"/>
  <c r="BG337" i="1"/>
  <c r="BH337" i="1"/>
  <c r="BI337" i="1"/>
  <c r="AP338" i="1" a="1"/>
  <c r="AP338" i="1" s="1"/>
  <c r="AQ338" i="1" s="1" a="1"/>
  <c r="AQ338" i="1" s="1"/>
  <c r="AR338" i="1" s="1" a="1"/>
  <c r="AR338" i="1" s="1"/>
  <c r="AS338" i="1"/>
  <c r="AU338" i="1"/>
  <c r="AV338" i="1"/>
  <c r="AW338" i="1"/>
  <c r="AX338" i="1"/>
  <c r="AY338" i="1"/>
  <c r="AZ338" i="1"/>
  <c r="BA338" i="1"/>
  <c r="BB338" i="1"/>
  <c r="BC338" i="1"/>
  <c r="BD338" i="1"/>
  <c r="BE338" i="1"/>
  <c r="BF338" i="1"/>
  <c r="BG338" i="1"/>
  <c r="BH338" i="1"/>
  <c r="BI338" i="1"/>
  <c r="AP339" i="1" a="1"/>
  <c r="AP339" i="1" s="1"/>
  <c r="AQ339" i="1" s="1" a="1"/>
  <c r="AQ339" i="1" s="1"/>
  <c r="AR339" i="1" s="1" a="1"/>
  <c r="AR339" i="1" s="1"/>
  <c r="AS339" i="1"/>
  <c r="AU339" i="1"/>
  <c r="AV339" i="1"/>
  <c r="AW339" i="1"/>
  <c r="AX339" i="1"/>
  <c r="AY339" i="1"/>
  <c r="AZ339" i="1"/>
  <c r="BA339" i="1"/>
  <c r="BB339" i="1"/>
  <c r="BC339" i="1"/>
  <c r="BD339" i="1"/>
  <c r="BE339" i="1"/>
  <c r="BF339" i="1"/>
  <c r="BG339" i="1"/>
  <c r="BH339" i="1"/>
  <c r="BI339" i="1"/>
  <c r="AP340" i="1" a="1"/>
  <c r="AP340" i="1" s="1"/>
  <c r="AQ340" i="1" s="1" a="1"/>
  <c r="AQ340" i="1" s="1"/>
  <c r="AR340" i="1" s="1" a="1"/>
  <c r="AR340" i="1" s="1"/>
  <c r="AS340" i="1"/>
  <c r="AU340" i="1"/>
  <c r="AV340" i="1"/>
  <c r="AW340" i="1"/>
  <c r="AX340" i="1"/>
  <c r="AY340" i="1"/>
  <c r="AZ340" i="1"/>
  <c r="BA340" i="1"/>
  <c r="BB340" i="1"/>
  <c r="BC340" i="1"/>
  <c r="BD340" i="1"/>
  <c r="BE340" i="1"/>
  <c r="BF340" i="1"/>
  <c r="BG340" i="1"/>
  <c r="BH340" i="1"/>
  <c r="BI340" i="1"/>
  <c r="AP341" i="1" a="1"/>
  <c r="AP341" i="1" s="1"/>
  <c r="AQ341" i="1" s="1" a="1"/>
  <c r="AQ341" i="1" s="1"/>
  <c r="AR341" i="1" s="1" a="1"/>
  <c r="AR341" i="1" s="1"/>
  <c r="AS341" i="1"/>
  <c r="AU341" i="1"/>
  <c r="AV341" i="1"/>
  <c r="AW341" i="1"/>
  <c r="AX341" i="1"/>
  <c r="AY341" i="1"/>
  <c r="AZ341" i="1"/>
  <c r="BA341" i="1"/>
  <c r="BB341" i="1"/>
  <c r="BC341" i="1"/>
  <c r="BD341" i="1"/>
  <c r="BE341" i="1"/>
  <c r="BF341" i="1"/>
  <c r="BG341" i="1"/>
  <c r="BH341" i="1"/>
  <c r="BI341" i="1"/>
  <c r="AP342" i="1" a="1"/>
  <c r="AP342" i="1" s="1"/>
  <c r="AQ342" i="1" s="1" a="1"/>
  <c r="AQ342" i="1" s="1"/>
  <c r="AR342" i="1" s="1" a="1"/>
  <c r="AR342" i="1" s="1"/>
  <c r="AS342" i="1"/>
  <c r="AU342" i="1"/>
  <c r="AV342" i="1"/>
  <c r="AW342" i="1"/>
  <c r="AX342" i="1"/>
  <c r="AY342" i="1"/>
  <c r="AZ342" i="1"/>
  <c r="BA342" i="1"/>
  <c r="BB342" i="1"/>
  <c r="BC342" i="1"/>
  <c r="BD342" i="1"/>
  <c r="BE342" i="1"/>
  <c r="BF342" i="1"/>
  <c r="BG342" i="1"/>
  <c r="BH342" i="1"/>
  <c r="BI342" i="1"/>
  <c r="AP343" i="1" a="1"/>
  <c r="AP343" i="1" s="1"/>
  <c r="AQ343" i="1" s="1" a="1"/>
  <c r="AQ343" i="1" s="1"/>
  <c r="AR343" i="1" s="1" a="1"/>
  <c r="AR343" i="1" s="1"/>
  <c r="AS343" i="1"/>
  <c r="AU343" i="1"/>
  <c r="AV343" i="1"/>
  <c r="AW343" i="1"/>
  <c r="AX343" i="1"/>
  <c r="AY343" i="1"/>
  <c r="AZ343" i="1"/>
  <c r="BA343" i="1"/>
  <c r="BB343" i="1"/>
  <c r="BC343" i="1"/>
  <c r="BD343" i="1"/>
  <c r="BE343" i="1"/>
  <c r="BF343" i="1"/>
  <c r="BG343" i="1"/>
  <c r="BH343" i="1"/>
  <c r="BI343" i="1"/>
  <c r="AP344" i="1" a="1"/>
  <c r="AP344" i="1" s="1"/>
  <c r="AQ344" i="1" s="1" a="1"/>
  <c r="AQ344" i="1" s="1"/>
  <c r="AR344" i="1" s="1" a="1"/>
  <c r="AR344" i="1" s="1"/>
  <c r="AS344" i="1"/>
  <c r="AU344" i="1"/>
  <c r="AV344" i="1"/>
  <c r="AW344" i="1"/>
  <c r="AX344" i="1"/>
  <c r="AY344" i="1"/>
  <c r="AZ344" i="1"/>
  <c r="BA344" i="1"/>
  <c r="BB344" i="1"/>
  <c r="BC344" i="1"/>
  <c r="BD344" i="1"/>
  <c r="BE344" i="1"/>
  <c r="BF344" i="1"/>
  <c r="BG344" i="1"/>
  <c r="BH344" i="1"/>
  <c r="BI344" i="1"/>
  <c r="AP345" i="1" a="1"/>
  <c r="AP345" i="1" s="1"/>
  <c r="AQ345" i="1" s="1" a="1"/>
  <c r="AQ345" i="1" s="1"/>
  <c r="AR345" i="1" s="1" a="1"/>
  <c r="AR345" i="1" s="1"/>
  <c r="AS345" i="1"/>
  <c r="AU345" i="1"/>
  <c r="AV345" i="1"/>
  <c r="AW345" i="1"/>
  <c r="AX345" i="1"/>
  <c r="AY345" i="1"/>
  <c r="AZ345" i="1"/>
  <c r="BA345" i="1"/>
  <c r="BB345" i="1"/>
  <c r="BC345" i="1"/>
  <c r="BD345" i="1"/>
  <c r="BE345" i="1"/>
  <c r="BF345" i="1"/>
  <c r="BG345" i="1"/>
  <c r="BH345" i="1"/>
  <c r="BI345" i="1"/>
  <c r="AP346" i="1" a="1"/>
  <c r="AP346" i="1" s="1"/>
  <c r="AQ346" i="1" s="1" a="1"/>
  <c r="AQ346" i="1" s="1"/>
  <c r="AR346" i="1" s="1" a="1"/>
  <c r="AR346" i="1" s="1"/>
  <c r="AS346" i="1"/>
  <c r="AU346" i="1"/>
  <c r="AV346" i="1"/>
  <c r="AW346" i="1"/>
  <c r="AX346" i="1"/>
  <c r="AY346" i="1"/>
  <c r="AZ346" i="1"/>
  <c r="BA346" i="1"/>
  <c r="BB346" i="1"/>
  <c r="BC346" i="1"/>
  <c r="BD346" i="1"/>
  <c r="BE346" i="1"/>
  <c r="BF346" i="1"/>
  <c r="BG346" i="1"/>
  <c r="BH346" i="1"/>
  <c r="BI346" i="1"/>
  <c r="AP347" i="1" a="1"/>
  <c r="AP347" i="1" s="1"/>
  <c r="AQ347" i="1" s="1" a="1"/>
  <c r="AQ347" i="1" s="1"/>
  <c r="AR347" i="1" s="1" a="1"/>
  <c r="AR347" i="1" s="1"/>
  <c r="AS347" i="1"/>
  <c r="AU347" i="1"/>
  <c r="AV347" i="1"/>
  <c r="AW347" i="1"/>
  <c r="AX347" i="1"/>
  <c r="AY347" i="1"/>
  <c r="AZ347" i="1"/>
  <c r="BA347" i="1"/>
  <c r="BB347" i="1"/>
  <c r="BC347" i="1"/>
  <c r="BD347" i="1"/>
  <c r="BE347" i="1"/>
  <c r="BF347" i="1"/>
  <c r="BG347" i="1"/>
  <c r="BH347" i="1"/>
  <c r="BI347" i="1"/>
  <c r="AP348" i="1" a="1"/>
  <c r="AP348" i="1" s="1"/>
  <c r="AQ348" i="1" s="1" a="1"/>
  <c r="AQ348" i="1" s="1"/>
  <c r="AR348" i="1" s="1" a="1"/>
  <c r="AR348" i="1" s="1"/>
  <c r="AS348" i="1"/>
  <c r="AU348" i="1"/>
  <c r="AV348" i="1"/>
  <c r="AW348" i="1"/>
  <c r="AX348" i="1"/>
  <c r="AY348" i="1"/>
  <c r="AZ348" i="1"/>
  <c r="BA348" i="1"/>
  <c r="BB348" i="1"/>
  <c r="BC348" i="1"/>
  <c r="BD348" i="1"/>
  <c r="BE348" i="1"/>
  <c r="BF348" i="1"/>
  <c r="BG348" i="1"/>
  <c r="BH348" i="1"/>
  <c r="BI348" i="1"/>
  <c r="AP349" i="1" a="1"/>
  <c r="AP349" i="1" s="1"/>
  <c r="AQ349" i="1" s="1" a="1"/>
  <c r="AQ349" i="1" s="1"/>
  <c r="AR349" i="1" s="1" a="1"/>
  <c r="AR349" i="1" s="1"/>
  <c r="AS349" i="1"/>
  <c r="AU349" i="1"/>
  <c r="AV349" i="1"/>
  <c r="AW349" i="1"/>
  <c r="AX349" i="1"/>
  <c r="AY349" i="1"/>
  <c r="AZ349" i="1"/>
  <c r="BA349" i="1"/>
  <c r="BB349" i="1"/>
  <c r="BC349" i="1"/>
  <c r="BD349" i="1"/>
  <c r="BE349" i="1"/>
  <c r="BF349" i="1"/>
  <c r="BG349" i="1"/>
  <c r="BH349" i="1"/>
  <c r="BI349" i="1"/>
  <c r="AP350" i="1" a="1"/>
  <c r="AP350" i="1" s="1"/>
  <c r="AQ350" i="1" s="1" a="1"/>
  <c r="AQ350" i="1" s="1"/>
  <c r="AR350" i="1" s="1" a="1"/>
  <c r="AR350" i="1" s="1"/>
  <c r="AS350" i="1"/>
  <c r="AU350" i="1"/>
  <c r="AV350" i="1"/>
  <c r="AW350" i="1"/>
  <c r="AX350" i="1"/>
  <c r="AY350" i="1"/>
  <c r="AZ350" i="1"/>
  <c r="BA350" i="1"/>
  <c r="BB350" i="1"/>
  <c r="BC350" i="1"/>
  <c r="BD350" i="1"/>
  <c r="BE350" i="1"/>
  <c r="BF350" i="1"/>
  <c r="BG350" i="1"/>
  <c r="BH350" i="1"/>
  <c r="BI350" i="1"/>
  <c r="AP351" i="1" a="1"/>
  <c r="AP351" i="1" s="1"/>
  <c r="AQ351" i="1" s="1" a="1"/>
  <c r="AQ351" i="1" s="1"/>
  <c r="AR351" i="1" s="1" a="1"/>
  <c r="AR351" i="1" s="1"/>
  <c r="AS351" i="1"/>
  <c r="AU351" i="1"/>
  <c r="AV351" i="1"/>
  <c r="AW351" i="1"/>
  <c r="AX351" i="1"/>
  <c r="AY351" i="1"/>
  <c r="AZ351" i="1"/>
  <c r="BA351" i="1"/>
  <c r="BB351" i="1"/>
  <c r="BC351" i="1"/>
  <c r="BD351" i="1"/>
  <c r="BE351" i="1"/>
  <c r="BF351" i="1"/>
  <c r="BG351" i="1"/>
  <c r="BH351" i="1"/>
  <c r="BI351" i="1"/>
  <c r="AP352" i="1" a="1"/>
  <c r="AP352" i="1" s="1"/>
  <c r="AQ352" i="1" s="1" a="1"/>
  <c r="AQ352" i="1" s="1"/>
  <c r="AR352" i="1" s="1" a="1"/>
  <c r="AR352" i="1" s="1"/>
  <c r="AS352" i="1"/>
  <c r="AU352" i="1"/>
  <c r="AV352" i="1"/>
  <c r="AW352" i="1"/>
  <c r="AX352" i="1"/>
  <c r="AY352" i="1"/>
  <c r="AZ352" i="1"/>
  <c r="BA352" i="1"/>
  <c r="BB352" i="1"/>
  <c r="BC352" i="1"/>
  <c r="BD352" i="1"/>
  <c r="BE352" i="1"/>
  <c r="BF352" i="1"/>
  <c r="BG352" i="1"/>
  <c r="BH352" i="1"/>
  <c r="BI352" i="1"/>
  <c r="AP353" i="1" a="1"/>
  <c r="AP353" i="1" s="1"/>
  <c r="AQ353" i="1" s="1" a="1"/>
  <c r="AQ353" i="1" s="1"/>
  <c r="AR353" i="1" s="1" a="1"/>
  <c r="AR353" i="1" s="1"/>
  <c r="AS353" i="1"/>
  <c r="AU353" i="1"/>
  <c r="AV353" i="1"/>
  <c r="AW353" i="1"/>
  <c r="AX353" i="1"/>
  <c r="AY353" i="1"/>
  <c r="AZ353" i="1"/>
  <c r="BA353" i="1"/>
  <c r="BB353" i="1"/>
  <c r="BC353" i="1"/>
  <c r="BD353" i="1"/>
  <c r="BE353" i="1"/>
  <c r="BF353" i="1"/>
  <c r="BG353" i="1"/>
  <c r="BH353" i="1"/>
  <c r="BI353" i="1"/>
  <c r="AP354" i="1" a="1"/>
  <c r="AP354" i="1" s="1"/>
  <c r="AQ354" i="1" s="1" a="1"/>
  <c r="AQ354" i="1" s="1"/>
  <c r="AR354" i="1" s="1" a="1"/>
  <c r="AR354" i="1" s="1"/>
  <c r="AS354" i="1"/>
  <c r="AU354" i="1"/>
  <c r="AV354" i="1"/>
  <c r="AW354" i="1"/>
  <c r="AX354" i="1"/>
  <c r="AY354" i="1"/>
  <c r="AZ354" i="1"/>
  <c r="BA354" i="1"/>
  <c r="BB354" i="1"/>
  <c r="BC354" i="1"/>
  <c r="BD354" i="1"/>
  <c r="BE354" i="1"/>
  <c r="BF354" i="1"/>
  <c r="BG354" i="1"/>
  <c r="BH354" i="1"/>
  <c r="BI354" i="1"/>
  <c r="AP355" i="1" a="1"/>
  <c r="AP355" i="1" s="1"/>
  <c r="AQ355" i="1" s="1" a="1"/>
  <c r="AQ355" i="1" s="1"/>
  <c r="AR355" i="1" s="1" a="1"/>
  <c r="AR355" i="1" s="1"/>
  <c r="AS355" i="1"/>
  <c r="AU355" i="1"/>
  <c r="AV355" i="1"/>
  <c r="AW355" i="1"/>
  <c r="AX355" i="1"/>
  <c r="AY355" i="1"/>
  <c r="AZ355" i="1"/>
  <c r="BA355" i="1"/>
  <c r="BB355" i="1"/>
  <c r="BC355" i="1"/>
  <c r="BD355" i="1"/>
  <c r="BE355" i="1"/>
  <c r="BF355" i="1"/>
  <c r="BG355" i="1"/>
  <c r="BH355" i="1"/>
  <c r="BI355" i="1"/>
  <c r="AP356" i="1" a="1"/>
  <c r="AP356" i="1" s="1"/>
  <c r="AQ356" i="1" s="1" a="1"/>
  <c r="AQ356" i="1" s="1"/>
  <c r="AR356" i="1" s="1" a="1"/>
  <c r="AR356" i="1" s="1"/>
  <c r="AS356" i="1"/>
  <c r="AU356" i="1"/>
  <c r="AV356" i="1"/>
  <c r="AW356" i="1"/>
  <c r="AX356" i="1"/>
  <c r="AY356" i="1"/>
  <c r="AZ356" i="1"/>
  <c r="BA356" i="1"/>
  <c r="BB356" i="1"/>
  <c r="BC356" i="1"/>
  <c r="BD356" i="1"/>
  <c r="BE356" i="1"/>
  <c r="BF356" i="1"/>
  <c r="BG356" i="1"/>
  <c r="BH356" i="1"/>
  <c r="BI356" i="1"/>
  <c r="AP357" i="1" a="1"/>
  <c r="AP357" i="1" s="1"/>
  <c r="AQ357" i="1" s="1" a="1"/>
  <c r="AQ357" i="1" s="1"/>
  <c r="AR357" i="1" s="1" a="1"/>
  <c r="AR357" i="1" s="1"/>
  <c r="AS357" i="1"/>
  <c r="AU357" i="1"/>
  <c r="AV357" i="1"/>
  <c r="AW357" i="1"/>
  <c r="AX357" i="1"/>
  <c r="AY357" i="1"/>
  <c r="AZ357" i="1"/>
  <c r="BA357" i="1"/>
  <c r="BB357" i="1"/>
  <c r="BC357" i="1"/>
  <c r="BD357" i="1"/>
  <c r="BE357" i="1"/>
  <c r="BF357" i="1"/>
  <c r="BG357" i="1"/>
  <c r="BH357" i="1"/>
  <c r="BI357" i="1"/>
  <c r="AP358" i="1" a="1"/>
  <c r="AP358" i="1" s="1"/>
  <c r="AQ358" i="1" s="1" a="1"/>
  <c r="AQ358" i="1" s="1"/>
  <c r="AR358" i="1" s="1" a="1"/>
  <c r="AR358" i="1" s="1"/>
  <c r="AS358" i="1"/>
  <c r="AU358" i="1"/>
  <c r="AV358" i="1"/>
  <c r="AW358" i="1"/>
  <c r="AX358" i="1"/>
  <c r="AY358" i="1"/>
  <c r="AZ358" i="1"/>
  <c r="BA358" i="1"/>
  <c r="BB358" i="1"/>
  <c r="BC358" i="1"/>
  <c r="BD358" i="1"/>
  <c r="BE358" i="1"/>
  <c r="BF358" i="1"/>
  <c r="BG358" i="1"/>
  <c r="BH358" i="1"/>
  <c r="BI358" i="1"/>
  <c r="AP359" i="1" a="1"/>
  <c r="AP359" i="1" s="1"/>
  <c r="AQ359" i="1" s="1" a="1"/>
  <c r="AQ359" i="1" s="1"/>
  <c r="AR359" i="1" s="1" a="1"/>
  <c r="AR359" i="1" s="1"/>
  <c r="AS359" i="1"/>
  <c r="AU359" i="1"/>
  <c r="AV359" i="1"/>
  <c r="AW359" i="1"/>
  <c r="AX359" i="1"/>
  <c r="AY359" i="1"/>
  <c r="AZ359" i="1"/>
  <c r="BA359" i="1"/>
  <c r="BB359" i="1"/>
  <c r="BC359" i="1"/>
  <c r="BD359" i="1"/>
  <c r="BE359" i="1"/>
  <c r="BF359" i="1"/>
  <c r="BG359" i="1"/>
  <c r="BH359" i="1"/>
  <c r="BI359" i="1"/>
  <c r="AP360" i="1" a="1"/>
  <c r="AP360" i="1" s="1"/>
  <c r="AQ360" i="1" s="1" a="1"/>
  <c r="AQ360" i="1" s="1"/>
  <c r="AR360" i="1" s="1" a="1"/>
  <c r="AR360" i="1" s="1"/>
  <c r="AS360" i="1"/>
  <c r="AU360" i="1"/>
  <c r="AV360" i="1"/>
  <c r="AW360" i="1"/>
  <c r="AX360" i="1"/>
  <c r="AY360" i="1"/>
  <c r="AZ360" i="1"/>
  <c r="BA360" i="1"/>
  <c r="BB360" i="1"/>
  <c r="BC360" i="1"/>
  <c r="BD360" i="1"/>
  <c r="BE360" i="1"/>
  <c r="BF360" i="1"/>
  <c r="BG360" i="1"/>
  <c r="BH360" i="1"/>
  <c r="BI360" i="1"/>
  <c r="AP361" i="1" a="1"/>
  <c r="AP361" i="1" s="1"/>
  <c r="AQ361" i="1" s="1" a="1"/>
  <c r="AQ361" i="1" s="1"/>
  <c r="AR361" i="1" s="1" a="1"/>
  <c r="AR361" i="1" s="1"/>
  <c r="AS361" i="1"/>
  <c r="AU361" i="1"/>
  <c r="AV361" i="1"/>
  <c r="AW361" i="1"/>
  <c r="AX361" i="1"/>
  <c r="AY361" i="1"/>
  <c r="AZ361" i="1"/>
  <c r="BA361" i="1"/>
  <c r="BB361" i="1"/>
  <c r="BC361" i="1"/>
  <c r="BD361" i="1"/>
  <c r="BE361" i="1"/>
  <c r="BF361" i="1"/>
  <c r="BG361" i="1"/>
  <c r="BH361" i="1"/>
  <c r="BI361" i="1"/>
  <c r="AP362" i="1" a="1"/>
  <c r="AP362" i="1" s="1"/>
  <c r="AQ362" i="1" s="1" a="1"/>
  <c r="AQ362" i="1" s="1"/>
  <c r="AR362" i="1" s="1" a="1"/>
  <c r="AR362" i="1" s="1"/>
  <c r="AS362" i="1"/>
  <c r="AU362" i="1"/>
  <c r="AV362" i="1"/>
  <c r="AW362" i="1"/>
  <c r="AX362" i="1"/>
  <c r="AY362" i="1"/>
  <c r="AZ362" i="1"/>
  <c r="BA362" i="1"/>
  <c r="BB362" i="1"/>
  <c r="BC362" i="1"/>
  <c r="BD362" i="1"/>
  <c r="BE362" i="1"/>
  <c r="BF362" i="1"/>
  <c r="BG362" i="1"/>
  <c r="BH362" i="1"/>
  <c r="BI362" i="1"/>
  <c r="AP363" i="1" a="1"/>
  <c r="AP363" i="1" s="1"/>
  <c r="AQ363" i="1" s="1" a="1"/>
  <c r="AQ363" i="1" s="1"/>
  <c r="AR363" i="1" s="1" a="1"/>
  <c r="AR363" i="1" s="1"/>
  <c r="AS363" i="1"/>
  <c r="AU363" i="1"/>
  <c r="AV363" i="1"/>
  <c r="AW363" i="1"/>
  <c r="AX363" i="1"/>
  <c r="AY363" i="1"/>
  <c r="AZ363" i="1"/>
  <c r="BA363" i="1"/>
  <c r="BB363" i="1"/>
  <c r="BC363" i="1"/>
  <c r="BD363" i="1"/>
  <c r="BE363" i="1"/>
  <c r="BF363" i="1"/>
  <c r="BG363" i="1"/>
  <c r="BH363" i="1"/>
  <c r="BI363" i="1"/>
  <c r="AP364" i="1" a="1"/>
  <c r="AP364" i="1" s="1"/>
  <c r="AQ364" i="1" s="1" a="1"/>
  <c r="AQ364" i="1" s="1"/>
  <c r="AR364" i="1" s="1" a="1"/>
  <c r="AR364" i="1" s="1"/>
  <c r="AS364" i="1"/>
  <c r="AU364" i="1"/>
  <c r="AV364" i="1"/>
  <c r="AW364" i="1"/>
  <c r="AX364" i="1"/>
  <c r="AY364" i="1"/>
  <c r="AZ364" i="1"/>
  <c r="BA364" i="1"/>
  <c r="BB364" i="1"/>
  <c r="BC364" i="1"/>
  <c r="BD364" i="1"/>
  <c r="BE364" i="1"/>
  <c r="BF364" i="1"/>
  <c r="BG364" i="1"/>
  <c r="BH364" i="1"/>
  <c r="BI364" i="1"/>
  <c r="AP365" i="1" a="1"/>
  <c r="AP365" i="1" s="1"/>
  <c r="AQ365" i="1" s="1" a="1"/>
  <c r="AQ365" i="1" s="1"/>
  <c r="AR365" i="1" s="1" a="1"/>
  <c r="AR365" i="1" s="1"/>
  <c r="AS365" i="1"/>
  <c r="AU365" i="1"/>
  <c r="AV365" i="1"/>
  <c r="AW365" i="1"/>
  <c r="AX365" i="1"/>
  <c r="AY365" i="1"/>
  <c r="AZ365" i="1"/>
  <c r="BA365" i="1"/>
  <c r="BB365" i="1"/>
  <c r="BC365" i="1"/>
  <c r="BD365" i="1"/>
  <c r="BE365" i="1"/>
  <c r="BF365" i="1"/>
  <c r="BG365" i="1"/>
  <c r="BH365" i="1"/>
  <c r="BI365" i="1"/>
  <c r="AP366" i="1" a="1"/>
  <c r="AP366" i="1" s="1"/>
  <c r="AQ366" i="1" s="1" a="1"/>
  <c r="AQ366" i="1" s="1"/>
  <c r="AR366" i="1" s="1" a="1"/>
  <c r="AR366" i="1" s="1"/>
  <c r="AS366" i="1"/>
  <c r="AU366" i="1"/>
  <c r="AV366" i="1"/>
  <c r="AW366" i="1"/>
  <c r="AX366" i="1"/>
  <c r="AY366" i="1"/>
  <c r="AZ366" i="1"/>
  <c r="BA366" i="1"/>
  <c r="BB366" i="1"/>
  <c r="BC366" i="1"/>
  <c r="BD366" i="1"/>
  <c r="BE366" i="1"/>
  <c r="BF366" i="1"/>
  <c r="BG366" i="1"/>
  <c r="BH366" i="1"/>
  <c r="BI366" i="1"/>
  <c r="AP367" i="1" a="1"/>
  <c r="AP367" i="1" s="1"/>
  <c r="AQ367" i="1" s="1" a="1"/>
  <c r="AQ367" i="1" s="1"/>
  <c r="AR367" i="1" s="1" a="1"/>
  <c r="AR367" i="1" s="1"/>
  <c r="AS367" i="1"/>
  <c r="AU367" i="1"/>
  <c r="AV367" i="1"/>
  <c r="AW367" i="1"/>
  <c r="AX367" i="1"/>
  <c r="AY367" i="1"/>
  <c r="AZ367" i="1"/>
  <c r="BA367" i="1"/>
  <c r="BB367" i="1"/>
  <c r="BC367" i="1"/>
  <c r="BD367" i="1"/>
  <c r="BE367" i="1"/>
  <c r="BF367" i="1"/>
  <c r="BG367" i="1"/>
  <c r="BH367" i="1"/>
  <c r="BI367" i="1"/>
  <c r="AP368" i="1" a="1"/>
  <c r="AP368" i="1" s="1"/>
  <c r="AQ368" i="1" s="1" a="1"/>
  <c r="AQ368" i="1" s="1"/>
  <c r="AR368" i="1" s="1" a="1"/>
  <c r="AR368" i="1" s="1"/>
  <c r="AS368" i="1"/>
  <c r="AU368" i="1"/>
  <c r="AV368" i="1"/>
  <c r="AW368" i="1"/>
  <c r="AX368" i="1"/>
  <c r="AY368" i="1"/>
  <c r="AZ368" i="1"/>
  <c r="BA368" i="1"/>
  <c r="BB368" i="1"/>
  <c r="BC368" i="1"/>
  <c r="BD368" i="1"/>
  <c r="BE368" i="1"/>
  <c r="BF368" i="1"/>
  <c r="BG368" i="1"/>
  <c r="BH368" i="1"/>
  <c r="BI368" i="1"/>
  <c r="AP369" i="1" a="1"/>
  <c r="AP369" i="1" s="1"/>
  <c r="AQ369" i="1" s="1" a="1"/>
  <c r="AQ369" i="1" s="1"/>
  <c r="AR369" i="1" s="1" a="1"/>
  <c r="AR369" i="1" s="1"/>
  <c r="AS369" i="1"/>
  <c r="AU369" i="1"/>
  <c r="AV369" i="1"/>
  <c r="AW369" i="1"/>
  <c r="AX369" i="1"/>
  <c r="AY369" i="1"/>
  <c r="AZ369" i="1"/>
  <c r="BA369" i="1"/>
  <c r="BB369" i="1"/>
  <c r="BC369" i="1"/>
  <c r="BD369" i="1"/>
  <c r="BE369" i="1"/>
  <c r="BF369" i="1"/>
  <c r="BG369" i="1"/>
  <c r="BH369" i="1"/>
  <c r="BI369" i="1"/>
  <c r="AP370" i="1" a="1"/>
  <c r="AP370" i="1" s="1"/>
  <c r="AQ370" i="1" s="1" a="1"/>
  <c r="AQ370" i="1" s="1"/>
  <c r="AR370" i="1" s="1" a="1"/>
  <c r="AR370" i="1" s="1"/>
  <c r="AS370" i="1"/>
  <c r="AU370" i="1"/>
  <c r="AV370" i="1"/>
  <c r="AW370" i="1"/>
  <c r="AX370" i="1"/>
  <c r="AY370" i="1"/>
  <c r="AZ370" i="1"/>
  <c r="BA370" i="1"/>
  <c r="BB370" i="1"/>
  <c r="BC370" i="1"/>
  <c r="BD370" i="1"/>
  <c r="BE370" i="1"/>
  <c r="BF370" i="1"/>
  <c r="BG370" i="1"/>
  <c r="BH370" i="1"/>
  <c r="BI370" i="1"/>
  <c r="AP371" i="1" a="1"/>
  <c r="AP371" i="1" s="1"/>
  <c r="AQ371" i="1" s="1" a="1"/>
  <c r="AQ371" i="1" s="1"/>
  <c r="AR371" i="1" s="1" a="1"/>
  <c r="AR371" i="1" s="1"/>
  <c r="AS371" i="1"/>
  <c r="AU371" i="1"/>
  <c r="AV371" i="1"/>
  <c r="AW371" i="1"/>
  <c r="AX371" i="1"/>
  <c r="AY371" i="1"/>
  <c r="AZ371" i="1"/>
  <c r="BA371" i="1"/>
  <c r="BB371" i="1"/>
  <c r="BC371" i="1"/>
  <c r="BD371" i="1"/>
  <c r="BE371" i="1"/>
  <c r="BF371" i="1"/>
  <c r="BG371" i="1"/>
  <c r="BH371" i="1"/>
  <c r="BI371" i="1"/>
  <c r="AP372" i="1" a="1"/>
  <c r="AP372" i="1" s="1"/>
  <c r="AQ372" i="1" s="1" a="1"/>
  <c r="AQ372" i="1" s="1"/>
  <c r="AR372" i="1" s="1" a="1"/>
  <c r="AR372" i="1" s="1"/>
  <c r="AS372" i="1"/>
  <c r="AU372" i="1"/>
  <c r="AV372" i="1"/>
  <c r="AW372" i="1"/>
  <c r="AX372" i="1"/>
  <c r="AY372" i="1"/>
  <c r="AZ372" i="1"/>
  <c r="BA372" i="1"/>
  <c r="BB372" i="1"/>
  <c r="BC372" i="1"/>
  <c r="BD372" i="1"/>
  <c r="BE372" i="1"/>
  <c r="BF372" i="1"/>
  <c r="BG372" i="1"/>
  <c r="BH372" i="1"/>
  <c r="BI372" i="1"/>
  <c r="AP373" i="1" a="1"/>
  <c r="AP373" i="1" s="1"/>
  <c r="AQ373" i="1" s="1" a="1"/>
  <c r="AQ373" i="1" s="1"/>
  <c r="AR373" i="1" s="1" a="1"/>
  <c r="AR373" i="1" s="1"/>
  <c r="AS373" i="1"/>
  <c r="AU373" i="1"/>
  <c r="AV373" i="1"/>
  <c r="AW373" i="1"/>
  <c r="AX373" i="1"/>
  <c r="AY373" i="1"/>
  <c r="AZ373" i="1"/>
  <c r="BA373" i="1"/>
  <c r="BB373" i="1"/>
  <c r="BC373" i="1"/>
  <c r="BD373" i="1"/>
  <c r="BE373" i="1"/>
  <c r="BF373" i="1"/>
  <c r="BG373" i="1"/>
  <c r="BH373" i="1"/>
  <c r="BI373" i="1"/>
  <c r="AP374" i="1" a="1"/>
  <c r="AP374" i="1" s="1"/>
  <c r="AQ374" i="1" s="1" a="1"/>
  <c r="AQ374" i="1" s="1"/>
  <c r="AR374" i="1" s="1" a="1"/>
  <c r="AR374" i="1" s="1"/>
  <c r="AS374" i="1"/>
  <c r="AU374" i="1"/>
  <c r="AV374" i="1"/>
  <c r="AW374" i="1"/>
  <c r="AX374" i="1"/>
  <c r="AY374" i="1"/>
  <c r="AZ374" i="1"/>
  <c r="BA374" i="1"/>
  <c r="BB374" i="1"/>
  <c r="BC374" i="1"/>
  <c r="BD374" i="1"/>
  <c r="BE374" i="1"/>
  <c r="BF374" i="1"/>
  <c r="BG374" i="1"/>
  <c r="BH374" i="1"/>
  <c r="BI374" i="1"/>
  <c r="AP375" i="1" a="1"/>
  <c r="AP375" i="1" s="1"/>
  <c r="AQ375" i="1" s="1" a="1"/>
  <c r="AQ375" i="1" s="1"/>
  <c r="AR375" i="1" s="1" a="1"/>
  <c r="AR375" i="1" s="1"/>
  <c r="AS375" i="1"/>
  <c r="AU375" i="1"/>
  <c r="AV375" i="1"/>
  <c r="AW375" i="1"/>
  <c r="AX375" i="1"/>
  <c r="AY375" i="1"/>
  <c r="AZ375" i="1"/>
  <c r="BA375" i="1"/>
  <c r="BB375" i="1"/>
  <c r="BC375" i="1"/>
  <c r="BD375" i="1"/>
  <c r="BE375" i="1"/>
  <c r="BF375" i="1"/>
  <c r="BG375" i="1"/>
  <c r="BH375" i="1"/>
  <c r="BI375" i="1"/>
  <c r="AP376" i="1" a="1"/>
  <c r="AP376" i="1" s="1"/>
  <c r="AQ376" i="1" s="1" a="1"/>
  <c r="AQ376" i="1" s="1"/>
  <c r="AR376" i="1" s="1" a="1"/>
  <c r="AR376" i="1" s="1"/>
  <c r="AS376" i="1"/>
  <c r="AU376" i="1"/>
  <c r="AV376" i="1"/>
  <c r="AW376" i="1"/>
  <c r="AX376" i="1"/>
  <c r="AY376" i="1"/>
  <c r="AZ376" i="1"/>
  <c r="BA376" i="1"/>
  <c r="BB376" i="1"/>
  <c r="BC376" i="1"/>
  <c r="BD376" i="1"/>
  <c r="BE376" i="1"/>
  <c r="BF376" i="1"/>
  <c r="BG376" i="1"/>
  <c r="BH376" i="1"/>
  <c r="BI376" i="1"/>
  <c r="AP377" i="1" a="1"/>
  <c r="AP377" i="1" s="1"/>
  <c r="AQ377" i="1" s="1" a="1"/>
  <c r="AQ377" i="1" s="1"/>
  <c r="AR377" i="1" s="1" a="1"/>
  <c r="AR377" i="1" s="1"/>
  <c r="AS377" i="1"/>
  <c r="AU377" i="1"/>
  <c r="AV377" i="1"/>
  <c r="AW377" i="1"/>
  <c r="AX377" i="1"/>
  <c r="AY377" i="1"/>
  <c r="AZ377" i="1"/>
  <c r="BA377" i="1"/>
  <c r="BB377" i="1"/>
  <c r="BC377" i="1"/>
  <c r="BD377" i="1"/>
  <c r="BE377" i="1"/>
  <c r="BF377" i="1"/>
  <c r="BG377" i="1"/>
  <c r="BH377" i="1"/>
  <c r="BI377" i="1"/>
  <c r="AP378" i="1" a="1"/>
  <c r="AP378" i="1" s="1"/>
  <c r="AQ378" i="1" s="1" a="1"/>
  <c r="AQ378" i="1" s="1"/>
  <c r="AR378" i="1" s="1" a="1"/>
  <c r="AR378" i="1" s="1"/>
  <c r="AS378" i="1"/>
  <c r="AU378" i="1"/>
  <c r="AV378" i="1"/>
  <c r="AW378" i="1"/>
  <c r="AX378" i="1"/>
  <c r="AY378" i="1"/>
  <c r="AZ378" i="1"/>
  <c r="BA378" i="1"/>
  <c r="BB378" i="1"/>
  <c r="BC378" i="1"/>
  <c r="BD378" i="1"/>
  <c r="BE378" i="1"/>
  <c r="BF378" i="1"/>
  <c r="BG378" i="1"/>
  <c r="BH378" i="1"/>
  <c r="BI378" i="1"/>
  <c r="AP379" i="1" a="1"/>
  <c r="AP379" i="1" s="1"/>
  <c r="AQ379" i="1" s="1" a="1"/>
  <c r="AQ379" i="1" s="1"/>
  <c r="AR379" i="1" s="1" a="1"/>
  <c r="AR379" i="1" s="1"/>
  <c r="AS379" i="1"/>
  <c r="AU379" i="1"/>
  <c r="AV379" i="1"/>
  <c r="AW379" i="1"/>
  <c r="AX379" i="1"/>
  <c r="AY379" i="1"/>
  <c r="AZ379" i="1"/>
  <c r="BA379" i="1"/>
  <c r="BB379" i="1"/>
  <c r="BC379" i="1"/>
  <c r="BD379" i="1"/>
  <c r="BE379" i="1"/>
  <c r="BF379" i="1"/>
  <c r="BG379" i="1"/>
  <c r="BH379" i="1"/>
  <c r="BI379" i="1"/>
  <c r="AP380" i="1" a="1"/>
  <c r="AP380" i="1" s="1"/>
  <c r="AQ380" i="1" s="1" a="1"/>
  <c r="AQ380" i="1" s="1"/>
  <c r="AR380" i="1" s="1" a="1"/>
  <c r="AR380" i="1" s="1"/>
  <c r="AS380" i="1"/>
  <c r="AU380" i="1"/>
  <c r="AV380" i="1"/>
  <c r="AW380" i="1"/>
  <c r="AX380" i="1"/>
  <c r="AY380" i="1"/>
  <c r="AZ380" i="1"/>
  <c r="BA380" i="1"/>
  <c r="BB380" i="1"/>
  <c r="BC380" i="1"/>
  <c r="BD380" i="1"/>
  <c r="BE380" i="1"/>
  <c r="BF380" i="1"/>
  <c r="BG380" i="1"/>
  <c r="BH380" i="1"/>
  <c r="BI380" i="1"/>
  <c r="AP381" i="1" a="1"/>
  <c r="AP381" i="1" s="1"/>
  <c r="AQ381" i="1" s="1" a="1"/>
  <c r="AQ381" i="1" s="1"/>
  <c r="AR381" i="1" s="1" a="1"/>
  <c r="AR381" i="1" s="1"/>
  <c r="AS381" i="1"/>
  <c r="AU381" i="1"/>
  <c r="AV381" i="1"/>
  <c r="AW381" i="1"/>
  <c r="AX381" i="1"/>
  <c r="AY381" i="1"/>
  <c r="AZ381" i="1"/>
  <c r="BA381" i="1"/>
  <c r="BB381" i="1"/>
  <c r="BC381" i="1"/>
  <c r="BD381" i="1"/>
  <c r="BE381" i="1"/>
  <c r="BF381" i="1"/>
  <c r="BG381" i="1"/>
  <c r="BH381" i="1"/>
  <c r="BI381" i="1"/>
  <c r="AP382" i="1" a="1"/>
  <c r="AP382" i="1" s="1"/>
  <c r="AQ382" i="1" s="1" a="1"/>
  <c r="AQ382" i="1" s="1"/>
  <c r="AR382" i="1" s="1" a="1"/>
  <c r="AR382" i="1" s="1"/>
  <c r="AS382" i="1"/>
  <c r="AU382" i="1"/>
  <c r="AV382" i="1"/>
  <c r="AW382" i="1"/>
  <c r="AX382" i="1"/>
  <c r="AY382" i="1"/>
  <c r="AZ382" i="1"/>
  <c r="BA382" i="1"/>
  <c r="BB382" i="1"/>
  <c r="BC382" i="1"/>
  <c r="BD382" i="1"/>
  <c r="BE382" i="1"/>
  <c r="BF382" i="1"/>
  <c r="BG382" i="1"/>
  <c r="BH382" i="1"/>
  <c r="BI382" i="1"/>
  <c r="AP383" i="1" a="1"/>
  <c r="AP383" i="1" s="1"/>
  <c r="AQ383" i="1" s="1" a="1"/>
  <c r="AQ383" i="1" s="1"/>
  <c r="AR383" i="1" s="1" a="1"/>
  <c r="AR383" i="1" s="1"/>
  <c r="AS383" i="1"/>
  <c r="AU383" i="1"/>
  <c r="AV383" i="1"/>
  <c r="AW383" i="1"/>
  <c r="AX383" i="1"/>
  <c r="AY383" i="1"/>
  <c r="AZ383" i="1"/>
  <c r="BA383" i="1"/>
  <c r="BB383" i="1"/>
  <c r="BC383" i="1"/>
  <c r="BD383" i="1"/>
  <c r="BE383" i="1"/>
  <c r="BF383" i="1"/>
  <c r="BG383" i="1"/>
  <c r="BH383" i="1"/>
  <c r="BI383" i="1"/>
  <c r="AP384" i="1" a="1"/>
  <c r="AP384" i="1" s="1"/>
  <c r="AQ384" i="1" s="1" a="1"/>
  <c r="AQ384" i="1" s="1"/>
  <c r="AR384" i="1" s="1" a="1"/>
  <c r="AR384" i="1" s="1"/>
  <c r="AS384" i="1"/>
  <c r="AU384" i="1"/>
  <c r="AV384" i="1"/>
  <c r="AW384" i="1"/>
  <c r="AX384" i="1"/>
  <c r="AY384" i="1"/>
  <c r="AZ384" i="1"/>
  <c r="BA384" i="1"/>
  <c r="BB384" i="1"/>
  <c r="BC384" i="1"/>
  <c r="BD384" i="1"/>
  <c r="BE384" i="1"/>
  <c r="BF384" i="1"/>
  <c r="BG384" i="1"/>
  <c r="BH384" i="1"/>
  <c r="BI384" i="1"/>
  <c r="AP385" i="1" a="1"/>
  <c r="AP385" i="1" s="1"/>
  <c r="AQ385" i="1" s="1" a="1"/>
  <c r="AQ385" i="1" s="1"/>
  <c r="AR385" i="1" s="1" a="1"/>
  <c r="AR385" i="1" s="1"/>
  <c r="AS385" i="1"/>
  <c r="AU385" i="1"/>
  <c r="AV385" i="1"/>
  <c r="AW385" i="1"/>
  <c r="AX385" i="1"/>
  <c r="AY385" i="1"/>
  <c r="AZ385" i="1"/>
  <c r="BA385" i="1"/>
  <c r="BB385" i="1"/>
  <c r="BC385" i="1"/>
  <c r="BD385" i="1"/>
  <c r="BE385" i="1"/>
  <c r="BF385" i="1"/>
  <c r="BG385" i="1"/>
  <c r="BH385" i="1"/>
  <c r="BI385" i="1"/>
  <c r="AP386" i="1" a="1"/>
  <c r="AP386" i="1" s="1"/>
  <c r="AQ386" i="1" s="1" a="1"/>
  <c r="AQ386" i="1" s="1"/>
  <c r="AR386" i="1" s="1" a="1"/>
  <c r="AR386" i="1" s="1"/>
  <c r="AS386" i="1"/>
  <c r="AU386" i="1"/>
  <c r="AV386" i="1"/>
  <c r="AW386" i="1"/>
  <c r="AX386" i="1"/>
  <c r="AY386" i="1"/>
  <c r="AZ386" i="1"/>
  <c r="BA386" i="1"/>
  <c r="BB386" i="1"/>
  <c r="BC386" i="1"/>
  <c r="BD386" i="1"/>
  <c r="BE386" i="1"/>
  <c r="BF386" i="1"/>
  <c r="BG386" i="1"/>
  <c r="BH386" i="1"/>
  <c r="BI386" i="1"/>
  <c r="AP387" i="1" a="1"/>
  <c r="AP387" i="1" s="1"/>
  <c r="AQ387" i="1" s="1" a="1"/>
  <c r="AQ387" i="1" s="1"/>
  <c r="AR387" i="1" s="1" a="1"/>
  <c r="AR387" i="1" s="1"/>
  <c r="AS387" i="1"/>
  <c r="AU387" i="1"/>
  <c r="AV387" i="1"/>
  <c r="AW387" i="1"/>
  <c r="AX387" i="1"/>
  <c r="AY387" i="1"/>
  <c r="AZ387" i="1"/>
  <c r="BA387" i="1"/>
  <c r="BB387" i="1"/>
  <c r="BC387" i="1"/>
  <c r="BD387" i="1"/>
  <c r="BE387" i="1"/>
  <c r="BF387" i="1"/>
  <c r="BG387" i="1"/>
  <c r="BH387" i="1"/>
  <c r="BI387" i="1"/>
  <c r="AP388" i="1" a="1"/>
  <c r="AP388" i="1" s="1"/>
  <c r="AQ388" i="1" s="1" a="1"/>
  <c r="AQ388" i="1" s="1"/>
  <c r="AR388" i="1" s="1" a="1"/>
  <c r="AR388" i="1" s="1"/>
  <c r="AS388" i="1"/>
  <c r="AU388" i="1"/>
  <c r="AV388" i="1"/>
  <c r="AW388" i="1"/>
  <c r="AX388" i="1"/>
  <c r="AY388" i="1"/>
  <c r="AZ388" i="1"/>
  <c r="BA388" i="1"/>
  <c r="BB388" i="1"/>
  <c r="BC388" i="1"/>
  <c r="BD388" i="1"/>
  <c r="BE388" i="1"/>
  <c r="BF388" i="1"/>
  <c r="BG388" i="1"/>
  <c r="BH388" i="1"/>
  <c r="BI388" i="1"/>
  <c r="AP389" i="1" a="1"/>
  <c r="AP389" i="1" s="1"/>
  <c r="AQ389" i="1" s="1" a="1"/>
  <c r="AQ389" i="1" s="1"/>
  <c r="AR389" i="1" s="1" a="1"/>
  <c r="AR389" i="1" s="1"/>
  <c r="AS389" i="1"/>
  <c r="AU389" i="1"/>
  <c r="AV389" i="1"/>
  <c r="AW389" i="1"/>
  <c r="AX389" i="1"/>
  <c r="AY389" i="1"/>
  <c r="AZ389" i="1"/>
  <c r="BA389" i="1"/>
  <c r="BB389" i="1"/>
  <c r="BC389" i="1"/>
  <c r="BD389" i="1"/>
  <c r="BE389" i="1"/>
  <c r="BF389" i="1"/>
  <c r="BG389" i="1"/>
  <c r="BH389" i="1"/>
  <c r="BI389" i="1"/>
  <c r="AP390" i="1" a="1"/>
  <c r="AP390" i="1" s="1"/>
  <c r="AQ390" i="1" s="1" a="1"/>
  <c r="AQ390" i="1" s="1"/>
  <c r="AR390" i="1" s="1" a="1"/>
  <c r="AR390" i="1" s="1"/>
  <c r="AS390" i="1"/>
  <c r="AU390" i="1"/>
  <c r="AV390" i="1"/>
  <c r="AW390" i="1"/>
  <c r="AX390" i="1"/>
  <c r="AY390" i="1"/>
  <c r="AZ390" i="1"/>
  <c r="BA390" i="1"/>
  <c r="BB390" i="1"/>
  <c r="BC390" i="1"/>
  <c r="BD390" i="1"/>
  <c r="BE390" i="1"/>
  <c r="BF390" i="1"/>
  <c r="BG390" i="1"/>
  <c r="BH390" i="1"/>
  <c r="BI390" i="1"/>
  <c r="AP391" i="1" a="1"/>
  <c r="AP391" i="1" s="1"/>
  <c r="AQ391" i="1" s="1" a="1"/>
  <c r="AQ391" i="1" s="1"/>
  <c r="AR391" i="1" s="1" a="1"/>
  <c r="AR391" i="1" s="1"/>
  <c r="AS391" i="1"/>
  <c r="AU391" i="1"/>
  <c r="AV391" i="1"/>
  <c r="AW391" i="1"/>
  <c r="AX391" i="1"/>
  <c r="AY391" i="1"/>
  <c r="AZ391" i="1"/>
  <c r="BA391" i="1"/>
  <c r="BB391" i="1"/>
  <c r="BC391" i="1"/>
  <c r="BD391" i="1"/>
  <c r="BE391" i="1"/>
  <c r="BF391" i="1"/>
  <c r="BG391" i="1"/>
  <c r="BH391" i="1"/>
  <c r="BI391" i="1"/>
  <c r="AP392" i="1" a="1"/>
  <c r="AP392" i="1" s="1"/>
  <c r="AQ392" i="1" s="1" a="1"/>
  <c r="AQ392" i="1" s="1"/>
  <c r="AR392" i="1" s="1" a="1"/>
  <c r="AR392" i="1" s="1"/>
  <c r="AS392" i="1"/>
  <c r="AU392" i="1"/>
  <c r="AV392" i="1"/>
  <c r="AW392" i="1"/>
  <c r="AX392" i="1"/>
  <c r="AY392" i="1"/>
  <c r="AZ392" i="1"/>
  <c r="BA392" i="1"/>
  <c r="BB392" i="1"/>
  <c r="BC392" i="1"/>
  <c r="BD392" i="1"/>
  <c r="BE392" i="1"/>
  <c r="BF392" i="1"/>
  <c r="BG392" i="1"/>
  <c r="BH392" i="1"/>
  <c r="BI392" i="1"/>
  <c r="AP393" i="1" a="1"/>
  <c r="AP393" i="1" s="1"/>
  <c r="AQ393" i="1" s="1" a="1"/>
  <c r="AQ393" i="1" s="1"/>
  <c r="AR393" i="1" s="1" a="1"/>
  <c r="AR393" i="1" s="1"/>
  <c r="AS393" i="1"/>
  <c r="AU393" i="1"/>
  <c r="AV393" i="1"/>
  <c r="AW393" i="1"/>
  <c r="AX393" i="1"/>
  <c r="AY393" i="1"/>
  <c r="AZ393" i="1"/>
  <c r="BA393" i="1"/>
  <c r="BB393" i="1"/>
  <c r="BC393" i="1"/>
  <c r="BD393" i="1"/>
  <c r="BE393" i="1"/>
  <c r="BF393" i="1"/>
  <c r="BG393" i="1"/>
  <c r="BH393" i="1"/>
  <c r="BI393" i="1"/>
  <c r="AP394" i="1" a="1"/>
  <c r="AP394" i="1" s="1"/>
  <c r="AQ394" i="1" s="1" a="1"/>
  <c r="AQ394" i="1" s="1"/>
  <c r="AR394" i="1" s="1" a="1"/>
  <c r="AR394" i="1" s="1"/>
  <c r="AS394" i="1"/>
  <c r="AU394" i="1"/>
  <c r="AV394" i="1"/>
  <c r="AW394" i="1"/>
  <c r="AX394" i="1"/>
  <c r="AY394" i="1"/>
  <c r="AZ394" i="1"/>
  <c r="BA394" i="1"/>
  <c r="BB394" i="1"/>
  <c r="BC394" i="1"/>
  <c r="BD394" i="1"/>
  <c r="BE394" i="1"/>
  <c r="BF394" i="1"/>
  <c r="BG394" i="1"/>
  <c r="BH394" i="1"/>
  <c r="BI394" i="1"/>
  <c r="AP395" i="1" a="1"/>
  <c r="AP395" i="1" s="1"/>
  <c r="AQ395" i="1" s="1" a="1"/>
  <c r="AQ395" i="1" s="1"/>
  <c r="AR395" i="1" s="1" a="1"/>
  <c r="AR395" i="1" s="1"/>
  <c r="AS395" i="1"/>
  <c r="AU395" i="1"/>
  <c r="AV395" i="1"/>
  <c r="AW395" i="1"/>
  <c r="AX395" i="1"/>
  <c r="AY395" i="1"/>
  <c r="AZ395" i="1"/>
  <c r="BA395" i="1"/>
  <c r="BB395" i="1"/>
  <c r="BC395" i="1"/>
  <c r="BD395" i="1"/>
  <c r="BE395" i="1"/>
  <c r="BF395" i="1"/>
  <c r="BG395" i="1"/>
  <c r="BH395" i="1"/>
  <c r="BI395" i="1"/>
  <c r="AP396" i="1" a="1"/>
  <c r="AP396" i="1" s="1"/>
  <c r="AQ396" i="1" s="1" a="1"/>
  <c r="AQ396" i="1" s="1"/>
  <c r="AR396" i="1" s="1" a="1"/>
  <c r="AR396" i="1" s="1"/>
  <c r="AS396" i="1"/>
  <c r="AU396" i="1"/>
  <c r="AV396" i="1"/>
  <c r="AW396" i="1"/>
  <c r="AX396" i="1"/>
  <c r="AY396" i="1"/>
  <c r="AZ396" i="1"/>
  <c r="BA396" i="1"/>
  <c r="BB396" i="1"/>
  <c r="BC396" i="1"/>
  <c r="BD396" i="1"/>
  <c r="BE396" i="1"/>
  <c r="BF396" i="1"/>
  <c r="BG396" i="1"/>
  <c r="BH396" i="1"/>
  <c r="BI396" i="1"/>
  <c r="AP397" i="1" a="1"/>
  <c r="AP397" i="1" s="1"/>
  <c r="AQ397" i="1" s="1" a="1"/>
  <c r="AQ397" i="1" s="1"/>
  <c r="AR397" i="1" s="1" a="1"/>
  <c r="AR397" i="1" s="1"/>
  <c r="AS397" i="1"/>
  <c r="AU397" i="1"/>
  <c r="AV397" i="1"/>
  <c r="AW397" i="1"/>
  <c r="AX397" i="1"/>
  <c r="AY397" i="1"/>
  <c r="AZ397" i="1"/>
  <c r="BA397" i="1"/>
  <c r="BB397" i="1"/>
  <c r="BC397" i="1"/>
  <c r="BD397" i="1"/>
  <c r="BE397" i="1"/>
  <c r="BF397" i="1"/>
  <c r="BG397" i="1"/>
  <c r="BH397" i="1"/>
  <c r="BI397" i="1"/>
  <c r="AP398" i="1" a="1"/>
  <c r="AP398" i="1" s="1"/>
  <c r="AQ398" i="1" s="1" a="1"/>
  <c r="AQ398" i="1" s="1"/>
  <c r="AR398" i="1" s="1" a="1"/>
  <c r="AR398" i="1" s="1"/>
  <c r="AS398" i="1"/>
  <c r="AU398" i="1"/>
  <c r="AV398" i="1"/>
  <c r="AW398" i="1"/>
  <c r="AX398" i="1"/>
  <c r="AY398" i="1"/>
  <c r="AZ398" i="1"/>
  <c r="BA398" i="1"/>
  <c r="BB398" i="1"/>
  <c r="BC398" i="1"/>
  <c r="BD398" i="1"/>
  <c r="BE398" i="1"/>
  <c r="BF398" i="1"/>
  <c r="BG398" i="1"/>
  <c r="BH398" i="1"/>
  <c r="BI398" i="1"/>
  <c r="AP399" i="1" a="1"/>
  <c r="AP399" i="1" s="1"/>
  <c r="AQ399" i="1" s="1" a="1"/>
  <c r="AQ399" i="1" s="1"/>
  <c r="AR399" i="1" s="1" a="1"/>
  <c r="AR399" i="1" s="1"/>
  <c r="AS399" i="1"/>
  <c r="AU399" i="1"/>
  <c r="AV399" i="1"/>
  <c r="AW399" i="1"/>
  <c r="AX399" i="1"/>
  <c r="AY399" i="1"/>
  <c r="AZ399" i="1"/>
  <c r="BA399" i="1"/>
  <c r="BB399" i="1"/>
  <c r="BC399" i="1"/>
  <c r="BD399" i="1"/>
  <c r="BE399" i="1"/>
  <c r="BF399" i="1"/>
  <c r="BG399" i="1"/>
  <c r="BH399" i="1"/>
  <c r="BI399" i="1"/>
  <c r="AP400" i="1" a="1"/>
  <c r="AP400" i="1" s="1"/>
  <c r="AQ400" i="1" s="1" a="1"/>
  <c r="AQ400" i="1" s="1"/>
  <c r="AR400" i="1" s="1" a="1"/>
  <c r="AR400" i="1" s="1"/>
  <c r="AS400" i="1"/>
  <c r="AU400" i="1"/>
  <c r="AV400" i="1"/>
  <c r="AW400" i="1"/>
  <c r="AX400" i="1"/>
  <c r="AY400" i="1"/>
  <c r="AZ400" i="1"/>
  <c r="BA400" i="1"/>
  <c r="BB400" i="1"/>
  <c r="BC400" i="1"/>
  <c r="BD400" i="1"/>
  <c r="BE400" i="1"/>
  <c r="BF400" i="1"/>
  <c r="BG400" i="1"/>
  <c r="BH400" i="1"/>
  <c r="BI400" i="1"/>
  <c r="AP401" i="1" a="1"/>
  <c r="AP401" i="1" s="1"/>
  <c r="AQ401" i="1" s="1" a="1"/>
  <c r="AQ401" i="1" s="1"/>
  <c r="AR401" i="1" s="1" a="1"/>
  <c r="AR401" i="1" s="1"/>
  <c r="AS401" i="1"/>
  <c r="AU401" i="1"/>
  <c r="AV401" i="1"/>
  <c r="AW401" i="1"/>
  <c r="AX401" i="1"/>
  <c r="AY401" i="1"/>
  <c r="AZ401" i="1"/>
  <c r="BA401" i="1"/>
  <c r="BB401" i="1"/>
  <c r="BC401" i="1"/>
  <c r="BD401" i="1"/>
  <c r="BE401" i="1"/>
  <c r="BF401" i="1"/>
  <c r="BG401" i="1"/>
  <c r="BH401" i="1"/>
  <c r="BI401" i="1"/>
  <c r="AP402" i="1" a="1"/>
  <c r="AP402" i="1" s="1"/>
  <c r="AQ402" i="1" s="1" a="1"/>
  <c r="AQ402" i="1" s="1"/>
  <c r="AR402" i="1" s="1" a="1"/>
  <c r="AR402" i="1" s="1"/>
  <c r="AS402" i="1"/>
  <c r="AU402" i="1"/>
  <c r="AV402" i="1"/>
  <c r="AW402" i="1"/>
  <c r="AX402" i="1"/>
  <c r="AY402" i="1"/>
  <c r="AZ402" i="1"/>
  <c r="BA402" i="1"/>
  <c r="BB402" i="1"/>
  <c r="BC402" i="1"/>
  <c r="BD402" i="1"/>
  <c r="BE402" i="1"/>
  <c r="BF402" i="1"/>
  <c r="BG402" i="1"/>
  <c r="BH402" i="1"/>
  <c r="BI402" i="1"/>
  <c r="AP403" i="1" a="1"/>
  <c r="AP403" i="1" s="1"/>
  <c r="AQ403" i="1" s="1" a="1"/>
  <c r="AQ403" i="1" s="1"/>
  <c r="AR403" i="1" s="1" a="1"/>
  <c r="AR403" i="1" s="1"/>
  <c r="AS403" i="1"/>
  <c r="AU403" i="1"/>
  <c r="AV403" i="1"/>
  <c r="AW403" i="1"/>
  <c r="AX403" i="1"/>
  <c r="AY403" i="1"/>
  <c r="AZ403" i="1"/>
  <c r="BA403" i="1"/>
  <c r="BB403" i="1"/>
  <c r="BC403" i="1"/>
  <c r="BD403" i="1"/>
  <c r="BE403" i="1"/>
  <c r="BF403" i="1"/>
  <c r="BG403" i="1"/>
  <c r="BH403" i="1"/>
  <c r="BI403" i="1"/>
  <c r="AP404" i="1" a="1"/>
  <c r="AP404" i="1" s="1"/>
  <c r="AQ404" i="1" s="1" a="1"/>
  <c r="AQ404" i="1" s="1"/>
  <c r="AR404" i="1" s="1" a="1"/>
  <c r="AR404" i="1" s="1"/>
  <c r="AS404" i="1"/>
  <c r="AU404" i="1"/>
  <c r="AV404" i="1"/>
  <c r="AW404" i="1"/>
  <c r="AX404" i="1"/>
  <c r="AY404" i="1"/>
  <c r="AZ404" i="1"/>
  <c r="BA404" i="1"/>
  <c r="BB404" i="1"/>
  <c r="BC404" i="1"/>
  <c r="BD404" i="1"/>
  <c r="BE404" i="1"/>
  <c r="BF404" i="1"/>
  <c r="BG404" i="1"/>
  <c r="BH404" i="1"/>
  <c r="BI404" i="1"/>
  <c r="AP405" i="1" a="1"/>
  <c r="AP405" i="1" s="1"/>
  <c r="AQ405" i="1" s="1" a="1"/>
  <c r="AQ405" i="1" s="1"/>
  <c r="AR405" i="1" s="1" a="1"/>
  <c r="AR405" i="1" s="1"/>
  <c r="AS405" i="1"/>
  <c r="AU405" i="1"/>
  <c r="AV405" i="1"/>
  <c r="AW405" i="1"/>
  <c r="AX405" i="1"/>
  <c r="AY405" i="1"/>
  <c r="AZ405" i="1"/>
  <c r="BA405" i="1"/>
  <c r="BB405" i="1"/>
  <c r="BC405" i="1"/>
  <c r="BD405" i="1"/>
  <c r="BE405" i="1"/>
  <c r="BF405" i="1"/>
  <c r="BG405" i="1"/>
  <c r="BH405" i="1"/>
  <c r="BI405" i="1"/>
  <c r="AP406" i="1" a="1"/>
  <c r="AP406" i="1" s="1"/>
  <c r="AQ406" i="1" s="1" a="1"/>
  <c r="AQ406" i="1" s="1"/>
  <c r="AR406" i="1" s="1" a="1"/>
  <c r="AR406" i="1" s="1"/>
  <c r="AS406" i="1"/>
  <c r="AU406" i="1"/>
  <c r="AV406" i="1"/>
  <c r="AW406" i="1"/>
  <c r="AX406" i="1"/>
  <c r="AY406" i="1"/>
  <c r="AZ406" i="1"/>
  <c r="BA406" i="1"/>
  <c r="BB406" i="1"/>
  <c r="BC406" i="1"/>
  <c r="BD406" i="1"/>
  <c r="BE406" i="1"/>
  <c r="BF406" i="1"/>
  <c r="BG406" i="1"/>
  <c r="BH406" i="1"/>
  <c r="BI406" i="1"/>
  <c r="AP407" i="1" a="1"/>
  <c r="AP407" i="1" s="1"/>
  <c r="AQ407" i="1" s="1" a="1"/>
  <c r="AQ407" i="1" s="1"/>
  <c r="AR407" i="1" s="1" a="1"/>
  <c r="AR407" i="1" s="1"/>
  <c r="AS407" i="1"/>
  <c r="AU407" i="1"/>
  <c r="AV407" i="1"/>
  <c r="AW407" i="1"/>
  <c r="AX407" i="1"/>
  <c r="AY407" i="1"/>
  <c r="AZ407" i="1"/>
  <c r="BA407" i="1"/>
  <c r="BB407" i="1"/>
  <c r="BC407" i="1"/>
  <c r="BD407" i="1"/>
  <c r="BE407" i="1"/>
  <c r="BF407" i="1"/>
  <c r="BG407" i="1"/>
  <c r="BH407" i="1"/>
  <c r="BI407" i="1"/>
  <c r="AP408" i="1" a="1"/>
  <c r="AP408" i="1" s="1"/>
  <c r="AQ408" i="1" s="1" a="1"/>
  <c r="AQ408" i="1" s="1"/>
  <c r="AR408" i="1" s="1" a="1"/>
  <c r="AR408" i="1" s="1"/>
  <c r="AS408" i="1"/>
  <c r="AU408" i="1"/>
  <c r="AV408" i="1"/>
  <c r="AW408" i="1"/>
  <c r="AX408" i="1"/>
  <c r="AY408" i="1"/>
  <c r="AZ408" i="1"/>
  <c r="BA408" i="1"/>
  <c r="BB408" i="1"/>
  <c r="BC408" i="1"/>
  <c r="BD408" i="1"/>
  <c r="BE408" i="1"/>
  <c r="BF408" i="1"/>
  <c r="BG408" i="1"/>
  <c r="BH408" i="1"/>
  <c r="BI408" i="1"/>
  <c r="AP409" i="1" a="1"/>
  <c r="AP409" i="1" s="1"/>
  <c r="AQ409" i="1" s="1" a="1"/>
  <c r="AQ409" i="1" s="1"/>
  <c r="AR409" i="1" s="1" a="1"/>
  <c r="AR409" i="1" s="1"/>
  <c r="AS409" i="1"/>
  <c r="AU409" i="1"/>
  <c r="AV409" i="1"/>
  <c r="AW409" i="1"/>
  <c r="AX409" i="1"/>
  <c r="AY409" i="1"/>
  <c r="AZ409" i="1"/>
  <c r="BA409" i="1"/>
  <c r="BB409" i="1"/>
  <c r="BC409" i="1"/>
  <c r="BD409" i="1"/>
  <c r="BE409" i="1"/>
  <c r="BF409" i="1"/>
  <c r="BG409" i="1"/>
  <c r="BH409" i="1"/>
  <c r="BI409" i="1"/>
  <c r="AP410" i="1" a="1"/>
  <c r="AP410" i="1" s="1"/>
  <c r="AQ410" i="1" s="1" a="1"/>
  <c r="AQ410" i="1" s="1"/>
  <c r="AR410" i="1" s="1" a="1"/>
  <c r="AR410" i="1" s="1"/>
  <c r="AS410" i="1"/>
  <c r="AU410" i="1"/>
  <c r="AV410" i="1"/>
  <c r="AW410" i="1"/>
  <c r="AX410" i="1"/>
  <c r="AY410" i="1"/>
  <c r="AZ410" i="1"/>
  <c r="BA410" i="1"/>
  <c r="BB410" i="1"/>
  <c r="BC410" i="1"/>
  <c r="BD410" i="1"/>
  <c r="BE410" i="1"/>
  <c r="BF410" i="1"/>
  <c r="BG410" i="1"/>
  <c r="BH410" i="1"/>
  <c r="BI410" i="1"/>
  <c r="AP411" i="1" a="1"/>
  <c r="AP411" i="1" s="1"/>
  <c r="AQ411" i="1" s="1" a="1"/>
  <c r="AQ411" i="1" s="1"/>
  <c r="AR411" i="1" s="1" a="1"/>
  <c r="AR411" i="1" s="1"/>
  <c r="AS411" i="1"/>
  <c r="AU411" i="1"/>
  <c r="AV411" i="1"/>
  <c r="AW411" i="1"/>
  <c r="AX411" i="1"/>
  <c r="AY411" i="1"/>
  <c r="AZ411" i="1"/>
  <c r="BA411" i="1"/>
  <c r="BB411" i="1"/>
  <c r="BC411" i="1"/>
  <c r="BD411" i="1"/>
  <c r="BE411" i="1"/>
  <c r="BF411" i="1"/>
  <c r="BG411" i="1"/>
  <c r="BH411" i="1"/>
  <c r="BI411" i="1"/>
  <c r="AP412" i="1" a="1"/>
  <c r="AP412" i="1" s="1"/>
  <c r="AQ412" i="1" s="1" a="1"/>
  <c r="AQ412" i="1" s="1"/>
  <c r="AR412" i="1" s="1" a="1"/>
  <c r="AR412" i="1" s="1"/>
  <c r="AS412" i="1"/>
  <c r="AU412" i="1"/>
  <c r="AV412" i="1"/>
  <c r="AW412" i="1"/>
  <c r="AX412" i="1"/>
  <c r="AY412" i="1"/>
  <c r="AZ412" i="1"/>
  <c r="BA412" i="1"/>
  <c r="BB412" i="1"/>
  <c r="BC412" i="1"/>
  <c r="BD412" i="1"/>
  <c r="BE412" i="1"/>
  <c r="BF412" i="1"/>
  <c r="BG412" i="1"/>
  <c r="BH412" i="1"/>
  <c r="BI412" i="1"/>
  <c r="AP413" i="1" a="1"/>
  <c r="AP413" i="1" s="1"/>
  <c r="AQ413" i="1" s="1" a="1"/>
  <c r="AQ413" i="1" s="1"/>
  <c r="AR413" i="1" s="1" a="1"/>
  <c r="AR413" i="1" s="1"/>
  <c r="AS413" i="1"/>
  <c r="AU413" i="1"/>
  <c r="AV413" i="1"/>
  <c r="AW413" i="1"/>
  <c r="AX413" i="1"/>
  <c r="AY413" i="1"/>
  <c r="AZ413" i="1"/>
  <c r="BA413" i="1"/>
  <c r="BB413" i="1"/>
  <c r="BC413" i="1"/>
  <c r="BD413" i="1"/>
  <c r="BE413" i="1"/>
  <c r="BF413" i="1"/>
  <c r="BG413" i="1"/>
  <c r="BH413" i="1"/>
  <c r="BI413" i="1"/>
  <c r="AP414" i="1" a="1"/>
  <c r="AP414" i="1" s="1"/>
  <c r="AQ414" i="1" s="1" a="1"/>
  <c r="AQ414" i="1" s="1"/>
  <c r="AR414" i="1" s="1" a="1"/>
  <c r="AR414" i="1" s="1"/>
  <c r="AS414" i="1"/>
  <c r="AU414" i="1"/>
  <c r="AV414" i="1"/>
  <c r="AW414" i="1"/>
  <c r="AX414" i="1"/>
  <c r="AY414" i="1"/>
  <c r="AZ414" i="1"/>
  <c r="BA414" i="1"/>
  <c r="BB414" i="1"/>
  <c r="BC414" i="1"/>
  <c r="BD414" i="1"/>
  <c r="BE414" i="1"/>
  <c r="BF414" i="1"/>
  <c r="BG414" i="1"/>
  <c r="BH414" i="1"/>
  <c r="BI414" i="1"/>
  <c r="AP415" i="1" a="1"/>
  <c r="AP415" i="1" s="1"/>
  <c r="AQ415" i="1" s="1" a="1"/>
  <c r="AQ415" i="1" s="1"/>
  <c r="AR415" i="1" s="1" a="1"/>
  <c r="AR415" i="1" s="1"/>
  <c r="AS415" i="1"/>
  <c r="AU415" i="1"/>
  <c r="AV415" i="1"/>
  <c r="AW415" i="1"/>
  <c r="AX415" i="1"/>
  <c r="AY415" i="1"/>
  <c r="AZ415" i="1"/>
  <c r="BA415" i="1"/>
  <c r="BB415" i="1"/>
  <c r="BC415" i="1"/>
  <c r="BD415" i="1"/>
  <c r="BE415" i="1"/>
  <c r="BF415" i="1"/>
  <c r="BG415" i="1"/>
  <c r="BH415" i="1"/>
  <c r="BI415" i="1"/>
  <c r="AP416" i="1" a="1"/>
  <c r="AP416" i="1" s="1"/>
  <c r="AQ416" i="1" s="1" a="1"/>
  <c r="AQ416" i="1" s="1"/>
  <c r="AR416" i="1" s="1" a="1"/>
  <c r="AR416" i="1" s="1"/>
  <c r="AS416" i="1"/>
  <c r="AU416" i="1"/>
  <c r="AV416" i="1"/>
  <c r="AW416" i="1"/>
  <c r="AX416" i="1"/>
  <c r="AY416" i="1"/>
  <c r="AZ416" i="1"/>
  <c r="BA416" i="1"/>
  <c r="BB416" i="1"/>
  <c r="BC416" i="1"/>
  <c r="BD416" i="1"/>
  <c r="BE416" i="1"/>
  <c r="BF416" i="1"/>
  <c r="BG416" i="1"/>
  <c r="BH416" i="1"/>
  <c r="BI416" i="1"/>
  <c r="AP417" i="1" a="1"/>
  <c r="AP417" i="1" s="1"/>
  <c r="AQ417" i="1" s="1" a="1"/>
  <c r="AQ417" i="1" s="1"/>
  <c r="AR417" i="1" s="1" a="1"/>
  <c r="AR417" i="1" s="1"/>
  <c r="AS417" i="1"/>
  <c r="AU417" i="1"/>
  <c r="AV417" i="1"/>
  <c r="AW417" i="1"/>
  <c r="AX417" i="1"/>
  <c r="AY417" i="1"/>
  <c r="AZ417" i="1"/>
  <c r="BA417" i="1"/>
  <c r="BB417" i="1"/>
  <c r="BC417" i="1"/>
  <c r="BD417" i="1"/>
  <c r="BE417" i="1"/>
  <c r="BF417" i="1"/>
  <c r="BG417" i="1"/>
  <c r="BH417" i="1"/>
  <c r="BI417" i="1"/>
  <c r="AP418" i="1" a="1"/>
  <c r="AP418" i="1" s="1"/>
  <c r="AQ418" i="1" s="1" a="1"/>
  <c r="AQ418" i="1" s="1"/>
  <c r="AR418" i="1" s="1" a="1"/>
  <c r="AR418" i="1" s="1"/>
  <c r="AS418" i="1"/>
  <c r="AU418" i="1"/>
  <c r="AV418" i="1"/>
  <c r="AW418" i="1"/>
  <c r="AX418" i="1"/>
  <c r="AY418" i="1"/>
  <c r="AZ418" i="1"/>
  <c r="BA418" i="1"/>
  <c r="BB418" i="1"/>
  <c r="BC418" i="1"/>
  <c r="BD418" i="1"/>
  <c r="BE418" i="1"/>
  <c r="BF418" i="1"/>
  <c r="BG418" i="1"/>
  <c r="BH418" i="1"/>
  <c r="BI418" i="1"/>
  <c r="AP419" i="1" a="1"/>
  <c r="AP419" i="1" s="1"/>
  <c r="AQ419" i="1" s="1" a="1"/>
  <c r="AQ419" i="1" s="1"/>
  <c r="AR419" i="1" s="1" a="1"/>
  <c r="AR419" i="1" s="1"/>
  <c r="AS419" i="1"/>
  <c r="AU419" i="1"/>
  <c r="AV419" i="1"/>
  <c r="AW419" i="1"/>
  <c r="AX419" i="1"/>
  <c r="AY419" i="1"/>
  <c r="AZ419" i="1"/>
  <c r="BA419" i="1"/>
  <c r="BB419" i="1"/>
  <c r="BC419" i="1"/>
  <c r="BD419" i="1"/>
  <c r="BE419" i="1"/>
  <c r="BF419" i="1"/>
  <c r="BG419" i="1"/>
  <c r="BH419" i="1"/>
  <c r="BI419" i="1"/>
  <c r="AP420" i="1" a="1"/>
  <c r="AP420" i="1" s="1"/>
  <c r="AQ420" i="1" s="1" a="1"/>
  <c r="AQ420" i="1" s="1"/>
  <c r="AR420" i="1" s="1" a="1"/>
  <c r="AR420" i="1" s="1"/>
  <c r="AS420" i="1"/>
  <c r="AU420" i="1"/>
  <c r="AV420" i="1"/>
  <c r="AW420" i="1"/>
  <c r="AX420" i="1"/>
  <c r="AY420" i="1"/>
  <c r="AZ420" i="1"/>
  <c r="BA420" i="1"/>
  <c r="BB420" i="1"/>
  <c r="BC420" i="1"/>
  <c r="BD420" i="1"/>
  <c r="BE420" i="1"/>
  <c r="BF420" i="1"/>
  <c r="BG420" i="1"/>
  <c r="BH420" i="1"/>
  <c r="BI420" i="1"/>
  <c r="AP421" i="1" a="1"/>
  <c r="AP421" i="1" s="1"/>
  <c r="AQ421" i="1" s="1" a="1"/>
  <c r="AQ421" i="1" s="1"/>
  <c r="AR421" i="1" s="1" a="1"/>
  <c r="AR421" i="1" s="1"/>
  <c r="AS421" i="1"/>
  <c r="AU421" i="1"/>
  <c r="AV421" i="1"/>
  <c r="AW421" i="1"/>
  <c r="AX421" i="1"/>
  <c r="AY421" i="1"/>
  <c r="AZ421" i="1"/>
  <c r="BA421" i="1"/>
  <c r="BB421" i="1"/>
  <c r="BC421" i="1"/>
  <c r="BD421" i="1"/>
  <c r="BE421" i="1"/>
  <c r="BF421" i="1"/>
  <c r="BG421" i="1"/>
  <c r="BH421" i="1"/>
  <c r="BI421" i="1"/>
  <c r="AP422" i="1" a="1"/>
  <c r="AP422" i="1" s="1"/>
  <c r="AQ422" i="1" s="1" a="1"/>
  <c r="AQ422" i="1" s="1"/>
  <c r="AR422" i="1" s="1" a="1"/>
  <c r="AR422" i="1" s="1"/>
  <c r="AS422" i="1"/>
  <c r="AU422" i="1"/>
  <c r="AV422" i="1"/>
  <c r="AW422" i="1"/>
  <c r="AX422" i="1"/>
  <c r="AY422" i="1"/>
  <c r="AZ422" i="1"/>
  <c r="BA422" i="1"/>
  <c r="BB422" i="1"/>
  <c r="BC422" i="1"/>
  <c r="BD422" i="1"/>
  <c r="BE422" i="1"/>
  <c r="BF422" i="1"/>
  <c r="BG422" i="1"/>
  <c r="BH422" i="1"/>
  <c r="BI422" i="1"/>
  <c r="AP423" i="1" a="1"/>
  <c r="AP423" i="1" s="1"/>
  <c r="AQ423" i="1" s="1" a="1"/>
  <c r="AQ423" i="1" s="1"/>
  <c r="AR423" i="1" s="1" a="1"/>
  <c r="AR423" i="1" s="1"/>
  <c r="AS423" i="1"/>
  <c r="AU423" i="1"/>
  <c r="AV423" i="1"/>
  <c r="AW423" i="1"/>
  <c r="AX423" i="1"/>
  <c r="AY423" i="1"/>
  <c r="AZ423" i="1"/>
  <c r="BA423" i="1"/>
  <c r="BB423" i="1"/>
  <c r="BC423" i="1"/>
  <c r="BD423" i="1"/>
  <c r="BE423" i="1"/>
  <c r="BF423" i="1"/>
  <c r="BG423" i="1"/>
  <c r="BH423" i="1"/>
  <c r="BI423" i="1"/>
  <c r="AP424" i="1" a="1"/>
  <c r="AP424" i="1" s="1"/>
  <c r="AQ424" i="1" s="1" a="1"/>
  <c r="AQ424" i="1" s="1"/>
  <c r="AR424" i="1" s="1" a="1"/>
  <c r="AR424" i="1" s="1"/>
  <c r="AS424" i="1"/>
  <c r="AU424" i="1"/>
  <c r="AV424" i="1"/>
  <c r="AW424" i="1"/>
  <c r="AX424" i="1"/>
  <c r="AY424" i="1"/>
  <c r="AZ424" i="1"/>
  <c r="BA424" i="1"/>
  <c r="BB424" i="1"/>
  <c r="BC424" i="1"/>
  <c r="BD424" i="1"/>
  <c r="BE424" i="1"/>
  <c r="BF424" i="1"/>
  <c r="BG424" i="1"/>
  <c r="BH424" i="1"/>
  <c r="BI424" i="1"/>
  <c r="AP425" i="1" a="1"/>
  <c r="AP425" i="1" s="1"/>
  <c r="AQ425" i="1" s="1" a="1"/>
  <c r="AQ425" i="1" s="1"/>
  <c r="AR425" i="1" s="1" a="1"/>
  <c r="AR425" i="1" s="1"/>
  <c r="AS425" i="1"/>
  <c r="AU425" i="1"/>
  <c r="AV425" i="1"/>
  <c r="AW425" i="1"/>
  <c r="AX425" i="1"/>
  <c r="AY425" i="1"/>
  <c r="AZ425" i="1"/>
  <c r="BA425" i="1"/>
  <c r="BB425" i="1"/>
  <c r="BC425" i="1"/>
  <c r="BD425" i="1"/>
  <c r="BE425" i="1"/>
  <c r="BF425" i="1"/>
  <c r="BG425" i="1"/>
  <c r="BH425" i="1"/>
  <c r="BI425" i="1"/>
  <c r="AP426" i="1" a="1"/>
  <c r="AP426" i="1" s="1"/>
  <c r="AQ426" i="1" s="1" a="1"/>
  <c r="AQ426" i="1" s="1"/>
  <c r="AR426" i="1" s="1" a="1"/>
  <c r="AR426" i="1" s="1"/>
  <c r="AS426" i="1"/>
  <c r="AU426" i="1"/>
  <c r="AV426" i="1"/>
  <c r="AW426" i="1"/>
  <c r="AX426" i="1"/>
  <c r="AY426" i="1"/>
  <c r="AZ426" i="1"/>
  <c r="BA426" i="1"/>
  <c r="BB426" i="1"/>
  <c r="BC426" i="1"/>
  <c r="BD426" i="1"/>
  <c r="BE426" i="1"/>
  <c r="BF426" i="1"/>
  <c r="BG426" i="1"/>
  <c r="BH426" i="1"/>
  <c r="BI426" i="1"/>
  <c r="AP427" i="1" a="1"/>
  <c r="AP427" i="1" s="1"/>
  <c r="AQ427" i="1" s="1" a="1"/>
  <c r="AQ427" i="1" s="1"/>
  <c r="AR427" i="1" s="1" a="1"/>
  <c r="AR427" i="1" s="1"/>
  <c r="AS427" i="1"/>
  <c r="AU427" i="1"/>
  <c r="AV427" i="1"/>
  <c r="AW427" i="1"/>
  <c r="AX427" i="1"/>
  <c r="AY427" i="1"/>
  <c r="AZ427" i="1"/>
  <c r="BA427" i="1"/>
  <c r="BB427" i="1"/>
  <c r="BC427" i="1"/>
  <c r="BD427" i="1"/>
  <c r="BE427" i="1"/>
  <c r="BF427" i="1"/>
  <c r="BG427" i="1"/>
  <c r="BH427" i="1"/>
  <c r="BI427" i="1"/>
  <c r="AP428" i="1" a="1"/>
  <c r="AP428" i="1" s="1"/>
  <c r="AQ428" i="1" s="1" a="1"/>
  <c r="AQ428" i="1" s="1"/>
  <c r="AR428" i="1" s="1" a="1"/>
  <c r="AR428" i="1" s="1"/>
  <c r="AS428" i="1"/>
  <c r="AU428" i="1"/>
  <c r="AV428" i="1"/>
  <c r="AW428" i="1"/>
  <c r="AX428" i="1"/>
  <c r="AY428" i="1"/>
  <c r="AZ428" i="1"/>
  <c r="BA428" i="1"/>
  <c r="BB428" i="1"/>
  <c r="BC428" i="1"/>
  <c r="BD428" i="1"/>
  <c r="BE428" i="1"/>
  <c r="BF428" i="1"/>
  <c r="BG428" i="1"/>
  <c r="BH428" i="1"/>
  <c r="BI428" i="1"/>
  <c r="AP429" i="1" a="1"/>
  <c r="AP429" i="1" s="1"/>
  <c r="AQ429" i="1" s="1" a="1"/>
  <c r="AQ429" i="1" s="1"/>
  <c r="AR429" i="1" s="1" a="1"/>
  <c r="AR429" i="1" s="1"/>
  <c r="AS429" i="1"/>
  <c r="AU429" i="1"/>
  <c r="AV429" i="1"/>
  <c r="AW429" i="1"/>
  <c r="AX429" i="1"/>
  <c r="AY429" i="1"/>
  <c r="AZ429" i="1"/>
  <c r="BA429" i="1"/>
  <c r="BB429" i="1"/>
  <c r="BC429" i="1"/>
  <c r="BD429" i="1"/>
  <c r="BE429" i="1"/>
  <c r="BF429" i="1"/>
  <c r="BG429" i="1"/>
  <c r="BH429" i="1"/>
  <c r="BI429" i="1"/>
  <c r="AP430" i="1" a="1"/>
  <c r="AP430" i="1" s="1"/>
  <c r="AQ430" i="1" s="1" a="1"/>
  <c r="AQ430" i="1" s="1"/>
  <c r="AR430" i="1" s="1" a="1"/>
  <c r="AR430" i="1" s="1"/>
  <c r="AS430" i="1"/>
  <c r="AU430" i="1"/>
  <c r="AV430" i="1"/>
  <c r="AW430" i="1"/>
  <c r="AX430" i="1"/>
  <c r="AY430" i="1"/>
  <c r="AZ430" i="1"/>
  <c r="BA430" i="1"/>
  <c r="BB430" i="1"/>
  <c r="BC430" i="1"/>
  <c r="BD430" i="1"/>
  <c r="BE430" i="1"/>
  <c r="BF430" i="1"/>
  <c r="BG430" i="1"/>
  <c r="BH430" i="1"/>
  <c r="BI430" i="1"/>
  <c r="AP431" i="1" a="1"/>
  <c r="AP431" i="1" s="1"/>
  <c r="AQ431" i="1" s="1" a="1"/>
  <c r="AQ431" i="1" s="1"/>
  <c r="AR431" i="1" s="1" a="1"/>
  <c r="AR431" i="1" s="1"/>
  <c r="AS431" i="1"/>
  <c r="AU431" i="1"/>
  <c r="AV431" i="1"/>
  <c r="AW431" i="1"/>
  <c r="AX431" i="1"/>
  <c r="AY431" i="1"/>
  <c r="AZ431" i="1"/>
  <c r="BA431" i="1"/>
  <c r="BB431" i="1"/>
  <c r="BC431" i="1"/>
  <c r="BD431" i="1"/>
  <c r="BE431" i="1"/>
  <c r="BF431" i="1"/>
  <c r="BG431" i="1"/>
  <c r="BH431" i="1"/>
  <c r="BI431" i="1"/>
  <c r="AP432" i="1" a="1"/>
  <c r="AP432" i="1" s="1"/>
  <c r="AQ432" i="1" s="1" a="1"/>
  <c r="AQ432" i="1" s="1"/>
  <c r="AR432" i="1" s="1" a="1"/>
  <c r="AR432" i="1" s="1"/>
  <c r="AS432" i="1"/>
  <c r="AU432" i="1"/>
  <c r="AV432" i="1"/>
  <c r="AW432" i="1"/>
  <c r="AX432" i="1"/>
  <c r="AY432" i="1"/>
  <c r="AZ432" i="1"/>
  <c r="BA432" i="1"/>
  <c r="BB432" i="1"/>
  <c r="BC432" i="1"/>
  <c r="BD432" i="1"/>
  <c r="BE432" i="1"/>
  <c r="BF432" i="1"/>
  <c r="BG432" i="1"/>
  <c r="BH432" i="1"/>
  <c r="BI432" i="1"/>
  <c r="AP433" i="1" a="1"/>
  <c r="AP433" i="1" s="1"/>
  <c r="AQ433" i="1" s="1" a="1"/>
  <c r="AQ433" i="1" s="1"/>
  <c r="AR433" i="1" s="1" a="1"/>
  <c r="AR433" i="1" s="1"/>
  <c r="AS433" i="1"/>
  <c r="AU433" i="1"/>
  <c r="AV433" i="1"/>
  <c r="AW433" i="1"/>
  <c r="AX433" i="1"/>
  <c r="AY433" i="1"/>
  <c r="AZ433" i="1"/>
  <c r="BA433" i="1"/>
  <c r="BB433" i="1"/>
  <c r="BC433" i="1"/>
  <c r="BD433" i="1"/>
  <c r="BE433" i="1"/>
  <c r="BF433" i="1"/>
  <c r="BG433" i="1"/>
  <c r="BH433" i="1"/>
  <c r="BI433" i="1"/>
  <c r="AP434" i="1" a="1"/>
  <c r="AP434" i="1" s="1"/>
  <c r="AQ434" i="1" s="1" a="1"/>
  <c r="AQ434" i="1" s="1"/>
  <c r="AR434" i="1" s="1" a="1"/>
  <c r="AR434" i="1" s="1"/>
  <c r="AS434" i="1"/>
  <c r="AU434" i="1"/>
  <c r="AV434" i="1"/>
  <c r="AW434" i="1"/>
  <c r="AX434" i="1"/>
  <c r="AY434" i="1"/>
  <c r="AZ434" i="1"/>
  <c r="BA434" i="1"/>
  <c r="BB434" i="1"/>
  <c r="BC434" i="1"/>
  <c r="BD434" i="1"/>
  <c r="BE434" i="1"/>
  <c r="BF434" i="1"/>
  <c r="BG434" i="1"/>
  <c r="BH434" i="1"/>
  <c r="BI434" i="1"/>
  <c r="AP435" i="1" a="1"/>
  <c r="AP435" i="1" s="1"/>
  <c r="AQ435" i="1" s="1" a="1"/>
  <c r="AQ435" i="1" s="1"/>
  <c r="AR435" i="1" s="1" a="1"/>
  <c r="AR435" i="1" s="1"/>
  <c r="AS435" i="1"/>
  <c r="AU435" i="1"/>
  <c r="AV435" i="1"/>
  <c r="AW435" i="1"/>
  <c r="AX435" i="1"/>
  <c r="AY435" i="1"/>
  <c r="AZ435" i="1"/>
  <c r="BA435" i="1"/>
  <c r="BB435" i="1"/>
  <c r="BC435" i="1"/>
  <c r="BD435" i="1"/>
  <c r="BE435" i="1"/>
  <c r="BF435" i="1"/>
  <c r="BG435" i="1"/>
  <c r="BH435" i="1"/>
  <c r="BI435" i="1"/>
  <c r="AP436" i="1" a="1"/>
  <c r="AP436" i="1" s="1"/>
  <c r="AQ436" i="1" s="1" a="1"/>
  <c r="AQ436" i="1" s="1"/>
  <c r="AR436" i="1" s="1" a="1"/>
  <c r="AR436" i="1" s="1"/>
  <c r="AS436" i="1"/>
  <c r="AU436" i="1"/>
  <c r="AV436" i="1"/>
  <c r="AW436" i="1"/>
  <c r="AX436" i="1"/>
  <c r="AY436" i="1"/>
  <c r="AZ436" i="1"/>
  <c r="BA436" i="1"/>
  <c r="BB436" i="1"/>
  <c r="BC436" i="1"/>
  <c r="BD436" i="1"/>
  <c r="BE436" i="1"/>
  <c r="BF436" i="1"/>
  <c r="BG436" i="1"/>
  <c r="BH436" i="1"/>
  <c r="BI436" i="1"/>
  <c r="AP437" i="1" a="1"/>
  <c r="AP437" i="1" s="1"/>
  <c r="AQ437" i="1" s="1" a="1"/>
  <c r="AQ437" i="1" s="1"/>
  <c r="AR437" i="1" s="1" a="1"/>
  <c r="AR437" i="1" s="1"/>
  <c r="AS437" i="1"/>
  <c r="AU437" i="1"/>
  <c r="AV437" i="1"/>
  <c r="AW437" i="1"/>
  <c r="AX437" i="1"/>
  <c r="AY437" i="1"/>
  <c r="AZ437" i="1"/>
  <c r="BA437" i="1"/>
  <c r="BB437" i="1"/>
  <c r="BC437" i="1"/>
  <c r="BD437" i="1"/>
  <c r="BE437" i="1"/>
  <c r="BF437" i="1"/>
  <c r="BG437" i="1"/>
  <c r="BH437" i="1"/>
  <c r="BI437" i="1"/>
  <c r="AP438" i="1" a="1"/>
  <c r="AP438" i="1" s="1"/>
  <c r="AQ438" i="1" s="1" a="1"/>
  <c r="AQ438" i="1" s="1"/>
  <c r="AR438" i="1" s="1" a="1"/>
  <c r="AR438" i="1" s="1"/>
  <c r="AS438" i="1"/>
  <c r="AU438" i="1"/>
  <c r="AV438" i="1"/>
  <c r="AW438" i="1"/>
  <c r="AX438" i="1"/>
  <c r="AY438" i="1"/>
  <c r="AZ438" i="1"/>
  <c r="BA438" i="1"/>
  <c r="BB438" i="1"/>
  <c r="BC438" i="1"/>
  <c r="BD438" i="1"/>
  <c r="BE438" i="1"/>
  <c r="BF438" i="1"/>
  <c r="BG438" i="1"/>
  <c r="BH438" i="1"/>
  <c r="BI438" i="1"/>
  <c r="AP439" i="1" a="1"/>
  <c r="AP439" i="1" s="1"/>
  <c r="AQ439" i="1" s="1" a="1"/>
  <c r="AQ439" i="1" s="1"/>
  <c r="AR439" i="1" s="1" a="1"/>
  <c r="AR439" i="1" s="1"/>
  <c r="AS439" i="1"/>
  <c r="AU439" i="1"/>
  <c r="AV439" i="1"/>
  <c r="AW439" i="1"/>
  <c r="AX439" i="1"/>
  <c r="AY439" i="1"/>
  <c r="AZ439" i="1"/>
  <c r="BA439" i="1"/>
  <c r="BB439" i="1"/>
  <c r="BC439" i="1"/>
  <c r="BD439" i="1"/>
  <c r="BE439" i="1"/>
  <c r="BF439" i="1"/>
  <c r="BG439" i="1"/>
  <c r="BH439" i="1"/>
  <c r="BI439" i="1"/>
  <c r="AP440" i="1" a="1"/>
  <c r="AP440" i="1" s="1"/>
  <c r="AQ440" i="1" s="1" a="1"/>
  <c r="AQ440" i="1" s="1"/>
  <c r="AR440" i="1" s="1" a="1"/>
  <c r="AR440" i="1" s="1"/>
  <c r="AS440" i="1"/>
  <c r="AU440" i="1"/>
  <c r="AV440" i="1"/>
  <c r="AW440" i="1"/>
  <c r="AX440" i="1"/>
  <c r="AY440" i="1"/>
  <c r="AZ440" i="1"/>
  <c r="BA440" i="1"/>
  <c r="BB440" i="1"/>
  <c r="BC440" i="1"/>
  <c r="BD440" i="1"/>
  <c r="BE440" i="1"/>
  <c r="BF440" i="1"/>
  <c r="BG440" i="1"/>
  <c r="BH440" i="1"/>
  <c r="BI440" i="1"/>
  <c r="AP441" i="1" a="1"/>
  <c r="AP441" i="1" s="1"/>
  <c r="AQ441" i="1" s="1" a="1"/>
  <c r="AQ441" i="1" s="1"/>
  <c r="AR441" i="1" s="1" a="1"/>
  <c r="AR441" i="1" s="1"/>
  <c r="AS441" i="1"/>
  <c r="AU441" i="1"/>
  <c r="AV441" i="1"/>
  <c r="AW441" i="1"/>
  <c r="AX441" i="1"/>
  <c r="AY441" i="1"/>
  <c r="AZ441" i="1"/>
  <c r="BA441" i="1"/>
  <c r="BB441" i="1"/>
  <c r="BC441" i="1"/>
  <c r="BD441" i="1"/>
  <c r="BE441" i="1"/>
  <c r="BF441" i="1"/>
  <c r="BG441" i="1"/>
  <c r="BH441" i="1"/>
  <c r="BI441" i="1"/>
  <c r="AP442" i="1" a="1"/>
  <c r="AP442" i="1" s="1"/>
  <c r="AQ442" i="1" s="1" a="1"/>
  <c r="AQ442" i="1" s="1"/>
  <c r="AR442" i="1" s="1" a="1"/>
  <c r="AR442" i="1" s="1"/>
  <c r="AS442" i="1"/>
  <c r="AU442" i="1"/>
  <c r="AV442" i="1"/>
  <c r="AW442" i="1"/>
  <c r="AX442" i="1"/>
  <c r="AY442" i="1"/>
  <c r="AZ442" i="1"/>
  <c r="BA442" i="1"/>
  <c r="BB442" i="1"/>
  <c r="BC442" i="1"/>
  <c r="BD442" i="1"/>
  <c r="BE442" i="1"/>
  <c r="BF442" i="1"/>
  <c r="BG442" i="1"/>
  <c r="BH442" i="1"/>
  <c r="BI442" i="1"/>
  <c r="AP443" i="1" a="1"/>
  <c r="AP443" i="1" s="1"/>
  <c r="AQ443" i="1" s="1" a="1"/>
  <c r="AQ443" i="1" s="1"/>
  <c r="AR443" i="1" s="1" a="1"/>
  <c r="AR443" i="1" s="1"/>
  <c r="AS443" i="1"/>
  <c r="AU443" i="1"/>
  <c r="AV443" i="1"/>
  <c r="AW443" i="1"/>
  <c r="AX443" i="1"/>
  <c r="AY443" i="1"/>
  <c r="AZ443" i="1"/>
  <c r="BA443" i="1"/>
  <c r="BB443" i="1"/>
  <c r="BC443" i="1"/>
  <c r="BD443" i="1"/>
  <c r="BE443" i="1"/>
  <c r="BF443" i="1"/>
  <c r="BG443" i="1"/>
  <c r="BH443" i="1"/>
  <c r="BI443" i="1"/>
  <c r="AP444" i="1" a="1"/>
  <c r="AP444" i="1" s="1"/>
  <c r="AQ444" i="1" s="1" a="1"/>
  <c r="AQ444" i="1" s="1"/>
  <c r="AR444" i="1" s="1" a="1"/>
  <c r="AR444" i="1" s="1"/>
  <c r="AS444" i="1"/>
  <c r="AU444" i="1"/>
  <c r="AV444" i="1"/>
  <c r="AW444" i="1"/>
  <c r="AX444" i="1"/>
  <c r="AY444" i="1"/>
  <c r="AZ444" i="1"/>
  <c r="BA444" i="1"/>
  <c r="BB444" i="1"/>
  <c r="BC444" i="1"/>
  <c r="BD444" i="1"/>
  <c r="BE444" i="1"/>
  <c r="BF444" i="1"/>
  <c r="BG444" i="1"/>
  <c r="BH444" i="1"/>
  <c r="BI444" i="1"/>
  <c r="AP445" i="1" a="1"/>
  <c r="AP445" i="1" s="1"/>
  <c r="AQ445" i="1" s="1" a="1"/>
  <c r="AQ445" i="1" s="1"/>
  <c r="AR445" i="1" s="1" a="1"/>
  <c r="AR445" i="1" s="1"/>
  <c r="AS445" i="1"/>
  <c r="AU445" i="1"/>
  <c r="AV445" i="1"/>
  <c r="AW445" i="1"/>
  <c r="AX445" i="1"/>
  <c r="AY445" i="1"/>
  <c r="AZ445" i="1"/>
  <c r="BA445" i="1"/>
  <c r="BB445" i="1"/>
  <c r="BC445" i="1"/>
  <c r="BD445" i="1"/>
  <c r="BE445" i="1"/>
  <c r="BF445" i="1"/>
  <c r="BG445" i="1"/>
  <c r="BH445" i="1"/>
  <c r="BI445" i="1"/>
  <c r="AP446" i="1" a="1"/>
  <c r="AP446" i="1" s="1"/>
  <c r="AQ446" i="1" s="1" a="1"/>
  <c r="AQ446" i="1" s="1"/>
  <c r="AR446" i="1" s="1" a="1"/>
  <c r="AR446" i="1" s="1"/>
  <c r="AS446" i="1"/>
  <c r="AU446" i="1"/>
  <c r="AV446" i="1"/>
  <c r="AW446" i="1"/>
  <c r="AX446" i="1"/>
  <c r="AY446" i="1"/>
  <c r="AZ446" i="1"/>
  <c r="BA446" i="1"/>
  <c r="BB446" i="1"/>
  <c r="BC446" i="1"/>
  <c r="BD446" i="1"/>
  <c r="BE446" i="1"/>
  <c r="BF446" i="1"/>
  <c r="BG446" i="1"/>
  <c r="BH446" i="1"/>
  <c r="BI446" i="1"/>
  <c r="AP447" i="1" a="1"/>
  <c r="AP447" i="1" s="1"/>
  <c r="AQ447" i="1" s="1" a="1"/>
  <c r="AQ447" i="1" s="1"/>
  <c r="AR447" i="1" s="1" a="1"/>
  <c r="AR447" i="1" s="1"/>
  <c r="AS447" i="1"/>
  <c r="AU447" i="1"/>
  <c r="AV447" i="1"/>
  <c r="AW447" i="1"/>
  <c r="AX447" i="1"/>
  <c r="AY447" i="1"/>
  <c r="AZ447" i="1"/>
  <c r="BA447" i="1"/>
  <c r="BB447" i="1"/>
  <c r="BC447" i="1"/>
  <c r="BD447" i="1"/>
  <c r="BE447" i="1"/>
  <c r="BF447" i="1"/>
  <c r="BG447" i="1"/>
  <c r="BH447" i="1"/>
  <c r="BI447" i="1"/>
  <c r="AP448" i="1" a="1"/>
  <c r="AP448" i="1" s="1"/>
  <c r="AQ448" i="1" s="1" a="1"/>
  <c r="AQ448" i="1" s="1"/>
  <c r="AR448" i="1" s="1" a="1"/>
  <c r="AR448" i="1" s="1"/>
  <c r="AS448" i="1"/>
  <c r="AU448" i="1"/>
  <c r="AV448" i="1"/>
  <c r="AW448" i="1"/>
  <c r="AX448" i="1"/>
  <c r="AY448" i="1"/>
  <c r="AZ448" i="1"/>
  <c r="BA448" i="1"/>
  <c r="BB448" i="1"/>
  <c r="BC448" i="1"/>
  <c r="BD448" i="1"/>
  <c r="BE448" i="1"/>
  <c r="BF448" i="1"/>
  <c r="BG448" i="1"/>
  <c r="BH448" i="1"/>
  <c r="BI448" i="1"/>
  <c r="AP449" i="1" a="1"/>
  <c r="AP449" i="1" s="1"/>
  <c r="AQ449" i="1" s="1" a="1"/>
  <c r="AQ449" i="1" s="1"/>
  <c r="AR449" i="1" s="1" a="1"/>
  <c r="AR449" i="1" s="1"/>
  <c r="AS449" i="1"/>
  <c r="AU449" i="1"/>
  <c r="AV449" i="1"/>
  <c r="AW449" i="1"/>
  <c r="AX449" i="1"/>
  <c r="AY449" i="1"/>
  <c r="AZ449" i="1"/>
  <c r="BA449" i="1"/>
  <c r="BB449" i="1"/>
  <c r="BC449" i="1"/>
  <c r="BD449" i="1"/>
  <c r="BE449" i="1"/>
  <c r="BF449" i="1"/>
  <c r="BG449" i="1"/>
  <c r="BH449" i="1"/>
  <c r="BI449" i="1"/>
  <c r="AP450" i="1" a="1"/>
  <c r="AP450" i="1" s="1"/>
  <c r="AQ450" i="1" s="1" a="1"/>
  <c r="AQ450" i="1" s="1"/>
  <c r="AR450" i="1" s="1" a="1"/>
  <c r="AR450" i="1" s="1"/>
  <c r="AS450" i="1"/>
  <c r="AU450" i="1"/>
  <c r="AV450" i="1"/>
  <c r="AW450" i="1"/>
  <c r="AX450" i="1"/>
  <c r="AY450" i="1"/>
  <c r="AZ450" i="1"/>
  <c r="BA450" i="1"/>
  <c r="BB450" i="1"/>
  <c r="BC450" i="1"/>
  <c r="BD450" i="1"/>
  <c r="BE450" i="1"/>
  <c r="BF450" i="1"/>
  <c r="BG450" i="1"/>
  <c r="BH450" i="1"/>
  <c r="BI450" i="1"/>
  <c r="AP451" i="1" a="1"/>
  <c r="AP451" i="1" s="1"/>
  <c r="AQ451" i="1" s="1" a="1"/>
  <c r="AQ451" i="1" s="1"/>
  <c r="AR451" i="1" s="1" a="1"/>
  <c r="AR451" i="1" s="1"/>
  <c r="AS451" i="1"/>
  <c r="AU451" i="1"/>
  <c r="AV451" i="1"/>
  <c r="AW451" i="1"/>
  <c r="AX451" i="1"/>
  <c r="AY451" i="1"/>
  <c r="AZ451" i="1"/>
  <c r="BA451" i="1"/>
  <c r="BB451" i="1"/>
  <c r="BC451" i="1"/>
  <c r="BD451" i="1"/>
  <c r="BE451" i="1"/>
  <c r="BF451" i="1"/>
  <c r="BG451" i="1"/>
  <c r="BH451" i="1"/>
  <c r="BI451" i="1"/>
  <c r="AP452" i="1" a="1"/>
  <c r="AP452" i="1" s="1"/>
  <c r="AQ452" i="1" s="1" a="1"/>
  <c r="AQ452" i="1" s="1"/>
  <c r="AR452" i="1" s="1" a="1"/>
  <c r="AR452" i="1" s="1"/>
  <c r="AS452" i="1"/>
  <c r="AU452" i="1"/>
  <c r="AV452" i="1"/>
  <c r="AW452" i="1"/>
  <c r="AX452" i="1"/>
  <c r="AY452" i="1"/>
  <c r="AZ452" i="1"/>
  <c r="BA452" i="1"/>
  <c r="BB452" i="1"/>
  <c r="BC452" i="1"/>
  <c r="BD452" i="1"/>
  <c r="BE452" i="1"/>
  <c r="BF452" i="1"/>
  <c r="BG452" i="1"/>
  <c r="BH452" i="1"/>
  <c r="BI452" i="1"/>
  <c r="AP453" i="1" a="1"/>
  <c r="AP453" i="1" s="1"/>
  <c r="AQ453" i="1" s="1" a="1"/>
  <c r="AQ453" i="1" s="1"/>
  <c r="AR453" i="1" s="1" a="1"/>
  <c r="AR453" i="1" s="1"/>
  <c r="AS453" i="1"/>
  <c r="AU453" i="1"/>
  <c r="AV453" i="1"/>
  <c r="AW453" i="1"/>
  <c r="AX453" i="1"/>
  <c r="AY453" i="1"/>
  <c r="AZ453" i="1"/>
  <c r="BA453" i="1"/>
  <c r="BB453" i="1"/>
  <c r="BC453" i="1"/>
  <c r="BD453" i="1"/>
  <c r="BE453" i="1"/>
  <c r="BF453" i="1"/>
  <c r="BG453" i="1"/>
  <c r="BH453" i="1"/>
  <c r="BI453" i="1"/>
  <c r="AP454" i="1" a="1"/>
  <c r="AP454" i="1" s="1"/>
  <c r="AQ454" i="1" s="1" a="1"/>
  <c r="AQ454" i="1" s="1"/>
  <c r="AR454" i="1" s="1" a="1"/>
  <c r="AR454" i="1" s="1"/>
  <c r="AS454" i="1"/>
  <c r="AU454" i="1"/>
  <c r="AV454" i="1"/>
  <c r="AW454" i="1"/>
  <c r="AX454" i="1"/>
  <c r="AY454" i="1"/>
  <c r="AZ454" i="1"/>
  <c r="BA454" i="1"/>
  <c r="BB454" i="1"/>
  <c r="BC454" i="1"/>
  <c r="BD454" i="1"/>
  <c r="BE454" i="1"/>
  <c r="BF454" i="1"/>
  <c r="BG454" i="1"/>
  <c r="BH454" i="1"/>
  <c r="BI454" i="1"/>
  <c r="AP455" i="1" a="1"/>
  <c r="AP455" i="1" s="1"/>
  <c r="AQ455" i="1" s="1" a="1"/>
  <c r="AQ455" i="1" s="1"/>
  <c r="AR455" i="1" s="1" a="1"/>
  <c r="AR455" i="1" s="1"/>
  <c r="AS455" i="1"/>
  <c r="AU455" i="1"/>
  <c r="AV455" i="1"/>
  <c r="AW455" i="1"/>
  <c r="AX455" i="1"/>
  <c r="AY455" i="1"/>
  <c r="AZ455" i="1"/>
  <c r="BA455" i="1"/>
  <c r="BB455" i="1"/>
  <c r="BC455" i="1"/>
  <c r="BD455" i="1"/>
  <c r="BE455" i="1"/>
  <c r="BF455" i="1"/>
  <c r="BG455" i="1"/>
  <c r="BH455" i="1"/>
  <c r="BI455" i="1"/>
  <c r="AP456" i="1" a="1"/>
  <c r="AP456" i="1" s="1"/>
  <c r="AQ456" i="1" s="1" a="1"/>
  <c r="AQ456" i="1" s="1"/>
  <c r="AR456" i="1" s="1" a="1"/>
  <c r="AR456" i="1" s="1"/>
  <c r="AS456" i="1"/>
  <c r="AU456" i="1"/>
  <c r="AV456" i="1"/>
  <c r="AW456" i="1"/>
  <c r="AX456" i="1"/>
  <c r="AY456" i="1"/>
  <c r="AZ456" i="1"/>
  <c r="BA456" i="1"/>
  <c r="BB456" i="1"/>
  <c r="BC456" i="1"/>
  <c r="BD456" i="1"/>
  <c r="BE456" i="1"/>
  <c r="BF456" i="1"/>
  <c r="BG456" i="1"/>
  <c r="BH456" i="1"/>
  <c r="BI456" i="1"/>
  <c r="AP457" i="1" a="1"/>
  <c r="AP457" i="1" s="1"/>
  <c r="AQ457" i="1" s="1" a="1"/>
  <c r="AQ457" i="1" s="1"/>
  <c r="AR457" i="1" s="1" a="1"/>
  <c r="AR457" i="1" s="1"/>
  <c r="AS457" i="1"/>
  <c r="AU457" i="1"/>
  <c r="AV457" i="1"/>
  <c r="AW457" i="1"/>
  <c r="AX457" i="1"/>
  <c r="AY457" i="1"/>
  <c r="AZ457" i="1"/>
  <c r="BA457" i="1"/>
  <c r="BB457" i="1"/>
  <c r="BC457" i="1"/>
  <c r="BD457" i="1"/>
  <c r="BE457" i="1"/>
  <c r="BF457" i="1"/>
  <c r="BG457" i="1"/>
  <c r="BH457" i="1"/>
  <c r="BI457" i="1"/>
  <c r="AP458" i="1" a="1"/>
  <c r="AP458" i="1" s="1"/>
  <c r="AQ458" i="1" s="1" a="1"/>
  <c r="AQ458" i="1" s="1"/>
  <c r="AR458" i="1" s="1" a="1"/>
  <c r="AR458" i="1" s="1"/>
  <c r="AS458" i="1"/>
  <c r="AU458" i="1"/>
  <c r="AV458" i="1"/>
  <c r="AW458" i="1"/>
  <c r="AX458" i="1"/>
  <c r="AY458" i="1"/>
  <c r="AZ458" i="1"/>
  <c r="BA458" i="1"/>
  <c r="BB458" i="1"/>
  <c r="BC458" i="1"/>
  <c r="BD458" i="1"/>
  <c r="BE458" i="1"/>
  <c r="BF458" i="1"/>
  <c r="BG458" i="1"/>
  <c r="BH458" i="1"/>
  <c r="BI458" i="1"/>
  <c r="AP459" i="1" a="1"/>
  <c r="AP459" i="1" s="1"/>
  <c r="AQ459" i="1" s="1" a="1"/>
  <c r="AQ459" i="1" s="1"/>
  <c r="AR459" i="1" s="1" a="1"/>
  <c r="AR459" i="1" s="1"/>
  <c r="AS459" i="1"/>
  <c r="AU459" i="1"/>
  <c r="AV459" i="1"/>
  <c r="AW459" i="1"/>
  <c r="AX459" i="1"/>
  <c r="AY459" i="1"/>
  <c r="AZ459" i="1"/>
  <c r="BA459" i="1"/>
  <c r="BB459" i="1"/>
  <c r="BC459" i="1"/>
  <c r="BD459" i="1"/>
  <c r="BE459" i="1"/>
  <c r="BF459" i="1"/>
  <c r="BG459" i="1"/>
  <c r="BH459" i="1"/>
  <c r="BI459" i="1"/>
  <c r="AP460" i="1" a="1"/>
  <c r="AP460" i="1" s="1"/>
  <c r="AQ460" i="1" s="1" a="1"/>
  <c r="AQ460" i="1" s="1"/>
  <c r="AR460" i="1" s="1" a="1"/>
  <c r="AR460" i="1" s="1"/>
  <c r="AS460" i="1"/>
  <c r="AU460" i="1"/>
  <c r="AV460" i="1"/>
  <c r="AW460" i="1"/>
  <c r="AX460" i="1"/>
  <c r="AY460" i="1"/>
  <c r="AZ460" i="1"/>
  <c r="BA460" i="1"/>
  <c r="BB460" i="1"/>
  <c r="BC460" i="1"/>
  <c r="BD460" i="1"/>
  <c r="BE460" i="1"/>
  <c r="BF460" i="1"/>
  <c r="BG460" i="1"/>
  <c r="BH460" i="1"/>
  <c r="BI460" i="1"/>
  <c r="AP461" i="1" a="1"/>
  <c r="AP461" i="1" s="1"/>
  <c r="AQ461" i="1" s="1" a="1"/>
  <c r="AQ461" i="1" s="1"/>
  <c r="AR461" i="1" s="1" a="1"/>
  <c r="AR461" i="1" s="1"/>
  <c r="AS461" i="1"/>
  <c r="AU461" i="1"/>
  <c r="AV461" i="1"/>
  <c r="AW461" i="1"/>
  <c r="AX461" i="1"/>
  <c r="AY461" i="1"/>
  <c r="AZ461" i="1"/>
  <c r="BA461" i="1"/>
  <c r="BB461" i="1"/>
  <c r="BC461" i="1"/>
  <c r="BD461" i="1"/>
  <c r="BE461" i="1"/>
  <c r="BF461" i="1"/>
  <c r="BG461" i="1"/>
  <c r="BH461" i="1"/>
  <c r="BI461" i="1"/>
  <c r="AP462" i="1" a="1"/>
  <c r="AP462" i="1" s="1"/>
  <c r="AQ462" i="1" s="1" a="1"/>
  <c r="AQ462" i="1" s="1"/>
  <c r="AR462" i="1" s="1" a="1"/>
  <c r="AR462" i="1" s="1"/>
  <c r="AS462" i="1"/>
  <c r="AU462" i="1"/>
  <c r="AV462" i="1"/>
  <c r="AW462" i="1"/>
  <c r="AX462" i="1"/>
  <c r="AY462" i="1"/>
  <c r="AZ462" i="1"/>
  <c r="BA462" i="1"/>
  <c r="BB462" i="1"/>
  <c r="BC462" i="1"/>
  <c r="BD462" i="1"/>
  <c r="BE462" i="1"/>
  <c r="BF462" i="1"/>
  <c r="BG462" i="1"/>
  <c r="BH462" i="1"/>
  <c r="BI462" i="1"/>
  <c r="AP463" i="1" a="1"/>
  <c r="AP463" i="1" s="1"/>
  <c r="AQ463" i="1" s="1" a="1"/>
  <c r="AQ463" i="1" s="1"/>
  <c r="AR463" i="1" s="1" a="1"/>
  <c r="AR463" i="1" s="1"/>
  <c r="AS463" i="1"/>
  <c r="AU463" i="1"/>
  <c r="AV463" i="1"/>
  <c r="AW463" i="1"/>
  <c r="AX463" i="1"/>
  <c r="AY463" i="1"/>
  <c r="AZ463" i="1"/>
  <c r="BA463" i="1"/>
  <c r="BB463" i="1"/>
  <c r="BC463" i="1"/>
  <c r="BD463" i="1"/>
  <c r="BE463" i="1"/>
  <c r="BF463" i="1"/>
  <c r="BG463" i="1"/>
  <c r="BH463" i="1"/>
  <c r="BI463" i="1"/>
  <c r="AP464" i="1" a="1"/>
  <c r="AP464" i="1" s="1"/>
  <c r="AQ464" i="1" s="1" a="1"/>
  <c r="AQ464" i="1" s="1"/>
  <c r="AR464" i="1" s="1" a="1"/>
  <c r="AR464" i="1" s="1"/>
  <c r="AS464" i="1"/>
  <c r="AU464" i="1"/>
  <c r="AV464" i="1"/>
  <c r="AW464" i="1"/>
  <c r="AX464" i="1"/>
  <c r="AY464" i="1"/>
  <c r="AZ464" i="1"/>
  <c r="BA464" i="1"/>
  <c r="BB464" i="1"/>
  <c r="BC464" i="1"/>
  <c r="BD464" i="1"/>
  <c r="BE464" i="1"/>
  <c r="BF464" i="1"/>
  <c r="BG464" i="1"/>
  <c r="BH464" i="1"/>
  <c r="BI464" i="1"/>
  <c r="AP465" i="1" a="1"/>
  <c r="AP465" i="1" s="1"/>
  <c r="AQ465" i="1" s="1" a="1"/>
  <c r="AQ465" i="1" s="1"/>
  <c r="AR465" i="1" s="1" a="1"/>
  <c r="AR465" i="1" s="1"/>
  <c r="AS465" i="1"/>
  <c r="AU465" i="1"/>
  <c r="AV465" i="1"/>
  <c r="AW465" i="1"/>
  <c r="AX465" i="1"/>
  <c r="AY465" i="1"/>
  <c r="AZ465" i="1"/>
  <c r="BA465" i="1"/>
  <c r="BB465" i="1"/>
  <c r="BC465" i="1"/>
  <c r="BD465" i="1"/>
  <c r="BE465" i="1"/>
  <c r="BF465" i="1"/>
  <c r="BG465" i="1"/>
  <c r="BH465" i="1"/>
  <c r="BI465" i="1"/>
  <c r="AP466" i="1" a="1"/>
  <c r="AP466" i="1" s="1"/>
  <c r="AQ466" i="1" s="1" a="1"/>
  <c r="AQ466" i="1" s="1"/>
  <c r="AR466" i="1" s="1" a="1"/>
  <c r="AR466" i="1" s="1"/>
  <c r="AS466" i="1"/>
  <c r="AU466" i="1"/>
  <c r="AV466" i="1"/>
  <c r="AW466" i="1"/>
  <c r="AX466" i="1"/>
  <c r="AY466" i="1"/>
  <c r="AZ466" i="1"/>
  <c r="BA466" i="1"/>
  <c r="BB466" i="1"/>
  <c r="BC466" i="1"/>
  <c r="BD466" i="1"/>
  <c r="BE466" i="1"/>
  <c r="BF466" i="1"/>
  <c r="BG466" i="1"/>
  <c r="BH466" i="1"/>
  <c r="BI466" i="1"/>
  <c r="AP467" i="1" a="1"/>
  <c r="AP467" i="1" s="1"/>
  <c r="AQ467" i="1" s="1" a="1"/>
  <c r="AQ467" i="1" s="1"/>
  <c r="AR467" i="1" s="1" a="1"/>
  <c r="AR467" i="1" s="1"/>
  <c r="AS467" i="1"/>
  <c r="AU467" i="1"/>
  <c r="AV467" i="1"/>
  <c r="AW467" i="1"/>
  <c r="AX467" i="1"/>
  <c r="AY467" i="1"/>
  <c r="AZ467" i="1"/>
  <c r="BA467" i="1"/>
  <c r="BB467" i="1"/>
  <c r="BC467" i="1"/>
  <c r="BD467" i="1"/>
  <c r="BE467" i="1"/>
  <c r="BF467" i="1"/>
  <c r="BG467" i="1"/>
  <c r="BH467" i="1"/>
  <c r="BI467" i="1"/>
  <c r="AP468" i="1" a="1"/>
  <c r="AP468" i="1" s="1"/>
  <c r="AQ468" i="1" s="1" a="1"/>
  <c r="AQ468" i="1" s="1"/>
  <c r="AR468" i="1" s="1" a="1"/>
  <c r="AR468" i="1" s="1"/>
  <c r="AS468" i="1"/>
  <c r="AU468" i="1"/>
  <c r="AV468" i="1"/>
  <c r="AW468" i="1"/>
  <c r="AX468" i="1"/>
  <c r="AY468" i="1"/>
  <c r="AZ468" i="1"/>
  <c r="BA468" i="1"/>
  <c r="BB468" i="1"/>
  <c r="BC468" i="1"/>
  <c r="BD468" i="1"/>
  <c r="BE468" i="1"/>
  <c r="BF468" i="1"/>
  <c r="BG468" i="1"/>
  <c r="BH468" i="1"/>
  <c r="BI468" i="1"/>
  <c r="AP469" i="1" a="1"/>
  <c r="AP469" i="1" s="1"/>
  <c r="AQ469" i="1" s="1" a="1"/>
  <c r="AQ469" i="1" s="1"/>
  <c r="AR469" i="1" s="1" a="1"/>
  <c r="AR469" i="1" s="1"/>
  <c r="AS469" i="1"/>
  <c r="AU469" i="1"/>
  <c r="AV469" i="1"/>
  <c r="AW469" i="1"/>
  <c r="AX469" i="1"/>
  <c r="AY469" i="1"/>
  <c r="AZ469" i="1"/>
  <c r="BA469" i="1"/>
  <c r="BB469" i="1"/>
  <c r="BC469" i="1"/>
  <c r="BD469" i="1"/>
  <c r="BE469" i="1"/>
  <c r="BF469" i="1"/>
  <c r="BG469" i="1"/>
  <c r="BH469" i="1"/>
  <c r="BI469" i="1"/>
  <c r="AP470" i="1" a="1"/>
  <c r="AP470" i="1" s="1"/>
  <c r="AQ470" i="1" s="1" a="1"/>
  <c r="AQ470" i="1" s="1"/>
  <c r="AR470" i="1" s="1" a="1"/>
  <c r="AR470" i="1" s="1"/>
  <c r="AS470" i="1"/>
  <c r="AU470" i="1"/>
  <c r="AV470" i="1"/>
  <c r="AW470" i="1"/>
  <c r="AX470" i="1"/>
  <c r="AY470" i="1"/>
  <c r="AZ470" i="1"/>
  <c r="BA470" i="1"/>
  <c r="BB470" i="1"/>
  <c r="BC470" i="1"/>
  <c r="BD470" i="1"/>
  <c r="BE470" i="1"/>
  <c r="BF470" i="1"/>
  <c r="BG470" i="1"/>
  <c r="BH470" i="1"/>
  <c r="BI470" i="1"/>
  <c r="AP471" i="1" a="1"/>
  <c r="AP471" i="1" s="1"/>
  <c r="AQ471" i="1" s="1" a="1"/>
  <c r="AQ471" i="1" s="1"/>
  <c r="AR471" i="1" s="1" a="1"/>
  <c r="AR471" i="1" s="1"/>
  <c r="AS471" i="1"/>
  <c r="AU471" i="1"/>
  <c r="AV471" i="1"/>
  <c r="AW471" i="1"/>
  <c r="AX471" i="1"/>
  <c r="AY471" i="1"/>
  <c r="AZ471" i="1"/>
  <c r="BA471" i="1"/>
  <c r="BB471" i="1"/>
  <c r="BC471" i="1"/>
  <c r="BD471" i="1"/>
  <c r="BE471" i="1"/>
  <c r="BF471" i="1"/>
  <c r="BG471" i="1"/>
  <c r="BH471" i="1"/>
  <c r="BI471" i="1"/>
  <c r="AP472" i="1" a="1"/>
  <c r="AP472" i="1" s="1"/>
  <c r="AQ472" i="1" s="1" a="1"/>
  <c r="AQ472" i="1" s="1"/>
  <c r="AR472" i="1" s="1" a="1"/>
  <c r="AR472" i="1" s="1"/>
  <c r="AS472" i="1"/>
  <c r="AU472" i="1"/>
  <c r="AV472" i="1"/>
  <c r="AW472" i="1"/>
  <c r="AX472" i="1"/>
  <c r="AY472" i="1"/>
  <c r="AZ472" i="1"/>
  <c r="BA472" i="1"/>
  <c r="BB472" i="1"/>
  <c r="BC472" i="1"/>
  <c r="BD472" i="1"/>
  <c r="BE472" i="1"/>
  <c r="BF472" i="1"/>
  <c r="BG472" i="1"/>
  <c r="BH472" i="1"/>
  <c r="BI472" i="1"/>
  <c r="AP473" i="1" a="1"/>
  <c r="AP473" i="1" s="1"/>
  <c r="AQ473" i="1" s="1" a="1"/>
  <c r="AQ473" i="1" s="1"/>
  <c r="AR473" i="1" s="1" a="1"/>
  <c r="AR473" i="1" s="1"/>
  <c r="AS473" i="1"/>
  <c r="AU473" i="1"/>
  <c r="AV473" i="1"/>
  <c r="AW473" i="1"/>
  <c r="AX473" i="1"/>
  <c r="AY473" i="1"/>
  <c r="AZ473" i="1"/>
  <c r="BA473" i="1"/>
  <c r="BB473" i="1"/>
  <c r="BC473" i="1"/>
  <c r="BD473" i="1"/>
  <c r="BE473" i="1"/>
  <c r="BF473" i="1"/>
  <c r="BG473" i="1"/>
  <c r="BH473" i="1"/>
  <c r="BI473" i="1"/>
  <c r="AP474" i="1" a="1"/>
  <c r="AP474" i="1" s="1"/>
  <c r="AQ474" i="1" s="1" a="1"/>
  <c r="AQ474" i="1" s="1"/>
  <c r="AR474" i="1" s="1" a="1"/>
  <c r="AR474" i="1" s="1"/>
  <c r="AS474" i="1"/>
  <c r="AU474" i="1"/>
  <c r="AV474" i="1"/>
  <c r="AW474" i="1"/>
  <c r="AX474" i="1"/>
  <c r="AY474" i="1"/>
  <c r="AZ474" i="1"/>
  <c r="BA474" i="1"/>
  <c r="BB474" i="1"/>
  <c r="BC474" i="1"/>
  <c r="BD474" i="1"/>
  <c r="BE474" i="1"/>
  <c r="BF474" i="1"/>
  <c r="BG474" i="1"/>
  <c r="BH474" i="1"/>
  <c r="BI474" i="1"/>
  <c r="AP475" i="1" a="1"/>
  <c r="AP475" i="1" s="1"/>
  <c r="AQ475" i="1" s="1" a="1"/>
  <c r="AQ475" i="1" s="1"/>
  <c r="AR475" i="1" s="1" a="1"/>
  <c r="AR475" i="1" s="1"/>
  <c r="AS475" i="1"/>
  <c r="AU475" i="1"/>
  <c r="AV475" i="1"/>
  <c r="AW475" i="1"/>
  <c r="AX475" i="1"/>
  <c r="AY475" i="1"/>
  <c r="AZ475" i="1"/>
  <c r="BA475" i="1"/>
  <c r="BB475" i="1"/>
  <c r="BC475" i="1"/>
  <c r="BD475" i="1"/>
  <c r="BE475" i="1"/>
  <c r="BF475" i="1"/>
  <c r="BG475" i="1"/>
  <c r="BH475" i="1"/>
  <c r="BI475" i="1"/>
  <c r="AP476" i="1" a="1"/>
  <c r="AP476" i="1" s="1"/>
  <c r="AQ476" i="1" s="1" a="1"/>
  <c r="AQ476" i="1" s="1"/>
  <c r="AR476" i="1" s="1" a="1"/>
  <c r="AR476" i="1" s="1"/>
  <c r="AS476" i="1"/>
  <c r="AU476" i="1"/>
  <c r="AV476" i="1"/>
  <c r="AW476" i="1"/>
  <c r="AX476" i="1"/>
  <c r="AY476" i="1"/>
  <c r="AZ476" i="1"/>
  <c r="BA476" i="1"/>
  <c r="BB476" i="1"/>
  <c r="BC476" i="1"/>
  <c r="BD476" i="1"/>
  <c r="BE476" i="1"/>
  <c r="BF476" i="1"/>
  <c r="BG476" i="1"/>
  <c r="BH476" i="1"/>
  <c r="BI476" i="1"/>
  <c r="AP477" i="1" a="1"/>
  <c r="AP477" i="1" s="1"/>
  <c r="AQ477" i="1" s="1" a="1"/>
  <c r="AQ477" i="1" s="1"/>
  <c r="AR477" i="1" s="1" a="1"/>
  <c r="AR477" i="1" s="1"/>
  <c r="AS477" i="1"/>
  <c r="AU477" i="1"/>
  <c r="AV477" i="1"/>
  <c r="AW477" i="1"/>
  <c r="AX477" i="1"/>
  <c r="AY477" i="1"/>
  <c r="AZ477" i="1"/>
  <c r="BA477" i="1"/>
  <c r="BB477" i="1"/>
  <c r="BC477" i="1"/>
  <c r="BD477" i="1"/>
  <c r="BE477" i="1"/>
  <c r="BF477" i="1"/>
  <c r="BG477" i="1"/>
  <c r="BH477" i="1"/>
  <c r="BI477" i="1"/>
  <c r="AP478" i="1" a="1"/>
  <c r="AP478" i="1" s="1"/>
  <c r="AQ478" i="1" s="1" a="1"/>
  <c r="AQ478" i="1" s="1"/>
  <c r="AR478" i="1" s="1" a="1"/>
  <c r="AR478" i="1" s="1"/>
  <c r="AS478" i="1"/>
  <c r="AU478" i="1"/>
  <c r="AV478" i="1"/>
  <c r="AW478" i="1"/>
  <c r="AX478" i="1"/>
  <c r="AY478" i="1"/>
  <c r="AZ478" i="1"/>
  <c r="BA478" i="1"/>
  <c r="BB478" i="1"/>
  <c r="BC478" i="1"/>
  <c r="BD478" i="1"/>
  <c r="BE478" i="1"/>
  <c r="BF478" i="1"/>
  <c r="BG478" i="1"/>
  <c r="BH478" i="1"/>
  <c r="BI478" i="1"/>
  <c r="AP479" i="1" a="1"/>
  <c r="AP479" i="1" s="1"/>
  <c r="AQ479" i="1" s="1" a="1"/>
  <c r="AQ479" i="1" s="1"/>
  <c r="AR479" i="1" s="1" a="1"/>
  <c r="AR479" i="1" s="1"/>
  <c r="AS479" i="1"/>
  <c r="AU479" i="1"/>
  <c r="AV479" i="1"/>
  <c r="AW479" i="1"/>
  <c r="AX479" i="1"/>
  <c r="AY479" i="1"/>
  <c r="AZ479" i="1"/>
  <c r="BA479" i="1"/>
  <c r="BB479" i="1"/>
  <c r="BC479" i="1"/>
  <c r="BD479" i="1"/>
  <c r="BE479" i="1"/>
  <c r="BF479" i="1"/>
  <c r="BG479" i="1"/>
  <c r="BH479" i="1"/>
  <c r="BI479" i="1"/>
  <c r="AP480" i="1" a="1"/>
  <c r="AP480" i="1" s="1"/>
  <c r="AQ480" i="1" s="1" a="1"/>
  <c r="AQ480" i="1" s="1"/>
  <c r="AR480" i="1" s="1" a="1"/>
  <c r="AR480" i="1" s="1"/>
  <c r="AS480" i="1"/>
  <c r="AU480" i="1"/>
  <c r="AV480" i="1"/>
  <c r="AW480" i="1"/>
  <c r="AX480" i="1"/>
  <c r="AY480" i="1"/>
  <c r="AZ480" i="1"/>
  <c r="BA480" i="1"/>
  <c r="BB480" i="1"/>
  <c r="BC480" i="1"/>
  <c r="BD480" i="1"/>
  <c r="BE480" i="1"/>
  <c r="BF480" i="1"/>
  <c r="BG480" i="1"/>
  <c r="BH480" i="1"/>
  <c r="BI480" i="1"/>
  <c r="AP481" i="1" a="1"/>
  <c r="AP481" i="1" s="1"/>
  <c r="AQ481" i="1" s="1" a="1"/>
  <c r="AQ481" i="1" s="1"/>
  <c r="AR481" i="1" s="1" a="1"/>
  <c r="AR481" i="1" s="1"/>
  <c r="AS481" i="1"/>
  <c r="AU481" i="1"/>
  <c r="AV481" i="1"/>
  <c r="AW481" i="1"/>
  <c r="AX481" i="1"/>
  <c r="AY481" i="1"/>
  <c r="AZ481" i="1"/>
  <c r="BA481" i="1"/>
  <c r="BB481" i="1"/>
  <c r="BC481" i="1"/>
  <c r="BD481" i="1"/>
  <c r="BE481" i="1"/>
  <c r="BF481" i="1"/>
  <c r="BG481" i="1"/>
  <c r="BH481" i="1"/>
  <c r="BI481" i="1"/>
  <c r="AP482" i="1" a="1"/>
  <c r="AP482" i="1" s="1"/>
  <c r="AQ482" i="1" s="1" a="1"/>
  <c r="AQ482" i="1" s="1"/>
  <c r="AR482" i="1" s="1" a="1"/>
  <c r="AR482" i="1" s="1"/>
  <c r="AS482" i="1"/>
  <c r="AU482" i="1"/>
  <c r="AV482" i="1"/>
  <c r="AW482" i="1"/>
  <c r="AX482" i="1"/>
  <c r="AY482" i="1"/>
  <c r="AZ482" i="1"/>
  <c r="BA482" i="1"/>
  <c r="BB482" i="1"/>
  <c r="BC482" i="1"/>
  <c r="BD482" i="1"/>
  <c r="BE482" i="1"/>
  <c r="BF482" i="1"/>
  <c r="BG482" i="1"/>
  <c r="BH482" i="1"/>
  <c r="BI482" i="1"/>
  <c r="AP483" i="1" a="1"/>
  <c r="AP483" i="1" s="1"/>
  <c r="AQ483" i="1" s="1" a="1"/>
  <c r="AQ483" i="1" s="1"/>
  <c r="AR483" i="1" s="1" a="1"/>
  <c r="AR483" i="1" s="1"/>
  <c r="AS483" i="1"/>
  <c r="AU483" i="1"/>
  <c r="AV483" i="1"/>
  <c r="AW483" i="1"/>
  <c r="AX483" i="1"/>
  <c r="AY483" i="1"/>
  <c r="AZ483" i="1"/>
  <c r="BA483" i="1"/>
  <c r="BB483" i="1"/>
  <c r="BC483" i="1"/>
  <c r="BD483" i="1"/>
  <c r="BE483" i="1"/>
  <c r="BF483" i="1"/>
  <c r="BG483" i="1"/>
  <c r="BH483" i="1"/>
  <c r="BI483" i="1"/>
  <c r="AP484" i="1" a="1"/>
  <c r="AP484" i="1" s="1"/>
  <c r="AQ484" i="1" s="1" a="1"/>
  <c r="AQ484" i="1" s="1"/>
  <c r="AR484" i="1" s="1" a="1"/>
  <c r="AR484" i="1" s="1"/>
  <c r="AS484" i="1"/>
  <c r="AU484" i="1"/>
  <c r="AV484" i="1"/>
  <c r="AW484" i="1"/>
  <c r="AX484" i="1"/>
  <c r="AY484" i="1"/>
  <c r="AZ484" i="1"/>
  <c r="BA484" i="1"/>
  <c r="BB484" i="1"/>
  <c r="BC484" i="1"/>
  <c r="BD484" i="1"/>
  <c r="BE484" i="1"/>
  <c r="BF484" i="1"/>
  <c r="BG484" i="1"/>
  <c r="BH484" i="1"/>
  <c r="BI484" i="1"/>
  <c r="AP485" i="1" a="1"/>
  <c r="AP485" i="1" s="1"/>
  <c r="AQ485" i="1" s="1" a="1"/>
  <c r="AQ485" i="1" s="1"/>
  <c r="AR485" i="1" s="1" a="1"/>
  <c r="AR485" i="1" s="1"/>
  <c r="AS485" i="1"/>
  <c r="AU485" i="1"/>
  <c r="AV485" i="1"/>
  <c r="AW485" i="1"/>
  <c r="AX485" i="1"/>
  <c r="AY485" i="1"/>
  <c r="AZ485" i="1"/>
  <c r="BA485" i="1"/>
  <c r="BB485" i="1"/>
  <c r="BC485" i="1"/>
  <c r="BD485" i="1"/>
  <c r="BE485" i="1"/>
  <c r="BF485" i="1"/>
  <c r="BG485" i="1"/>
  <c r="BH485" i="1"/>
  <c r="BI485" i="1"/>
  <c r="AP486" i="1" a="1"/>
  <c r="AP486" i="1" s="1"/>
  <c r="AQ486" i="1" s="1" a="1"/>
  <c r="AQ486" i="1" s="1"/>
  <c r="AR486" i="1" s="1" a="1"/>
  <c r="AR486" i="1" s="1"/>
  <c r="AS486" i="1"/>
  <c r="AU486" i="1"/>
  <c r="AV486" i="1"/>
  <c r="AW486" i="1"/>
  <c r="AX486" i="1"/>
  <c r="AY486" i="1"/>
  <c r="AZ486" i="1"/>
  <c r="BA486" i="1"/>
  <c r="BB486" i="1"/>
  <c r="BC486" i="1"/>
  <c r="BD486" i="1"/>
  <c r="BE486" i="1"/>
  <c r="BF486" i="1"/>
  <c r="BG486" i="1"/>
  <c r="BH486" i="1"/>
  <c r="BI486" i="1"/>
  <c r="AP487" i="1" a="1"/>
  <c r="AP487" i="1" s="1"/>
  <c r="AQ487" i="1" s="1" a="1"/>
  <c r="AQ487" i="1" s="1"/>
  <c r="AR487" i="1" s="1" a="1"/>
  <c r="AR487" i="1" s="1"/>
  <c r="AS487" i="1"/>
  <c r="AU487" i="1"/>
  <c r="AV487" i="1"/>
  <c r="AW487" i="1"/>
  <c r="AX487" i="1"/>
  <c r="AY487" i="1"/>
  <c r="AZ487" i="1"/>
  <c r="BA487" i="1"/>
  <c r="BB487" i="1"/>
  <c r="BC487" i="1"/>
  <c r="BD487" i="1"/>
  <c r="BE487" i="1"/>
  <c r="BF487" i="1"/>
  <c r="BG487" i="1"/>
  <c r="BH487" i="1"/>
  <c r="BI487" i="1"/>
  <c r="AP488" i="1" a="1"/>
  <c r="AP488" i="1" s="1"/>
  <c r="AQ488" i="1" s="1" a="1"/>
  <c r="AQ488" i="1" s="1"/>
  <c r="AR488" i="1" s="1" a="1"/>
  <c r="AR488" i="1" s="1"/>
  <c r="AS488" i="1"/>
  <c r="AU488" i="1"/>
  <c r="AV488" i="1"/>
  <c r="AW488" i="1"/>
  <c r="AX488" i="1"/>
  <c r="AY488" i="1"/>
  <c r="AZ488" i="1"/>
  <c r="BA488" i="1"/>
  <c r="BB488" i="1"/>
  <c r="BC488" i="1"/>
  <c r="BD488" i="1"/>
  <c r="BE488" i="1"/>
  <c r="BF488" i="1"/>
  <c r="BG488" i="1"/>
  <c r="BH488" i="1"/>
  <c r="BI488" i="1"/>
  <c r="AP489" i="1" a="1"/>
  <c r="AP489" i="1" s="1"/>
  <c r="AQ489" i="1" s="1" a="1"/>
  <c r="AQ489" i="1" s="1"/>
  <c r="AR489" i="1" s="1" a="1"/>
  <c r="AR489" i="1" s="1"/>
  <c r="AS489" i="1"/>
  <c r="AU489" i="1"/>
  <c r="AV489" i="1"/>
  <c r="AW489" i="1"/>
  <c r="AX489" i="1"/>
  <c r="AY489" i="1"/>
  <c r="AZ489" i="1"/>
  <c r="BA489" i="1"/>
  <c r="BB489" i="1"/>
  <c r="BC489" i="1"/>
  <c r="BD489" i="1"/>
  <c r="BE489" i="1"/>
  <c r="BF489" i="1"/>
  <c r="BG489" i="1"/>
  <c r="BH489" i="1"/>
  <c r="BI489" i="1"/>
  <c r="AP490" i="1" a="1"/>
  <c r="AP490" i="1" s="1"/>
  <c r="AQ490" i="1" s="1" a="1"/>
  <c r="AQ490" i="1" s="1"/>
  <c r="AR490" i="1" s="1" a="1"/>
  <c r="AR490" i="1" s="1"/>
  <c r="AS490" i="1"/>
  <c r="AU490" i="1"/>
  <c r="AV490" i="1"/>
  <c r="AW490" i="1"/>
  <c r="AX490" i="1"/>
  <c r="AY490" i="1"/>
  <c r="AZ490" i="1"/>
  <c r="BA490" i="1"/>
  <c r="BB490" i="1"/>
  <c r="BC490" i="1"/>
  <c r="BD490" i="1"/>
  <c r="BE490" i="1"/>
  <c r="BF490" i="1"/>
  <c r="BG490" i="1"/>
  <c r="BH490" i="1"/>
  <c r="BI490" i="1"/>
  <c r="AP491" i="1" a="1"/>
  <c r="AP491" i="1" s="1"/>
  <c r="AQ491" i="1" s="1" a="1"/>
  <c r="AQ491" i="1" s="1"/>
  <c r="AR491" i="1" s="1" a="1"/>
  <c r="AR491" i="1" s="1"/>
  <c r="AS491" i="1"/>
  <c r="AU491" i="1"/>
  <c r="AV491" i="1"/>
  <c r="AW491" i="1"/>
  <c r="AX491" i="1"/>
  <c r="AY491" i="1"/>
  <c r="AZ491" i="1"/>
  <c r="BA491" i="1"/>
  <c r="BB491" i="1"/>
  <c r="BC491" i="1"/>
  <c r="BD491" i="1"/>
  <c r="BE491" i="1"/>
  <c r="BF491" i="1"/>
  <c r="BG491" i="1"/>
  <c r="BH491" i="1"/>
  <c r="BI491" i="1"/>
  <c r="AP492" i="1" a="1"/>
  <c r="AP492" i="1" s="1"/>
  <c r="AQ492" i="1" s="1" a="1"/>
  <c r="AQ492" i="1" s="1"/>
  <c r="AR492" i="1" s="1" a="1"/>
  <c r="AR492" i="1" s="1"/>
  <c r="AS492" i="1"/>
  <c r="AU492" i="1"/>
  <c r="AV492" i="1"/>
  <c r="AW492" i="1"/>
  <c r="AX492" i="1"/>
  <c r="AY492" i="1"/>
  <c r="AZ492" i="1"/>
  <c r="BA492" i="1"/>
  <c r="BB492" i="1"/>
  <c r="BC492" i="1"/>
  <c r="BD492" i="1"/>
  <c r="BE492" i="1"/>
  <c r="BF492" i="1"/>
  <c r="BG492" i="1"/>
  <c r="BH492" i="1"/>
  <c r="BI492" i="1"/>
  <c r="AP493" i="1" a="1"/>
  <c r="AP493" i="1" s="1"/>
  <c r="AQ493" i="1" s="1" a="1"/>
  <c r="AQ493" i="1" s="1"/>
  <c r="AR493" i="1" s="1" a="1"/>
  <c r="AR493" i="1" s="1"/>
  <c r="AS493" i="1"/>
  <c r="AU493" i="1"/>
  <c r="AV493" i="1"/>
  <c r="AW493" i="1"/>
  <c r="AX493" i="1"/>
  <c r="AY493" i="1"/>
  <c r="AZ493" i="1"/>
  <c r="BA493" i="1"/>
  <c r="BB493" i="1"/>
  <c r="BC493" i="1"/>
  <c r="BD493" i="1"/>
  <c r="BE493" i="1"/>
  <c r="BF493" i="1"/>
  <c r="BG493" i="1"/>
  <c r="BH493" i="1"/>
  <c r="BI493" i="1"/>
  <c r="AP494" i="1" a="1"/>
  <c r="AP494" i="1" s="1"/>
  <c r="AQ494" i="1" s="1" a="1"/>
  <c r="AQ494" i="1" s="1"/>
  <c r="AR494" i="1" s="1" a="1"/>
  <c r="AR494" i="1" s="1"/>
  <c r="AS494" i="1"/>
  <c r="AU494" i="1"/>
  <c r="AV494" i="1"/>
  <c r="AW494" i="1"/>
  <c r="AX494" i="1"/>
  <c r="AY494" i="1"/>
  <c r="AZ494" i="1"/>
  <c r="BA494" i="1"/>
  <c r="BB494" i="1"/>
  <c r="BC494" i="1"/>
  <c r="BD494" i="1"/>
  <c r="BE494" i="1"/>
  <c r="BF494" i="1"/>
  <c r="BG494" i="1"/>
  <c r="BH494" i="1"/>
  <c r="BI494" i="1"/>
  <c r="AP495" i="1" a="1"/>
  <c r="AP495" i="1" s="1"/>
  <c r="AQ495" i="1" s="1" a="1"/>
  <c r="AQ495" i="1" s="1"/>
  <c r="AR495" i="1" s="1" a="1"/>
  <c r="AR495" i="1" s="1"/>
  <c r="AS495" i="1"/>
  <c r="AU495" i="1"/>
  <c r="AV495" i="1"/>
  <c r="AW495" i="1"/>
  <c r="AX495" i="1"/>
  <c r="AY495" i="1"/>
  <c r="AZ495" i="1"/>
  <c r="BA495" i="1"/>
  <c r="BB495" i="1"/>
  <c r="BC495" i="1"/>
  <c r="BD495" i="1"/>
  <c r="BE495" i="1"/>
  <c r="BF495" i="1"/>
  <c r="BG495" i="1"/>
  <c r="BH495" i="1"/>
  <c r="BI495" i="1"/>
  <c r="AP496" i="1" a="1"/>
  <c r="AP496" i="1" s="1"/>
  <c r="AQ496" i="1" s="1" a="1"/>
  <c r="AQ496" i="1" s="1"/>
  <c r="AR496" i="1" s="1" a="1"/>
  <c r="AR496" i="1" s="1"/>
  <c r="AS496" i="1"/>
  <c r="AU496" i="1"/>
  <c r="AV496" i="1"/>
  <c r="AW496" i="1"/>
  <c r="AX496" i="1"/>
  <c r="AY496" i="1"/>
  <c r="AZ496" i="1"/>
  <c r="BA496" i="1"/>
  <c r="BB496" i="1"/>
  <c r="BC496" i="1"/>
  <c r="BD496" i="1"/>
  <c r="BE496" i="1"/>
  <c r="BF496" i="1"/>
  <c r="BG496" i="1"/>
  <c r="BH496" i="1"/>
  <c r="BI496" i="1"/>
  <c r="AP497" i="1" a="1"/>
  <c r="AP497" i="1" s="1"/>
  <c r="AQ497" i="1" s="1" a="1"/>
  <c r="AQ497" i="1" s="1"/>
  <c r="AR497" i="1" s="1" a="1"/>
  <c r="AR497" i="1" s="1"/>
  <c r="AS497" i="1"/>
  <c r="AU497" i="1"/>
  <c r="AV497" i="1"/>
  <c r="AW497" i="1"/>
  <c r="AX497" i="1"/>
  <c r="AY497" i="1"/>
  <c r="AZ497" i="1"/>
  <c r="BA497" i="1"/>
  <c r="BB497" i="1"/>
  <c r="BC497" i="1"/>
  <c r="BD497" i="1"/>
  <c r="BE497" i="1"/>
  <c r="BF497" i="1"/>
  <c r="BG497" i="1"/>
  <c r="BH497" i="1"/>
  <c r="BI497" i="1"/>
  <c r="AP498" i="1" a="1"/>
  <c r="AP498" i="1" s="1"/>
  <c r="AQ498" i="1" s="1" a="1"/>
  <c r="AQ498" i="1" s="1"/>
  <c r="AR498" i="1" s="1" a="1"/>
  <c r="AR498" i="1" s="1"/>
  <c r="AS498" i="1"/>
  <c r="AU498" i="1"/>
  <c r="AV498" i="1"/>
  <c r="AW498" i="1"/>
  <c r="AX498" i="1"/>
  <c r="AY498" i="1"/>
  <c r="AZ498" i="1"/>
  <c r="BA498" i="1"/>
  <c r="BB498" i="1"/>
  <c r="BC498" i="1"/>
  <c r="BD498" i="1"/>
  <c r="BE498" i="1"/>
  <c r="BF498" i="1"/>
  <c r="BG498" i="1"/>
  <c r="BH498" i="1"/>
  <c r="BI498" i="1"/>
  <c r="AP499" i="1" a="1"/>
  <c r="AP499" i="1" s="1"/>
  <c r="AQ499" i="1" s="1" a="1"/>
  <c r="AQ499" i="1" s="1"/>
  <c r="AR499" i="1" s="1" a="1"/>
  <c r="AR499" i="1" s="1"/>
  <c r="AS499" i="1"/>
  <c r="AU499" i="1"/>
  <c r="AV499" i="1"/>
  <c r="AW499" i="1"/>
  <c r="AX499" i="1"/>
  <c r="AY499" i="1"/>
  <c r="AZ499" i="1"/>
  <c r="BA499" i="1"/>
  <c r="BB499" i="1"/>
  <c r="BC499" i="1"/>
  <c r="BD499" i="1"/>
  <c r="BE499" i="1"/>
  <c r="BF499" i="1"/>
  <c r="BG499" i="1"/>
  <c r="BH499" i="1"/>
  <c r="BI499" i="1"/>
  <c r="AP500" i="1" a="1"/>
  <c r="AP500" i="1" s="1"/>
  <c r="AQ500" i="1" s="1" a="1"/>
  <c r="AQ500" i="1" s="1"/>
  <c r="AR500" i="1" s="1" a="1"/>
  <c r="AR500" i="1" s="1"/>
  <c r="AS500" i="1"/>
  <c r="AU500" i="1"/>
  <c r="AV500" i="1"/>
  <c r="AW500" i="1"/>
  <c r="AX500" i="1"/>
  <c r="AY500" i="1"/>
  <c r="AZ500" i="1"/>
  <c r="BA500" i="1"/>
  <c r="BB500" i="1"/>
  <c r="BC500" i="1"/>
  <c r="BD500" i="1"/>
  <c r="BE500" i="1"/>
  <c r="BF500" i="1"/>
  <c r="BG500" i="1"/>
  <c r="BH500" i="1"/>
  <c r="BI500" i="1"/>
  <c r="AW2" i="1"/>
  <c r="AV2" i="1"/>
  <c r="BI2" i="1"/>
  <c r="AU2" i="1"/>
  <c r="AY2" i="1" l="1"/>
  <c r="AX2" i="1"/>
  <c r="AS2" i="1" l="1"/>
  <c r="AP2" i="1" a="1"/>
  <c r="AP2" i="1" s="1"/>
  <c r="BH2" i="1"/>
  <c r="BF2" i="1"/>
  <c r="BD2" i="1"/>
  <c r="BE2" i="1"/>
  <c r="AQ2" i="1" l="1" a="1"/>
  <c r="AQ2" i="1" s="1"/>
  <c r="AR2" i="1" s="1" a="1"/>
  <c r="AR2" i="1" s="1"/>
  <c r="BC2" i="1" l="1"/>
  <c r="BA2" i="1" l="1"/>
  <c r="BB2" i="1"/>
  <c r="BG2" i="1"/>
  <c r="J23" i="3" l="1"/>
  <c r="J44" i="3"/>
  <c r="J176" i="3"/>
  <c r="J177" i="3"/>
  <c r="J179" i="3"/>
  <c r="J180" i="3"/>
  <c r="J181" i="3"/>
  <c r="J182" i="3"/>
  <c r="J183" i="3"/>
  <c r="J184" i="3"/>
  <c r="J185" i="3"/>
  <c r="J186" i="3"/>
  <c r="J45" i="3"/>
  <c r="J187" i="3"/>
  <c r="J188" i="3"/>
  <c r="J189" i="3"/>
  <c r="J190" i="3"/>
  <c r="J191" i="3"/>
  <c r="J192" i="3"/>
  <c r="J193" i="3"/>
  <c r="J194" i="3"/>
  <c r="J195" i="3"/>
  <c r="J196" i="3"/>
  <c r="J47" i="3"/>
  <c r="J198" i="3"/>
  <c r="J202" i="3"/>
  <c r="J203" i="3"/>
  <c r="J205" i="3"/>
  <c r="J206" i="3"/>
  <c r="J207" i="3"/>
  <c r="J208" i="3"/>
  <c r="J209" i="3"/>
  <c r="J210" i="3"/>
  <c r="J212" i="3"/>
  <c r="J48" i="3"/>
  <c r="J213" i="3"/>
  <c r="J217" i="3"/>
  <c r="J218" i="3"/>
  <c r="J221" i="3"/>
  <c r="J222" i="3"/>
  <c r="J223" i="3"/>
  <c r="J224" i="3"/>
  <c r="J225" i="3"/>
  <c r="J226" i="3"/>
  <c r="J228" i="3"/>
  <c r="J49" i="3"/>
  <c r="J230" i="3"/>
  <c r="J231" i="3"/>
  <c r="J232" i="3"/>
  <c r="J233" i="3"/>
  <c r="J235" i="3"/>
  <c r="J236" i="3"/>
  <c r="J237" i="3"/>
  <c r="J238" i="3"/>
  <c r="J239" i="3"/>
  <c r="J240" i="3"/>
  <c r="J50" i="3"/>
  <c r="J242" i="3"/>
  <c r="J246" i="3"/>
  <c r="J247" i="3"/>
  <c r="J249" i="3"/>
  <c r="J250" i="3"/>
  <c r="J251" i="3"/>
  <c r="J252" i="3"/>
  <c r="J253" i="3"/>
  <c r="J254" i="3"/>
  <c r="J256" i="3"/>
  <c r="J51" i="3"/>
  <c r="J257" i="3"/>
  <c r="J260" i="3"/>
  <c r="J261" i="3"/>
  <c r="J262" i="3"/>
  <c r="J265" i="3"/>
  <c r="J266" i="3"/>
  <c r="J267" i="3"/>
  <c r="J268" i="3"/>
  <c r="J269" i="3"/>
  <c r="J270" i="3"/>
  <c r="J52" i="3"/>
  <c r="J272" i="3"/>
  <c r="J273" i="3"/>
  <c r="J274" i="3"/>
  <c r="J275" i="3"/>
  <c r="J276" i="3"/>
  <c r="J277" i="3"/>
  <c r="J280" i="3"/>
  <c r="J281" i="3"/>
  <c r="J282" i="3"/>
  <c r="J283" i="3"/>
  <c r="J53" i="3"/>
  <c r="J284" i="3"/>
  <c r="J285" i="3"/>
  <c r="J287" i="3"/>
  <c r="J290" i="3"/>
  <c r="J291" i="3"/>
  <c r="J292" i="3"/>
  <c r="J294" i="3"/>
  <c r="J295" i="3"/>
  <c r="J296" i="3"/>
  <c r="J297" i="3"/>
  <c r="J54" i="3"/>
  <c r="J298" i="3"/>
  <c r="J299" i="3"/>
  <c r="J300" i="3"/>
  <c r="J301" i="3"/>
  <c r="J305" i="3"/>
  <c r="J307" i="3"/>
  <c r="J308" i="3"/>
  <c r="J309" i="3"/>
  <c r="J310" i="3"/>
  <c r="J311" i="3"/>
  <c r="J29" i="3"/>
  <c r="J56" i="3"/>
  <c r="J312" i="3"/>
  <c r="J313" i="3"/>
  <c r="J314" i="3"/>
  <c r="J315" i="3"/>
  <c r="J316" i="3"/>
  <c r="J319" i="3"/>
  <c r="J320" i="3"/>
  <c r="J321" i="3"/>
  <c r="J322" i="3"/>
  <c r="J323" i="3"/>
  <c r="J57" i="3"/>
  <c r="J324" i="3"/>
  <c r="J325" i="3"/>
  <c r="J326" i="3"/>
  <c r="J335" i="3"/>
  <c r="J340" i="3"/>
  <c r="J345" i="3"/>
  <c r="J346" i="3"/>
  <c r="J349" i="3"/>
  <c r="J351" i="3"/>
  <c r="J352" i="3"/>
  <c r="J59" i="3"/>
  <c r="J353" i="3"/>
  <c r="J354" i="3"/>
  <c r="J355" i="3"/>
  <c r="J356" i="3"/>
  <c r="J357" i="3"/>
  <c r="J358" i="3"/>
  <c r="J362" i="3"/>
  <c r="J364" i="3"/>
  <c r="J365" i="3"/>
  <c r="J366" i="3"/>
  <c r="J61" i="3"/>
  <c r="J367" i="3"/>
  <c r="J368" i="3"/>
  <c r="J369" i="3"/>
  <c r="J370" i="3"/>
  <c r="J371" i="3"/>
  <c r="J372" i="3"/>
  <c r="J373" i="3"/>
  <c r="J374" i="3"/>
  <c r="J376" i="3"/>
  <c r="J377" i="3"/>
  <c r="J62" i="3"/>
  <c r="J378" i="3"/>
  <c r="J379" i="3"/>
  <c r="J380" i="3"/>
  <c r="J381" i="3"/>
  <c r="J382" i="3"/>
  <c r="J383" i="3"/>
  <c r="J384" i="3"/>
  <c r="J385" i="3"/>
  <c r="J386" i="3"/>
  <c r="J387" i="3"/>
  <c r="J63" i="3"/>
  <c r="J389" i="3"/>
  <c r="J390" i="3"/>
  <c r="J391" i="3"/>
  <c r="J392" i="3"/>
  <c r="J393" i="3"/>
  <c r="J394" i="3"/>
  <c r="J395" i="3"/>
  <c r="J396" i="3"/>
  <c r="J398" i="3"/>
  <c r="J399" i="3"/>
  <c r="J64" i="3"/>
  <c r="J402" i="3"/>
  <c r="J403" i="3"/>
  <c r="J404" i="3"/>
  <c r="J406" i="3"/>
  <c r="J407" i="3"/>
  <c r="J408" i="3"/>
  <c r="J410" i="3"/>
  <c r="J411" i="3"/>
  <c r="J412" i="3"/>
  <c r="J413" i="3"/>
  <c r="J65" i="3"/>
  <c r="J414" i="3"/>
  <c r="J415" i="3"/>
  <c r="J416" i="3"/>
  <c r="J417" i="3"/>
  <c r="J419" i="3"/>
  <c r="J420" i="3"/>
  <c r="J421" i="3"/>
  <c r="J422" i="3"/>
  <c r="J423" i="3"/>
  <c r="J424" i="3"/>
  <c r="J66" i="3"/>
  <c r="J426" i="3"/>
  <c r="J427" i="3"/>
  <c r="J428" i="3"/>
  <c r="J429" i="3"/>
  <c r="J430" i="3"/>
  <c r="J431" i="3"/>
  <c r="J432" i="3"/>
  <c r="J433" i="3"/>
  <c r="J434" i="3"/>
  <c r="J435" i="3"/>
  <c r="J67" i="3"/>
  <c r="J436" i="3"/>
  <c r="J437" i="3"/>
  <c r="J439" i="3"/>
  <c r="J661" i="3"/>
  <c r="J849" i="3"/>
  <c r="J721" i="3"/>
  <c r="J725" i="3"/>
  <c r="J726" i="3"/>
  <c r="J730" i="3"/>
  <c r="J737" i="3"/>
  <c r="J30" i="3"/>
  <c r="J68" i="3"/>
  <c r="J738" i="3"/>
  <c r="J745" i="3"/>
  <c r="J747" i="3"/>
  <c r="J748" i="3"/>
  <c r="J749" i="3"/>
  <c r="J750" i="3"/>
  <c r="J751" i="3"/>
  <c r="J752" i="3"/>
  <c r="J753" i="3"/>
  <c r="J754" i="3"/>
  <c r="J70" i="3"/>
  <c r="J755" i="3"/>
  <c r="J756" i="3"/>
  <c r="J757" i="3"/>
  <c r="J758" i="3"/>
  <c r="J759" i="3"/>
  <c r="J760" i="3"/>
  <c r="J761" i="3"/>
  <c r="J763" i="3"/>
  <c r="J764" i="3"/>
  <c r="J766" i="3"/>
  <c r="J74" i="3"/>
  <c r="J767" i="3"/>
  <c r="J768" i="3"/>
  <c r="J769" i="3"/>
  <c r="J771" i="3"/>
  <c r="J775" i="3"/>
  <c r="J776" i="3"/>
  <c r="J778" i="3"/>
  <c r="J781" i="3"/>
  <c r="J782" i="3"/>
  <c r="J786" i="3"/>
  <c r="J75" i="3"/>
  <c r="J787" i="3"/>
  <c r="J788" i="3"/>
  <c r="J789" i="3"/>
  <c r="J790" i="3"/>
  <c r="J791" i="3"/>
  <c r="J792" i="3"/>
  <c r="J793" i="3"/>
  <c r="J794" i="3"/>
  <c r="J795" i="3"/>
  <c r="J796" i="3"/>
  <c r="J77" i="3"/>
  <c r="J797" i="3"/>
  <c r="J798" i="3"/>
  <c r="J799" i="3"/>
  <c r="J800" i="3"/>
  <c r="J801" i="3"/>
  <c r="J802" i="3"/>
  <c r="J803" i="3"/>
  <c r="J804" i="3"/>
  <c r="J805" i="3"/>
  <c r="J806" i="3"/>
  <c r="J78" i="3"/>
  <c r="J807" i="3"/>
  <c r="J808" i="3"/>
  <c r="J818" i="3"/>
  <c r="J819" i="3"/>
  <c r="J820" i="3"/>
  <c r="J821" i="3"/>
  <c r="J822" i="3"/>
  <c r="J823" i="3"/>
  <c r="J824" i="3"/>
  <c r="J828" i="3"/>
  <c r="J79" i="3"/>
  <c r="J831" i="3"/>
  <c r="J832" i="3"/>
  <c r="J833" i="3"/>
  <c r="J834" i="3"/>
  <c r="J841" i="3"/>
  <c r="J842" i="3"/>
  <c r="J843" i="3"/>
  <c r="J844" i="3"/>
  <c r="J845" i="3"/>
  <c r="J859" i="3"/>
  <c r="J80" i="3"/>
  <c r="J860" i="3"/>
  <c r="J861" i="3"/>
  <c r="J862" i="3"/>
  <c r="J863" i="3"/>
  <c r="J864" i="3"/>
  <c r="J865" i="3"/>
  <c r="J866" i="3"/>
  <c r="J867" i="3"/>
  <c r="J868" i="3"/>
  <c r="J869" i="3"/>
  <c r="J81" i="3"/>
  <c r="J870" i="3"/>
  <c r="J871" i="3"/>
  <c r="J872" i="3"/>
  <c r="J873" i="3"/>
  <c r="J2" i="3"/>
  <c r="J3" i="3"/>
  <c r="J4" i="3"/>
  <c r="J5" i="3"/>
  <c r="J6" i="3"/>
  <c r="J7" i="3"/>
  <c r="J83" i="3"/>
  <c r="J8" i="3"/>
  <c r="J9" i="3"/>
  <c r="J10" i="3"/>
  <c r="J11" i="3"/>
  <c r="J12" i="3"/>
  <c r="J13" i="3"/>
  <c r="J14" i="3"/>
  <c r="J15" i="3"/>
  <c r="J16" i="3"/>
  <c r="J17" i="3"/>
  <c r="J31" i="3"/>
  <c r="J84" i="3"/>
  <c r="J18" i="3"/>
  <c r="J19" i="3"/>
  <c r="J20" i="3"/>
  <c r="J21" i="3"/>
  <c r="J22" i="3"/>
  <c r="J24" i="3"/>
  <c r="J441" i="3"/>
  <c r="J442" i="3"/>
  <c r="J443" i="3"/>
  <c r="J444" i="3"/>
  <c r="J88" i="3"/>
  <c r="J445" i="3"/>
  <c r="J446" i="3"/>
  <c r="J447" i="3"/>
  <c r="J448" i="3"/>
  <c r="J449" i="3"/>
  <c r="J450" i="3"/>
  <c r="J451" i="3"/>
  <c r="J452" i="3"/>
  <c r="J453" i="3"/>
  <c r="J454" i="3"/>
  <c r="J89" i="3"/>
  <c r="J455" i="3"/>
  <c r="J456" i="3"/>
  <c r="J457" i="3"/>
  <c r="J458" i="3"/>
  <c r="J459" i="3"/>
  <c r="J460" i="3"/>
  <c r="J461" i="3"/>
  <c r="J462" i="3"/>
  <c r="J463" i="3"/>
  <c r="J464" i="3"/>
  <c r="J92" i="3"/>
  <c r="J465" i="3"/>
  <c r="J466" i="3"/>
  <c r="J467" i="3"/>
  <c r="J468" i="3"/>
  <c r="J469" i="3"/>
  <c r="J470" i="3"/>
  <c r="J471" i="3"/>
  <c r="J472" i="3"/>
  <c r="J473" i="3"/>
  <c r="J474" i="3"/>
  <c r="J93" i="3"/>
  <c r="J475" i="3"/>
  <c r="J476" i="3"/>
  <c r="J477" i="3"/>
  <c r="J478" i="3"/>
  <c r="J479" i="3"/>
  <c r="J480" i="3"/>
  <c r="J481" i="3"/>
  <c r="J482" i="3"/>
  <c r="J483" i="3"/>
  <c r="J484" i="3"/>
  <c r="J94" i="3"/>
  <c r="J485" i="3"/>
  <c r="J486" i="3"/>
  <c r="J487" i="3"/>
  <c r="J488" i="3"/>
  <c r="J489" i="3"/>
  <c r="J490" i="3"/>
  <c r="J491" i="3"/>
  <c r="J492" i="3"/>
  <c r="J493" i="3"/>
  <c r="J494" i="3"/>
  <c r="J95" i="3"/>
  <c r="J495" i="3"/>
  <c r="J496" i="3"/>
  <c r="J497" i="3"/>
  <c r="J498" i="3"/>
  <c r="J499" i="3"/>
  <c r="J500" i="3"/>
  <c r="J501" i="3"/>
  <c r="J502" i="3"/>
  <c r="J503" i="3"/>
  <c r="J504" i="3"/>
  <c r="J96" i="3"/>
  <c r="J505" i="3"/>
  <c r="J506" i="3"/>
  <c r="J507" i="3"/>
  <c r="J508" i="3"/>
  <c r="J509" i="3"/>
  <c r="J510" i="3"/>
  <c r="J511" i="3"/>
  <c r="J512" i="3"/>
  <c r="J513" i="3"/>
  <c r="J514" i="3"/>
  <c r="J98" i="3"/>
  <c r="J515" i="3"/>
  <c r="J516" i="3"/>
  <c r="J517" i="3"/>
  <c r="J518" i="3"/>
  <c r="J519" i="3"/>
  <c r="J520" i="3"/>
  <c r="J521" i="3"/>
  <c r="J522" i="3"/>
  <c r="J523" i="3"/>
  <c r="J524" i="3"/>
  <c r="J100" i="3"/>
  <c r="J525" i="3"/>
  <c r="J526" i="3"/>
  <c r="J527" i="3"/>
  <c r="J528" i="3"/>
  <c r="J529" i="3"/>
  <c r="J530" i="3"/>
  <c r="J531" i="3"/>
  <c r="J532" i="3"/>
  <c r="J533" i="3"/>
  <c r="J534" i="3"/>
  <c r="J32" i="3"/>
  <c r="J101" i="3"/>
  <c r="J535" i="3"/>
  <c r="J536" i="3"/>
  <c r="J537" i="3"/>
  <c r="J538" i="3"/>
  <c r="J539" i="3"/>
  <c r="J540" i="3"/>
  <c r="J541" i="3"/>
  <c r="J542" i="3"/>
  <c r="J543" i="3"/>
  <c r="J544" i="3"/>
  <c r="J102" i="3"/>
  <c r="J545" i="3"/>
  <c r="J546" i="3"/>
  <c r="J547" i="3"/>
  <c r="J548" i="3"/>
  <c r="J549" i="3"/>
  <c r="J550" i="3"/>
  <c r="J551" i="3"/>
  <c r="J552" i="3"/>
  <c r="J553" i="3"/>
  <c r="J554" i="3"/>
  <c r="J103" i="3"/>
  <c r="J555" i="3"/>
  <c r="J556" i="3"/>
  <c r="J557" i="3"/>
  <c r="J558" i="3"/>
  <c r="J559" i="3"/>
  <c r="J560" i="3"/>
  <c r="J561" i="3"/>
  <c r="J562" i="3"/>
  <c r="J563" i="3"/>
  <c r="J564" i="3"/>
  <c r="J105" i="3"/>
  <c r="J565" i="3"/>
  <c r="J566" i="3"/>
  <c r="J567" i="3"/>
  <c r="J568" i="3"/>
  <c r="J569" i="3"/>
  <c r="J570" i="3"/>
  <c r="J571" i="3"/>
  <c r="J572" i="3"/>
  <c r="J573" i="3"/>
  <c r="J574" i="3"/>
  <c r="J106" i="3"/>
  <c r="J575" i="3"/>
  <c r="J576" i="3"/>
  <c r="J577" i="3"/>
  <c r="J578" i="3"/>
  <c r="J579" i="3"/>
  <c r="J580" i="3"/>
  <c r="J581" i="3"/>
  <c r="J582" i="3"/>
  <c r="J583" i="3"/>
  <c r="J584" i="3"/>
  <c r="J107" i="3"/>
  <c r="J585" i="3"/>
  <c r="J586" i="3"/>
  <c r="J587" i="3"/>
  <c r="J588" i="3"/>
  <c r="J589" i="3"/>
  <c r="J590" i="3"/>
  <c r="J591" i="3"/>
  <c r="J592" i="3"/>
  <c r="J593" i="3"/>
  <c r="J594" i="3"/>
  <c r="J108" i="3"/>
  <c r="J595" i="3"/>
  <c r="J596" i="3"/>
  <c r="J597" i="3"/>
  <c r="J598" i="3"/>
  <c r="J599" i="3"/>
  <c r="J600" i="3"/>
  <c r="J601" i="3"/>
  <c r="J602" i="3"/>
  <c r="J603" i="3"/>
  <c r="J604" i="3"/>
  <c r="J109" i="3"/>
  <c r="J605" i="3"/>
  <c r="J606" i="3"/>
  <c r="J607" i="3"/>
  <c r="J608" i="3"/>
  <c r="J609" i="3"/>
  <c r="J610" i="3"/>
  <c r="J611" i="3"/>
  <c r="J612" i="3"/>
  <c r="J613" i="3"/>
  <c r="J614" i="3"/>
  <c r="J110" i="3"/>
  <c r="J615" i="3"/>
  <c r="J616" i="3"/>
  <c r="J623" i="3"/>
  <c r="J624" i="3"/>
  <c r="J625" i="3"/>
  <c r="J626" i="3"/>
  <c r="J627" i="3"/>
  <c r="J628" i="3"/>
  <c r="J629" i="3"/>
  <c r="J630" i="3"/>
  <c r="J112" i="3"/>
  <c r="J631" i="3"/>
  <c r="J632" i="3"/>
  <c r="J633" i="3"/>
  <c r="J634" i="3"/>
  <c r="J635" i="3"/>
  <c r="J636" i="3"/>
  <c r="J637" i="3"/>
  <c r="J638" i="3"/>
  <c r="J639" i="3"/>
  <c r="J640" i="3"/>
  <c r="J33" i="3"/>
  <c r="J113" i="3"/>
  <c r="J641" i="3"/>
  <c r="J642" i="3"/>
  <c r="J643" i="3"/>
  <c r="J644" i="3"/>
  <c r="J645" i="3"/>
  <c r="J646" i="3"/>
  <c r="J647" i="3"/>
  <c r="J648" i="3"/>
  <c r="J649" i="3"/>
  <c r="J650" i="3"/>
  <c r="J116" i="3"/>
  <c r="J651" i="3"/>
  <c r="J652" i="3"/>
  <c r="J653" i="3"/>
  <c r="J654" i="3"/>
  <c r="J655" i="3"/>
  <c r="J656" i="3"/>
  <c r="J657" i="3"/>
  <c r="J658" i="3"/>
  <c r="J659" i="3"/>
  <c r="J660" i="3"/>
  <c r="J117" i="3"/>
  <c r="J662" i="3"/>
  <c r="J663" i="3"/>
  <c r="J664" i="3"/>
  <c r="J665" i="3"/>
  <c r="J666" i="3"/>
  <c r="J667" i="3"/>
  <c r="J668" i="3"/>
  <c r="J669" i="3"/>
  <c r="J670" i="3"/>
  <c r="J671" i="3"/>
  <c r="J119" i="3"/>
  <c r="J846" i="3"/>
  <c r="J851" i="3"/>
  <c r="J852" i="3"/>
  <c r="J853" i="3"/>
  <c r="J672" i="3"/>
  <c r="J673" i="3"/>
  <c r="J674" i="3"/>
  <c r="J675" i="3"/>
  <c r="J676" i="3"/>
  <c r="J677" i="3"/>
  <c r="J120" i="3"/>
  <c r="J678" i="3"/>
  <c r="J679" i="3"/>
  <c r="J680" i="3"/>
  <c r="J681" i="3"/>
  <c r="J682" i="3"/>
  <c r="J683" i="3"/>
  <c r="J684" i="3"/>
  <c r="J685" i="3"/>
  <c r="J686" i="3"/>
  <c r="J687" i="3"/>
  <c r="J121" i="3"/>
  <c r="J688" i="3"/>
  <c r="J689" i="3"/>
  <c r="J690" i="3"/>
  <c r="J691" i="3"/>
  <c r="J692" i="3"/>
  <c r="J693" i="3"/>
  <c r="J694" i="3"/>
  <c r="J695" i="3"/>
  <c r="J696" i="3"/>
  <c r="J697" i="3"/>
  <c r="J122" i="3"/>
  <c r="J698" i="3"/>
  <c r="J699" i="3"/>
  <c r="J700" i="3"/>
  <c r="J701" i="3"/>
  <c r="J702" i="3"/>
  <c r="J703" i="3"/>
  <c r="J704" i="3"/>
  <c r="J705" i="3"/>
  <c r="J706" i="3"/>
  <c r="J707" i="3"/>
  <c r="J124" i="3"/>
  <c r="J708" i="3"/>
  <c r="J709" i="3"/>
  <c r="J710" i="3"/>
  <c r="J711" i="3"/>
  <c r="J712" i="3"/>
  <c r="J713" i="3"/>
  <c r="J714" i="3"/>
  <c r="J715" i="3"/>
  <c r="J717" i="3"/>
  <c r="J718" i="3"/>
  <c r="J127" i="3"/>
  <c r="J719" i="3"/>
  <c r="J720" i="3"/>
  <c r="J722" i="3"/>
  <c r="J723" i="3"/>
  <c r="J724" i="3"/>
  <c r="J727" i="3"/>
  <c r="J728" i="3"/>
  <c r="J732" i="3"/>
  <c r="J733" i="3"/>
  <c r="J734" i="3"/>
  <c r="J128" i="3"/>
  <c r="J735" i="3"/>
  <c r="J736" i="3"/>
  <c r="J740" i="3"/>
  <c r="J741" i="3"/>
  <c r="J742" i="3"/>
  <c r="J743" i="3"/>
  <c r="J744" i="3"/>
  <c r="J762" i="3"/>
  <c r="J770" i="3"/>
  <c r="J772" i="3"/>
  <c r="J34" i="3"/>
  <c r="J129" i="3"/>
  <c r="J773" i="3"/>
  <c r="J774" i="3"/>
  <c r="J777" i="3"/>
  <c r="J779" i="3"/>
  <c r="J780" i="3"/>
  <c r="J783" i="3"/>
  <c r="J784" i="3"/>
  <c r="J809" i="3"/>
  <c r="J810" i="3"/>
  <c r="J811" i="3"/>
  <c r="J131" i="3"/>
  <c r="J812" i="3"/>
  <c r="J813" i="3"/>
  <c r="J814" i="3"/>
  <c r="J815" i="3"/>
  <c r="J816" i="3"/>
  <c r="J826" i="3"/>
  <c r="J827" i="3"/>
  <c r="J829" i="3"/>
  <c r="J830" i="3"/>
  <c r="J835" i="3"/>
  <c r="J132" i="3"/>
  <c r="J836" i="3"/>
  <c r="J837" i="3"/>
  <c r="J838" i="3"/>
  <c r="J839" i="3"/>
  <c r="J840" i="3"/>
  <c r="J854" i="3"/>
  <c r="J855" i="3"/>
  <c r="J856" i="3"/>
  <c r="J858" i="3"/>
  <c r="J25" i="3"/>
  <c r="J133" i="3"/>
  <c r="J26" i="3"/>
  <c r="J27" i="3"/>
  <c r="J28" i="3"/>
  <c r="J35" i="3"/>
  <c r="J37" i="3"/>
  <c r="J38" i="3"/>
  <c r="J39" i="3"/>
  <c r="J40" i="3"/>
  <c r="J42" i="3"/>
  <c r="J43" i="3"/>
  <c r="J134" i="3"/>
  <c r="J46" i="3"/>
  <c r="J55" i="3"/>
  <c r="J58" i="3"/>
  <c r="J60" i="3"/>
  <c r="J69" i="3"/>
  <c r="J71" i="3"/>
  <c r="J72" i="3"/>
  <c r="J73" i="3"/>
  <c r="J76" i="3"/>
  <c r="J82" i="3"/>
  <c r="J136" i="3"/>
  <c r="J85" i="3"/>
  <c r="J86" i="3"/>
  <c r="J87" i="3"/>
  <c r="J90" i="3"/>
  <c r="J91" i="3"/>
  <c r="J97" i="3"/>
  <c r="J99" i="3"/>
  <c r="J104" i="3"/>
  <c r="J111" i="3"/>
  <c r="J114" i="3"/>
  <c r="J139" i="3"/>
  <c r="J115" i="3"/>
  <c r="J118" i="3"/>
  <c r="J123" i="3"/>
  <c r="J125" i="3"/>
  <c r="J126" i="3"/>
  <c r="J130" i="3"/>
  <c r="J135" i="3"/>
  <c r="J137" i="3"/>
  <c r="J138" i="3"/>
  <c r="J141" i="3"/>
  <c r="J140" i="3"/>
  <c r="J146" i="3"/>
  <c r="J147" i="3"/>
  <c r="J148" i="3"/>
  <c r="J149" i="3"/>
  <c r="J158" i="3"/>
  <c r="J161" i="3"/>
  <c r="J162" i="3"/>
  <c r="J163" i="3"/>
  <c r="J164" i="3"/>
  <c r="J166" i="3"/>
  <c r="J142" i="3"/>
  <c r="J169" i="3"/>
  <c r="J174" i="3"/>
  <c r="J178" i="3"/>
  <c r="J197" i="3"/>
  <c r="J199" i="3"/>
  <c r="J200" i="3"/>
  <c r="J201" i="3"/>
  <c r="J204" i="3"/>
  <c r="J211" i="3"/>
  <c r="J214" i="3"/>
  <c r="J143" i="3"/>
  <c r="J215" i="3"/>
  <c r="J216" i="3"/>
  <c r="J219" i="3"/>
  <c r="J220" i="3"/>
  <c r="J227" i="3"/>
  <c r="J229" i="3"/>
  <c r="J234" i="3"/>
  <c r="J241" i="3"/>
  <c r="J243" i="3"/>
  <c r="J244" i="3"/>
  <c r="J36" i="3"/>
  <c r="J144" i="3"/>
  <c r="J245" i="3"/>
  <c r="J248" i="3"/>
  <c r="J255" i="3"/>
  <c r="J258" i="3"/>
  <c r="J259" i="3"/>
  <c r="J263" i="3"/>
  <c r="J264" i="3"/>
  <c r="J271" i="3"/>
  <c r="J278" i="3"/>
  <c r="J279" i="3"/>
  <c r="J145" i="3"/>
  <c r="J286" i="3"/>
  <c r="J288" i="3"/>
  <c r="J289" i="3"/>
  <c r="J293" i="3"/>
  <c r="J302" i="3"/>
  <c r="J303" i="3"/>
  <c r="J304" i="3"/>
  <c r="J306" i="3"/>
  <c r="J317" i="3"/>
  <c r="J318" i="3"/>
  <c r="J150" i="3"/>
  <c r="J327" i="3"/>
  <c r="J328" i="3"/>
  <c r="J329" i="3"/>
  <c r="J330" i="3"/>
  <c r="J331" i="3"/>
  <c r="J332" i="3"/>
  <c r="J333" i="3"/>
  <c r="J334" i="3"/>
  <c r="J336" i="3"/>
  <c r="J337" i="3"/>
  <c r="J151" i="3"/>
  <c r="J338" i="3"/>
  <c r="J339" i="3"/>
  <c r="J341" i="3"/>
  <c r="J342" i="3"/>
  <c r="J343" i="3"/>
  <c r="J344" i="3"/>
  <c r="J347" i="3"/>
  <c r="J348" i="3"/>
  <c r="J350" i="3"/>
  <c r="J359" i="3"/>
  <c r="J152" i="3"/>
  <c r="J360" i="3"/>
  <c r="J361" i="3"/>
  <c r="J363" i="3"/>
  <c r="J375" i="3"/>
  <c r="J388" i="3"/>
  <c r="J397" i="3"/>
  <c r="J400" i="3"/>
  <c r="J401" i="3"/>
  <c r="J405" i="3"/>
  <c r="J409" i="3"/>
  <c r="J153" i="3"/>
  <c r="J418" i="3"/>
  <c r="J425" i="3"/>
  <c r="J438" i="3"/>
  <c r="J440" i="3"/>
  <c r="J617" i="3"/>
  <c r="J618" i="3"/>
  <c r="J619" i="3"/>
  <c r="J620" i="3"/>
  <c r="J621" i="3"/>
  <c r="J622" i="3"/>
  <c r="J154" i="3"/>
  <c r="J847" i="3"/>
  <c r="J848" i="3"/>
  <c r="J850" i="3"/>
  <c r="J716" i="3"/>
  <c r="J729" i="3"/>
  <c r="J731" i="3"/>
  <c r="J739" i="3"/>
  <c r="J746" i="3"/>
  <c r="J765" i="3"/>
  <c r="J785" i="3"/>
  <c r="J155" i="3"/>
  <c r="J817" i="3"/>
  <c r="J825" i="3"/>
  <c r="J857" i="3"/>
  <c r="J156" i="3"/>
  <c r="J157" i="3"/>
  <c r="J41" i="3"/>
  <c r="J159" i="3"/>
  <c r="J160" i="3"/>
  <c r="J165" i="3"/>
  <c r="J167" i="3"/>
  <c r="J168" i="3"/>
  <c r="J170" i="3"/>
  <c r="J171" i="3"/>
  <c r="J172" i="3"/>
  <c r="J173" i="3"/>
  <c r="J175" i="3"/>
  <c r="B1" i="5"/>
  <c r="AZ2" i="1" l="1"/>
  <c r="B2" i="5"/>
  <c r="C12" i="7" l="1"/>
  <c r="D12" i="7"/>
  <c r="D10" i="7"/>
  <c r="B12" i="7"/>
  <c r="B10" i="7"/>
  <c r="C10" i="7"/>
  <c r="J14" i="6"/>
  <c r="J15" i="6"/>
  <c r="J16" i="6"/>
  <c r="J17" i="6"/>
  <c r="J18" i="6"/>
  <c r="J19" i="6"/>
  <c r="J9" i="6"/>
  <c r="J10" i="6"/>
  <c r="J11" i="6"/>
  <c r="J12" i="6"/>
  <c r="J13" i="6"/>
  <c r="D14" i="6"/>
  <c r="D15" i="6"/>
  <c r="D16" i="6"/>
  <c r="D17" i="6"/>
  <c r="D18" i="6"/>
  <c r="D19" i="6"/>
  <c r="D9" i="6"/>
  <c r="D10" i="6"/>
  <c r="D11" i="6"/>
  <c r="D12" i="6"/>
  <c r="D13" i="6"/>
  <c r="B12" i="10"/>
  <c r="D8" i="6"/>
  <c r="C29" i="10"/>
  <c r="D29" i="10"/>
  <c r="C30" i="10"/>
  <c r="D30" i="10"/>
  <c r="C31" i="10"/>
  <c r="D31" i="10"/>
  <c r="C32" i="10"/>
  <c r="D32" i="10"/>
  <c r="B29" i="10"/>
  <c r="B30" i="10"/>
  <c r="B31" i="10"/>
  <c r="B32" i="10"/>
  <c r="C21" i="9"/>
  <c r="D21" i="9"/>
  <c r="C22" i="9"/>
  <c r="D22" i="9"/>
  <c r="C23" i="9"/>
  <c r="D23" i="9"/>
  <c r="C24" i="9"/>
  <c r="D24" i="9"/>
  <c r="B22" i="9"/>
  <c r="B23" i="9"/>
  <c r="B24" i="9"/>
  <c r="B21" i="9"/>
  <c r="D24" i="8"/>
  <c r="B22" i="8"/>
  <c r="C24" i="8"/>
  <c r="D21" i="8"/>
  <c r="B24" i="8"/>
  <c r="C21" i="8"/>
  <c r="C23" i="8"/>
  <c r="D23" i="8"/>
  <c r="B21" i="8"/>
  <c r="B23" i="8"/>
  <c r="D22" i="8"/>
  <c r="C22" i="8"/>
  <c r="C24" i="10"/>
  <c r="D24" i="10"/>
  <c r="D25" i="10"/>
  <c r="C26" i="10"/>
  <c r="D26" i="10"/>
  <c r="C25" i="10"/>
  <c r="C27" i="10"/>
  <c r="D27" i="10"/>
  <c r="B24" i="10"/>
  <c r="B25" i="10"/>
  <c r="B26" i="10"/>
  <c r="B27" i="10"/>
  <c r="D16" i="9"/>
  <c r="C17" i="9"/>
  <c r="D17" i="9"/>
  <c r="C18" i="9"/>
  <c r="C16" i="9"/>
  <c r="D18" i="9"/>
  <c r="C19" i="9"/>
  <c r="D19" i="9"/>
  <c r="B16" i="9"/>
  <c r="B17" i="9"/>
  <c r="B18" i="9"/>
  <c r="B19" i="9"/>
  <c r="D19" i="8"/>
  <c r="B17" i="8"/>
  <c r="C19" i="8"/>
  <c r="D16" i="8"/>
  <c r="B19" i="8"/>
  <c r="C16" i="8"/>
  <c r="D18" i="8"/>
  <c r="B16" i="8"/>
  <c r="C18" i="8"/>
  <c r="B18" i="8"/>
  <c r="D17" i="8"/>
  <c r="C17" i="8"/>
  <c r="C21" i="7"/>
  <c r="D21" i="7"/>
  <c r="D23" i="7"/>
  <c r="C22" i="7"/>
  <c r="D22" i="7"/>
  <c r="C23" i="7"/>
  <c r="C24" i="7"/>
  <c r="D24" i="7"/>
  <c r="B21" i="7"/>
  <c r="B22" i="7"/>
  <c r="B23" i="7"/>
  <c r="B24" i="7"/>
  <c r="C16" i="7"/>
  <c r="C19" i="7"/>
  <c r="D16" i="7"/>
  <c r="D19" i="7"/>
  <c r="C17" i="7"/>
  <c r="D17" i="7"/>
  <c r="C18" i="7"/>
  <c r="D18" i="7"/>
  <c r="B17" i="7"/>
  <c r="B18" i="7"/>
  <c r="B19" i="7"/>
  <c r="B16" i="7"/>
  <c r="D12" i="10"/>
  <c r="C12" i="10"/>
  <c r="B12" i="9"/>
  <c r="C12" i="9"/>
  <c r="D12" i="9"/>
  <c r="D12" i="8"/>
  <c r="C12" i="8"/>
  <c r="B12" i="8"/>
  <c r="D10" i="10"/>
  <c r="C10" i="10"/>
  <c r="B10" i="10"/>
  <c r="B10" i="9"/>
  <c r="C10" i="9"/>
  <c r="D10" i="9"/>
  <c r="D10" i="8"/>
  <c r="C10" i="8"/>
  <c r="B10" i="8"/>
  <c r="L8" i="6"/>
  <c r="L15" i="6"/>
  <c r="L16" i="6"/>
  <c r="L17" i="6"/>
  <c r="L18" i="6"/>
  <c r="L19" i="6"/>
  <c r="M15" i="6"/>
  <c r="M16" i="6"/>
  <c r="M17" i="6"/>
  <c r="M18" i="6"/>
  <c r="M19" i="6"/>
  <c r="Q19" i="6"/>
  <c r="N15" i="6"/>
  <c r="N16" i="6"/>
  <c r="N17" i="6"/>
  <c r="N18" i="6"/>
  <c r="N19" i="6"/>
  <c r="O15" i="6"/>
  <c r="O16" i="6"/>
  <c r="O17" i="6"/>
  <c r="O18" i="6"/>
  <c r="O19" i="6"/>
  <c r="Q16" i="6"/>
  <c r="P15" i="6"/>
  <c r="P16" i="6"/>
  <c r="P17" i="6"/>
  <c r="P18" i="6"/>
  <c r="P19" i="6"/>
  <c r="Q15" i="6"/>
  <c r="Q17" i="6"/>
  <c r="Q18" i="6"/>
  <c r="R15" i="6"/>
  <c r="R16" i="6"/>
  <c r="R17" i="6"/>
  <c r="R18" i="6"/>
  <c r="R19" i="6"/>
  <c r="S15" i="6"/>
  <c r="S16" i="6"/>
  <c r="S17" i="6"/>
  <c r="S18" i="6"/>
  <c r="S19" i="6"/>
  <c r="L14" i="6"/>
  <c r="M14" i="6"/>
  <c r="N14" i="6"/>
  <c r="O14" i="6"/>
  <c r="P14" i="6"/>
  <c r="Q14" i="6"/>
  <c r="R14" i="6"/>
  <c r="S14" i="6"/>
  <c r="J8" i="6"/>
  <c r="S9" i="6"/>
  <c r="S10" i="6"/>
  <c r="S11" i="6"/>
  <c r="S12" i="6"/>
  <c r="S13" i="6"/>
  <c r="S8" i="6"/>
  <c r="R8" i="6"/>
  <c r="R13" i="6"/>
  <c r="R9" i="6"/>
  <c r="R10" i="6"/>
  <c r="R11" i="6"/>
  <c r="R12" i="6"/>
  <c r="Q11" i="6"/>
  <c r="Q12" i="6"/>
  <c r="Q13" i="6"/>
  <c r="Q9" i="6"/>
  <c r="Q10" i="6"/>
  <c r="Q8" i="6"/>
  <c r="P11" i="6"/>
  <c r="P12" i="6"/>
  <c r="P13" i="6"/>
  <c r="P9" i="6"/>
  <c r="P8" i="6"/>
  <c r="P10" i="6"/>
  <c r="O11" i="6"/>
  <c r="O12" i="6"/>
  <c r="O13" i="6"/>
  <c r="O9" i="6"/>
  <c r="O10" i="6"/>
  <c r="O8" i="6"/>
  <c r="N11" i="6"/>
  <c r="N12" i="6"/>
  <c r="N13" i="6"/>
  <c r="N9" i="6"/>
  <c r="N10" i="6"/>
  <c r="N8" i="6"/>
  <c r="M10" i="6"/>
  <c r="M11" i="6"/>
  <c r="M12" i="6"/>
  <c r="M13" i="6"/>
  <c r="M8" i="6"/>
  <c r="M9" i="6"/>
  <c r="L12" i="6"/>
  <c r="L13" i="6"/>
  <c r="L11" i="6"/>
  <c r="L9" i="6"/>
  <c r="L10" i="6"/>
  <c r="B3" i="5"/>
  <c r="I18" i="6" l="1"/>
  <c r="I14" i="6"/>
  <c r="I19" i="6"/>
  <c r="I17" i="6"/>
  <c r="I15" i="6"/>
  <c r="I11" i="6"/>
  <c r="I16" i="6"/>
  <c r="I12" i="6"/>
  <c r="I13" i="6"/>
  <c r="I8" i="6"/>
  <c r="I10" i="6"/>
  <c r="I9" i="6"/>
  <c r="C9" i="9"/>
  <c r="E15" i="6"/>
  <c r="D9" i="10"/>
  <c r="E19" i="6"/>
  <c r="B9" i="8"/>
  <c r="E11" i="6"/>
  <c r="D9" i="9"/>
  <c r="E16" i="6"/>
  <c r="E18" i="6"/>
  <c r="C9" i="10"/>
  <c r="E17" i="6"/>
  <c r="B9" i="10"/>
  <c r="D9" i="7"/>
  <c r="E10" i="6"/>
  <c r="E14" i="6"/>
  <c r="B9" i="9"/>
  <c r="E13" i="6"/>
  <c r="D9" i="8"/>
  <c r="E9" i="6"/>
  <c r="C9" i="7"/>
  <c r="E12" i="6"/>
  <c r="C9" i="8"/>
  <c r="B9" i="7"/>
  <c r="E8" i="6"/>
  <c r="C8" i="6"/>
  <c r="G8" i="6" s="1"/>
  <c r="W8" i="6" s="1"/>
  <c r="X8" i="6" s="1"/>
  <c r="B4" i="5"/>
  <c r="B16" i="10" s="1"/>
  <c r="A5" i="4"/>
  <c r="A9" i="4"/>
  <c r="A10" i="4"/>
  <c r="A4" i="4"/>
  <c r="A13" i="4"/>
  <c r="A11" i="4"/>
  <c r="A3" i="4"/>
  <c r="A6" i="4"/>
  <c r="A12" i="4"/>
  <c r="A8" i="4"/>
  <c r="A7" i="4"/>
  <c r="A14" i="4"/>
  <c r="B18" i="10" l="1"/>
  <c r="G6" i="4"/>
  <c r="D6" i="4"/>
  <c r="M6" i="4"/>
  <c r="L6" i="4"/>
  <c r="K6" i="4"/>
  <c r="J6" i="4"/>
  <c r="M15" i="4"/>
  <c r="K3" i="4"/>
  <c r="L15" i="4"/>
  <c r="J3" i="4"/>
  <c r="K15" i="4"/>
  <c r="G3" i="4"/>
  <c r="D15" i="4"/>
  <c r="D3" i="4"/>
  <c r="M3" i="4"/>
  <c r="L3" i="4"/>
  <c r="K11" i="4"/>
  <c r="J11" i="4"/>
  <c r="G11" i="4"/>
  <c r="D11" i="4"/>
  <c r="M11" i="4"/>
  <c r="L11" i="4"/>
  <c r="M13" i="4"/>
  <c r="L13" i="4"/>
  <c r="K13" i="4"/>
  <c r="J13" i="4"/>
  <c r="G13" i="4"/>
  <c r="D13" i="4"/>
  <c r="G10" i="4"/>
  <c r="D10" i="4"/>
  <c r="M10" i="4"/>
  <c r="L10" i="4"/>
  <c r="K10" i="4"/>
  <c r="J10" i="4"/>
  <c r="M8" i="4"/>
  <c r="L8" i="4"/>
  <c r="K8" i="4"/>
  <c r="J8" i="4"/>
  <c r="G8" i="4"/>
  <c r="D8" i="4"/>
  <c r="M9" i="4"/>
  <c r="L9" i="4"/>
  <c r="K9" i="4"/>
  <c r="J9" i="4"/>
  <c r="G9" i="4"/>
  <c r="D9" i="4"/>
  <c r="M12" i="4"/>
  <c r="L12" i="4"/>
  <c r="K12" i="4"/>
  <c r="J12" i="4"/>
  <c r="G12" i="4"/>
  <c r="D12" i="4"/>
  <c r="M5" i="4"/>
  <c r="L5" i="4"/>
  <c r="K5" i="4"/>
  <c r="J5" i="4"/>
  <c r="G5" i="4"/>
  <c r="D5" i="4"/>
  <c r="G14" i="4"/>
  <c r="D14" i="4"/>
  <c r="M14" i="4"/>
  <c r="L14" i="4"/>
  <c r="K14" i="4"/>
  <c r="J14" i="4"/>
  <c r="M4" i="4"/>
  <c r="L4" i="4"/>
  <c r="K4" i="4"/>
  <c r="J4" i="4"/>
  <c r="G4" i="4"/>
  <c r="D4" i="4"/>
  <c r="K7" i="4"/>
  <c r="J7" i="4"/>
  <c r="G7" i="4"/>
  <c r="D7" i="4"/>
  <c r="M7" i="4"/>
  <c r="L7" i="4"/>
  <c r="Y14" i="4"/>
  <c r="B20" i="10"/>
  <c r="B13" i="9"/>
  <c r="B11" i="9"/>
  <c r="D13" i="9"/>
  <c r="D11" i="9"/>
  <c r="D11" i="7"/>
  <c r="D13" i="7"/>
  <c r="B13" i="8"/>
  <c r="B11" i="8"/>
  <c r="C13" i="8"/>
  <c r="C11" i="8"/>
  <c r="C11" i="7"/>
  <c r="C13" i="7"/>
  <c r="B11" i="10"/>
  <c r="B13" i="10"/>
  <c r="D11" i="10"/>
  <c r="D13" i="10"/>
  <c r="D11" i="8"/>
  <c r="D13" i="8"/>
  <c r="C13" i="10"/>
  <c r="C11" i="10"/>
  <c r="C13" i="9"/>
  <c r="C11" i="9"/>
  <c r="X15" i="4"/>
  <c r="B13" i="7"/>
  <c r="B11" i="7"/>
  <c r="E7" i="4"/>
  <c r="B12" i="4"/>
  <c r="F8" i="6"/>
  <c r="C9" i="6" s="1"/>
  <c r="C7" i="7" s="1"/>
  <c r="B7" i="7"/>
  <c r="U8" i="6"/>
  <c r="H3" i="4"/>
  <c r="I3" i="4"/>
  <c r="B3" i="4"/>
  <c r="B9" i="4"/>
  <c r="B6" i="4"/>
  <c r="X9" i="4"/>
  <c r="W9" i="4"/>
  <c r="Y8" i="4"/>
  <c r="F12" i="4"/>
  <c r="C12" i="4"/>
  <c r="F6" i="4"/>
  <c r="E10" i="4"/>
  <c r="Y6" i="4"/>
  <c r="X6" i="4"/>
  <c r="I5" i="4"/>
  <c r="V7" i="4"/>
  <c r="V9" i="4"/>
  <c r="V15" i="4"/>
  <c r="I12" i="4"/>
  <c r="C6" i="4"/>
  <c r="Y9" i="4"/>
  <c r="G15" i="4"/>
  <c r="C11" i="4"/>
  <c r="X3" i="4"/>
  <c r="W15" i="4"/>
  <c r="E3" i="4"/>
  <c r="X7" i="4"/>
  <c r="I6" i="4"/>
  <c r="C9" i="4"/>
  <c r="W3" i="4"/>
  <c r="X12" i="4"/>
  <c r="C3" i="4"/>
  <c r="E12" i="4"/>
  <c r="V13" i="4"/>
  <c r="C13" i="4"/>
  <c r="W12" i="4"/>
  <c r="V3" i="4"/>
  <c r="C15" i="4"/>
  <c r="F10" i="4"/>
  <c r="V6" i="4"/>
  <c r="F9" i="4"/>
  <c r="V4" i="4"/>
  <c r="W13" i="4"/>
  <c r="C4" i="4"/>
  <c r="B4" i="4"/>
  <c r="B8" i="4"/>
  <c r="X13" i="4"/>
  <c r="W8" i="4"/>
  <c r="Y4" i="4"/>
  <c r="F3" i="4"/>
  <c r="I13" i="4"/>
  <c r="F14" i="4"/>
  <c r="E4" i="4"/>
  <c r="W6" i="4"/>
  <c r="Y15" i="4"/>
  <c r="C8" i="4"/>
  <c r="B5" i="4"/>
  <c r="V12" i="4"/>
  <c r="X4" i="4"/>
  <c r="X5" i="4"/>
  <c r="Y5" i="4"/>
  <c r="E15" i="4"/>
  <c r="H13" i="4"/>
  <c r="F11" i="4"/>
  <c r="B13" i="4"/>
  <c r="V8" i="4"/>
  <c r="W7" i="4"/>
  <c r="H15" i="4"/>
  <c r="C5" i="4"/>
  <c r="V5" i="4"/>
  <c r="B15" i="4"/>
  <c r="W4" i="4"/>
  <c r="W5" i="4"/>
  <c r="Y12" i="4"/>
  <c r="J15" i="4"/>
  <c r="I15" i="4"/>
  <c r="E5" i="4"/>
  <c r="E11" i="4"/>
  <c r="I4" i="4"/>
  <c r="B14" i="4"/>
  <c r="F5" i="4"/>
  <c r="I7" i="4"/>
  <c r="W11" i="4"/>
  <c r="H5" i="4"/>
  <c r="I11" i="4"/>
  <c r="H4" i="4"/>
  <c r="C10" i="4"/>
  <c r="V10" i="4"/>
  <c r="X10" i="4"/>
  <c r="Y10" i="4"/>
  <c r="F13" i="4"/>
  <c r="H12" i="4"/>
  <c r="H11" i="4"/>
  <c r="H10" i="4"/>
  <c r="X11" i="4"/>
  <c r="B11" i="4"/>
  <c r="B10" i="4"/>
  <c r="V11" i="4"/>
  <c r="W10" i="4"/>
  <c r="Y11" i="4"/>
  <c r="F4" i="4"/>
  <c r="F7" i="4"/>
  <c r="C7" i="4"/>
  <c r="B7" i="4"/>
  <c r="X8" i="4"/>
  <c r="E6" i="4"/>
  <c r="E13" i="4"/>
  <c r="F8" i="4"/>
  <c r="H6" i="4"/>
  <c r="I10" i="4"/>
  <c r="W14" i="4"/>
  <c r="E14" i="4"/>
  <c r="Y13" i="4"/>
  <c r="Y3" i="4"/>
  <c r="E9" i="4"/>
  <c r="F15" i="4"/>
  <c r="I9" i="4"/>
  <c r="I8" i="4"/>
  <c r="V14" i="4"/>
  <c r="Y7" i="4"/>
  <c r="H9" i="4"/>
  <c r="H8" i="4"/>
  <c r="H7" i="4"/>
  <c r="E8" i="4"/>
  <c r="I14" i="4"/>
  <c r="H14" i="4"/>
  <c r="C14" i="4"/>
  <c r="X14" i="4"/>
  <c r="R13" i="4" l="1"/>
  <c r="R9" i="4"/>
  <c r="R8" i="4"/>
  <c r="T11" i="4"/>
  <c r="T8" i="4"/>
  <c r="N7" i="4"/>
  <c r="N12" i="4"/>
  <c r="U9" i="6"/>
  <c r="U12" i="4"/>
  <c r="U4" i="4"/>
  <c r="S10" i="4"/>
  <c r="F9" i="6"/>
  <c r="C10" i="6" s="1"/>
  <c r="G10" i="6" s="1"/>
  <c r="W10" i="6" s="1"/>
  <c r="X10" i="6" s="1"/>
  <c r="P4" i="4"/>
  <c r="U9" i="4"/>
  <c r="O6" i="4"/>
  <c r="G9" i="6"/>
  <c r="W9" i="6" s="1"/>
  <c r="X9" i="6" s="1"/>
  <c r="P10" i="4"/>
  <c r="U11" i="4"/>
  <c r="N4" i="4"/>
  <c r="R3" i="4"/>
  <c r="P6" i="4"/>
  <c r="N9" i="4"/>
  <c r="O5" i="4"/>
  <c r="T5" i="4"/>
  <c r="P5" i="4"/>
  <c r="S12" i="4"/>
  <c r="U3" i="4"/>
  <c r="Q3" i="4"/>
  <c r="V8" i="6"/>
  <c r="O12" i="4"/>
  <c r="O3" i="4"/>
  <c r="Q8" i="4"/>
  <c r="S8" i="4"/>
  <c r="N5" i="4"/>
  <c r="U5" i="4"/>
  <c r="Q12" i="4"/>
  <c r="P7" i="4"/>
  <c r="Q9" i="4"/>
  <c r="S3" i="4"/>
  <c r="Q10" i="4"/>
  <c r="P9" i="4"/>
  <c r="N14" i="4"/>
  <c r="S13" i="4"/>
  <c r="N10" i="4"/>
  <c r="S5" i="4"/>
  <c r="P3" i="4"/>
  <c r="R11" i="4"/>
  <c r="T13" i="4"/>
  <c r="U15" i="4"/>
  <c r="Q5" i="4"/>
  <c r="U14" i="4"/>
  <c r="Q13" i="4"/>
  <c r="R5" i="4"/>
  <c r="Q11" i="4"/>
  <c r="T3" i="4"/>
  <c r="N3" i="4"/>
  <c r="U6" i="4"/>
  <c r="Q6" i="4"/>
  <c r="T6" i="4"/>
  <c r="R6" i="4"/>
  <c r="R4" i="4"/>
  <c r="N6" i="4"/>
  <c r="S6" i="4"/>
  <c r="R7" i="4"/>
  <c r="T9" i="4"/>
  <c r="S11" i="4"/>
  <c r="Q7" i="4"/>
  <c r="S7" i="4"/>
  <c r="O11" i="4"/>
  <c r="S9" i="4"/>
  <c r="T7" i="4"/>
  <c r="T14" i="4"/>
  <c r="U7" i="4"/>
  <c r="N13" i="4"/>
  <c r="T10" i="4"/>
  <c r="P13" i="4"/>
  <c r="O13" i="4"/>
  <c r="T12" i="4"/>
  <c r="S14" i="4"/>
  <c r="Q14" i="4"/>
  <c r="R10" i="4"/>
  <c r="R14" i="4"/>
  <c r="P12" i="4"/>
  <c r="U13" i="4"/>
  <c r="N11" i="4"/>
  <c r="U10" i="4"/>
  <c r="P14" i="4"/>
  <c r="O15" i="4"/>
  <c r="R12" i="4"/>
  <c r="N8" i="4"/>
  <c r="O10" i="4"/>
  <c r="U8" i="4"/>
  <c r="Q4" i="4"/>
  <c r="O7" i="4"/>
  <c r="S4" i="4"/>
  <c r="N15" i="4"/>
  <c r="P8" i="4"/>
  <c r="O8" i="4"/>
  <c r="T4" i="4"/>
  <c r="S15" i="4"/>
  <c r="P11" i="4"/>
  <c r="O4" i="4"/>
  <c r="Q15" i="4"/>
  <c r="P15" i="4"/>
  <c r="R15" i="4"/>
  <c r="T15" i="4"/>
  <c r="O9" i="4"/>
  <c r="O14" i="4"/>
  <c r="V9" i="6" l="1"/>
  <c r="U10" i="6"/>
  <c r="F10" i="6"/>
  <c r="C11" i="6" s="1"/>
  <c r="B7" i="8" s="1"/>
  <c r="D7" i="7"/>
  <c r="V10" i="6" l="1"/>
  <c r="F11" i="6"/>
  <c r="C12" i="6" s="1"/>
  <c r="G12" i="6" s="1"/>
  <c r="W12" i="6" s="1"/>
  <c r="X12" i="6" s="1"/>
  <c r="U11" i="6"/>
  <c r="G11" i="6"/>
  <c r="W11" i="6" s="1"/>
  <c r="X11" i="6" s="1"/>
  <c r="C7" i="8" l="1"/>
  <c r="F12" i="6"/>
  <c r="C13" i="6" s="1"/>
  <c r="G13" i="6" s="1"/>
  <c r="W13" i="6" s="1"/>
  <c r="X13" i="6" s="1"/>
  <c r="U12" i="6"/>
  <c r="V11" i="6"/>
  <c r="D7" i="8" l="1"/>
  <c r="F13" i="6"/>
  <c r="C14" i="6" s="1"/>
  <c r="G14" i="6" s="1"/>
  <c r="W14" i="6" s="1"/>
  <c r="X14" i="6" s="1"/>
  <c r="V12" i="6"/>
  <c r="U13" i="6"/>
  <c r="V13" i="6" l="1"/>
  <c r="B7" i="9"/>
  <c r="F14" i="6"/>
  <c r="C15" i="6" s="1"/>
  <c r="G15" i="6" s="1"/>
  <c r="W15" i="6" s="1"/>
  <c r="X15" i="6" s="1"/>
  <c r="U14" i="6"/>
  <c r="F15" i="6" l="1"/>
  <c r="C16" i="6" s="1"/>
  <c r="D7" i="9" s="1"/>
  <c r="C7" i="9"/>
  <c r="U15" i="6"/>
  <c r="V14" i="6"/>
  <c r="F16" i="6" l="1"/>
  <c r="C17" i="6" s="1"/>
  <c r="B7" i="10" s="1"/>
  <c r="G16" i="6"/>
  <c r="W16" i="6" s="1"/>
  <c r="X16" i="6" s="1"/>
  <c r="U16" i="6"/>
  <c r="V15" i="6"/>
  <c r="G17" i="6" l="1"/>
  <c r="W17" i="6" s="1"/>
  <c r="X17" i="6" s="1"/>
  <c r="U17" i="6"/>
  <c r="F17" i="6"/>
  <c r="C18" i="6" s="1"/>
  <c r="C7" i="10" s="1"/>
  <c r="V16" i="6"/>
  <c r="V17" i="6" l="1"/>
  <c r="F18" i="6"/>
  <c r="C19" i="6" s="1"/>
  <c r="U19" i="6" s="1"/>
  <c r="U18" i="6"/>
  <c r="G18" i="6"/>
  <c r="W18" i="6" s="1"/>
  <c r="X18" i="6" s="1"/>
  <c r="G19" i="6" l="1"/>
  <c r="W19" i="6" s="1"/>
  <c r="X19" i="6" s="1"/>
  <c r="D7" i="10"/>
  <c r="F19" i="6"/>
  <c r="V19" i="6" s="1"/>
  <c r="V18"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<sst xmlns="http://schemas.openxmlformats.org/spreadsheetml/2006/main" count="4049" uniqueCount="2110">
  <si>
    <t>Month</t>
  </si>
  <si>
    <t># Discharges</t>
  </si>
  <si>
    <t># In-home at discharge</t>
  </si>
  <si>
    <t># Successfully Discharged</t>
  </si>
  <si>
    <t># with Most Recent AAPI Score</t>
  </si>
  <si>
    <t># Improved in AAPI</t>
  </si>
  <si>
    <t># Improved in AAPI at Successful Discharge</t>
  </si>
  <si>
    <t># with Most Recent DLA-20 Score</t>
  </si>
  <si>
    <t># Improved in DLA-20</t>
  </si>
  <si>
    <t># Improved in DLA-20 at Successful Discharge</t>
  </si>
  <si>
    <t># Employed at Successful Discharge</t>
  </si>
  <si>
    <t># Stably Housed at Successful Discharge</t>
  </si>
  <si>
    <t># In-home at successful discharge</t>
  </si>
  <si>
    <t>DCF: % of All Enrollments Improved AAPI</t>
  </si>
  <si>
    <t>DCF: % of All Enrollments Improved DLA-20</t>
  </si>
  <si>
    <t>DCF/LSF: % Successful Discharges</t>
  </si>
  <si>
    <t>LSF: % Improved AAPI at Successful Discharge</t>
  </si>
  <si>
    <t>LSF: % Improved DLA-20 at Successful Discharge</t>
  </si>
  <si>
    <t>DCF/LSF % Employed at Sucessful Discharge</t>
  </si>
  <si>
    <t>% Housed at Successful Discharge</t>
  </si>
  <si>
    <t>% Children In-Home at Successful Discharge</t>
  </si>
  <si>
    <t># Clients Referred</t>
  </si>
  <si>
    <t># Clients Unable to Enroll</t>
  </si>
  <si>
    <t># Clients Still Attempting to Enroll</t>
  </si>
  <si>
    <t># Clients Enrolled</t>
  </si>
  <si>
    <t>Goal</t>
  </si>
  <si>
    <t>No Goal</t>
  </si>
  <si>
    <t>Total</t>
  </si>
  <si>
    <t>Month being used:</t>
  </si>
  <si>
    <t>Year being used:</t>
  </si>
  <si>
    <t>Begin date of fiscal year:</t>
  </si>
  <si>
    <t>End date of fiscal year:</t>
  </si>
  <si>
    <t>Override Month:</t>
  </si>
  <si>
    <t>Override fiscal year (first year):</t>
  </si>
  <si>
    <t>Stagger All Months by X # Days</t>
  </si>
  <si>
    <t>Stagger End of Month by X # Days</t>
  </si>
  <si>
    <t>Provider</t>
  </si>
  <si>
    <t>First Name</t>
  </si>
  <si>
    <t>Last Name</t>
  </si>
  <si>
    <t>SSN</t>
  </si>
  <si>
    <t>Birth Date</t>
  </si>
  <si>
    <t>Referral Source</t>
  </si>
  <si>
    <t>Referral Date</t>
  </si>
  <si>
    <t>Date of Non-Enrollment</t>
  </si>
  <si>
    <t>Reason for Non-Enrollment</t>
  </si>
  <si>
    <t>Date Enrolled</t>
  </si>
  <si>
    <t>Child Care at Enrollment</t>
  </si>
  <si>
    <t>Employment Status at Enrollment</t>
  </si>
  <si>
    <t>Living Arrangements at Enrollment</t>
  </si>
  <si>
    <t>Assessment completed within 15 days of enrollment  Y/N</t>
  </si>
  <si>
    <t>Date Assessment Completed</t>
  </si>
  <si>
    <t>Comprehensive Family Care Plan Developed Y/N</t>
  </si>
  <si>
    <t>Date Comprehensive Family Care Plan Developed</t>
  </si>
  <si>
    <t>Primary ICD-10 Diagnosis</t>
  </si>
  <si>
    <t>Pre-AAPI Conducted/Available</t>
  </si>
  <si>
    <t>Pre-AAPI Date</t>
  </si>
  <si>
    <t>Pre-AAPI Score</t>
  </si>
  <si>
    <t>Pre-DLA-20 Conducted/Available</t>
  </si>
  <si>
    <t>Pre-DLA-20 Date</t>
  </si>
  <si>
    <t>Pre-DLA-20 Score</t>
  </si>
  <si>
    <t>Most Recent-AAPI Conducted/Available</t>
  </si>
  <si>
    <t>Most Recent-AAPI Date</t>
  </si>
  <si>
    <t>Most Recent-AAPI Score</t>
  </si>
  <si>
    <t>Most Recent-DLA-20 Conducted/Available</t>
  </si>
  <si>
    <t>Most Recent-DLA-20 Date</t>
  </si>
  <si>
    <t>Most Recent-DLA-20 Score</t>
  </si>
  <si>
    <t xml:space="preserve">Date Child Welfare Case Closed If Applicable </t>
  </si>
  <si>
    <t>Child Care at Discharge</t>
  </si>
  <si>
    <t>Living Arrangements at Discharge</t>
  </si>
  <si>
    <t>Employment Status at Discharge</t>
  </si>
  <si>
    <t>Discharge Reason</t>
  </si>
  <si>
    <t>Discharge Date</t>
  </si>
  <si>
    <t>Discharge Summary completed within 7 days of discharge  Y/N</t>
  </si>
  <si>
    <t>Date Discharge Summary Completed</t>
  </si>
  <si>
    <t>Child Care 6 Months Post-Discharge</t>
  </si>
  <si>
    <t>Provider Notes</t>
  </si>
  <si>
    <t>No Data Entry Required Beyond This Point</t>
  </si>
  <si>
    <t>New Column Validations</t>
  </si>
  <si>
    <t>B2</t>
  </si>
  <si>
    <t>B3</t>
  </si>
  <si>
    <t>Validation Column</t>
  </si>
  <si>
    <t>Discharge AAPI Change or Low Risk</t>
  </si>
  <si>
    <t>Discharge DLA-20 Change or Low Risk</t>
  </si>
  <si>
    <t>Update AAPI Improvement or Stability</t>
  </si>
  <si>
    <t>Update DLA-20 Improvement or Stability</t>
  </si>
  <si>
    <t>ICD-10 Diagnosis Type</t>
  </si>
  <si>
    <t>Assessment Completed within 15 Days</t>
  </si>
  <si>
    <t>Discharge Summary Completed within 7 Days</t>
  </si>
  <si>
    <t>Stably Housed at Discharge</t>
  </si>
  <si>
    <t>Stably Employed At Enrollment</t>
  </si>
  <si>
    <t>Stably Employed at Discharge</t>
  </si>
  <si>
    <t>AAPI Post Min</t>
  </si>
  <si>
    <t>AAPI Post Max</t>
  </si>
  <si>
    <t>DLA-20 Post Min</t>
  </si>
  <si>
    <t>Inspire To Rise, Inc.</t>
  </si>
  <si>
    <t>In Home</t>
  </si>
  <si>
    <t>No</t>
  </si>
  <si>
    <t>Independent Living - Alone</t>
  </si>
  <si>
    <t>Yes</t>
  </si>
  <si>
    <t>Out of Home</t>
  </si>
  <si>
    <t>Homeless</t>
  </si>
  <si>
    <t>Dependent Living - with Non-Relatives</t>
  </si>
  <si>
    <t>Never Completed</t>
  </si>
  <si>
    <t>Independent Living - with Non-Relatives</t>
  </si>
  <si>
    <t>Disengaged</t>
  </si>
  <si>
    <t>Dependent Living - with Relatives</t>
  </si>
  <si>
    <t>Other Residential Status</t>
  </si>
  <si>
    <t>Supported Housing</t>
  </si>
  <si>
    <t>Correctional Facility</t>
  </si>
  <si>
    <t>Unemployed</t>
  </si>
  <si>
    <t>Full Time</t>
  </si>
  <si>
    <t>Independent Living - with Relatives</t>
  </si>
  <si>
    <t>Homemaker</t>
  </si>
  <si>
    <t>Student</t>
  </si>
  <si>
    <t>Disabled</t>
  </si>
  <si>
    <t>Part Time</t>
  </si>
  <si>
    <t>Refused Services</t>
  </si>
  <si>
    <t>Doesn't Meet Criteria</t>
  </si>
  <si>
    <t>Unable to Contact Client</t>
  </si>
  <si>
    <t>Lives Out of Area (Cannot be Enrolled)</t>
  </si>
  <si>
    <t>Already in Services</t>
  </si>
  <si>
    <t>Other (Please enter reason in notes column)</t>
  </si>
  <si>
    <t>May</t>
  </si>
  <si>
    <t>Still Attempting to Engage Client</t>
  </si>
  <si>
    <t>Care Type</t>
  </si>
  <si>
    <t>Providers</t>
  </si>
  <si>
    <t>Employment Status</t>
  </si>
  <si>
    <t>Care Type Post-Discharge</t>
  </si>
  <si>
    <t>icd_10_code</t>
  </si>
  <si>
    <t>icd_10_description</t>
  </si>
  <si>
    <t>Combined</t>
  </si>
  <si>
    <t>adult_child</t>
  </si>
  <si>
    <t>category</t>
  </si>
  <si>
    <t>Living Arrangements</t>
  </si>
  <si>
    <t>Stable/ Unstable</t>
  </si>
  <si>
    <t>Stable/Unstable</t>
  </si>
  <si>
    <t>AAPI Coduncted</t>
  </si>
  <si>
    <t>F01.50</t>
  </si>
  <si>
    <t>Major vascular neurocognitive disorder, Probable, Without behavioral disturbance</t>
  </si>
  <si>
    <t>B</t>
  </si>
  <si>
    <t/>
  </si>
  <si>
    <t>Adult Residential Treatment Facility (Group Home)</t>
  </si>
  <si>
    <t>Unstable</t>
  </si>
  <si>
    <t>Active military, overseas</t>
  </si>
  <si>
    <t>Stable</t>
  </si>
  <si>
    <t>Client Is Child</t>
  </si>
  <si>
    <t>F01.51</t>
  </si>
  <si>
    <t>Major vascular neurocognitive disorder, Probable, With behavioral disturbance</t>
  </si>
  <si>
    <t>Assisted Living Facility (ALF)</t>
  </si>
  <si>
    <t>Active military, USA</t>
  </si>
  <si>
    <t>LifeStream Behavioral Center, Inc.</t>
  </si>
  <si>
    <t>F02.80</t>
  </si>
  <si>
    <t>Major frontotemporal neurocognitive disorder, Probable, Without behavioral disturbance</t>
  </si>
  <si>
    <t>Children Residental Treatment Facility</t>
  </si>
  <si>
    <t>Duplicate Referral</t>
  </si>
  <si>
    <t>F02.81</t>
  </si>
  <si>
    <t>Major frontotemporal neurocognitive disorder, Probable, With behavioral disturbance</t>
  </si>
  <si>
    <t>Housing Only Client (No SA)</t>
  </si>
  <si>
    <t>F03.90</t>
  </si>
  <si>
    <t>Unspecified dementia without behavioral disturbance</t>
  </si>
  <si>
    <t>Crisis Residence</t>
  </si>
  <si>
    <t>Incarcerated (Cannot Be Enrolled)</t>
  </si>
  <si>
    <t>F03.91</t>
  </si>
  <si>
    <t>Unspecified dementia with behavioral disturbance</t>
  </si>
  <si>
    <t>Incarcerated</t>
  </si>
  <si>
    <t>Incomplete/Incorrect Contact Information</t>
  </si>
  <si>
    <t>F04</t>
  </si>
  <si>
    <t>Amnestic disorder due to known physiological condition</t>
  </si>
  <si>
    <t>Leave of Absence</t>
  </si>
  <si>
    <t>F05</t>
  </si>
  <si>
    <t>Delirium due to another medical condition</t>
  </si>
  <si>
    <t>MH</t>
  </si>
  <si>
    <t>DJJ Facility</t>
  </si>
  <si>
    <t>Not authorized to work</t>
  </si>
  <si>
    <t>Mental Health Only Client (No SA)</t>
  </si>
  <si>
    <t>F06.0</t>
  </si>
  <si>
    <t>Psychotic disorder due to another medical condition, With hallucinations</t>
  </si>
  <si>
    <t>Foster Care/Home</t>
  </si>
  <si>
    <t>F06.1</t>
  </si>
  <si>
    <t>Catatonia associated with another mental disorder (catatonia specifier)</t>
  </si>
  <si>
    <t>Retired</t>
  </si>
  <si>
    <t>F06.2</t>
  </si>
  <si>
    <t>Psychotic disorder due to another medical condition, With delusions</t>
  </si>
  <si>
    <t>F06.30</t>
  </si>
  <si>
    <t>Mood disorder due to known physiological condition, unspecified</t>
  </si>
  <si>
    <t>F06.31</t>
  </si>
  <si>
    <t>Depressive disorder due to another medical condition, With depressive features</t>
  </si>
  <si>
    <t>Unknown</t>
  </si>
  <si>
    <t>F06.32</t>
  </si>
  <si>
    <t>Depressive disorder due to another medical condition, With major depressive-like episode</t>
  </si>
  <si>
    <t>Limited Mental Health Licensed ALF</t>
  </si>
  <si>
    <t>Unpaid Family Worker</t>
  </si>
  <si>
    <t>F06.33</t>
  </si>
  <si>
    <t>Bipolar and related disorder due to another medical condition, With manic features</t>
  </si>
  <si>
    <t>Not Available or Unknown</t>
  </si>
  <si>
    <t>NA</t>
  </si>
  <si>
    <t>F06.34</t>
  </si>
  <si>
    <t>Bipolar and related disorder due to another medical condition, With mixed features</t>
  </si>
  <si>
    <t>Nursing Home</t>
  </si>
  <si>
    <t>F06.4</t>
  </si>
  <si>
    <t>Anxiety disorder due to another medical condition</t>
  </si>
  <si>
    <t>F06.8</t>
  </si>
  <si>
    <t>Obsessive-compulsive and related disorder due to another medical condition</t>
  </si>
  <si>
    <t>State Mental Health Treatment Facility (State Hospital)</t>
  </si>
  <si>
    <t>F07.0</t>
  </si>
  <si>
    <t>Personality change due to another medical condition</t>
  </si>
  <si>
    <t>F07.81</t>
  </si>
  <si>
    <t>Postconcussional syndrome</t>
  </si>
  <si>
    <t>F07.89</t>
  </si>
  <si>
    <t>Other personality and behavioral disorders due to known physiological condition</t>
  </si>
  <si>
    <t>F07.9</t>
  </si>
  <si>
    <t>Unspecified personality and behavioral disorder due to known physiological condition</t>
  </si>
  <si>
    <t>F09</t>
  </si>
  <si>
    <t>Unspecified mental disorder due to another medical condition</t>
  </si>
  <si>
    <t>F10.10</t>
  </si>
  <si>
    <t>Alcohol use disorder, Mild</t>
  </si>
  <si>
    <t>SA</t>
  </si>
  <si>
    <t>F10.120</t>
  </si>
  <si>
    <t>Alcohol abuse with intoxication, uncomplicated</t>
  </si>
  <si>
    <t>F10.121</t>
  </si>
  <si>
    <t>Alcohol intoxication delirium, With mild use disorder</t>
  </si>
  <si>
    <t>F10.129</t>
  </si>
  <si>
    <t>Alcohol intoxication, With mild use disorder</t>
  </si>
  <si>
    <t>F10.14</t>
  </si>
  <si>
    <t>Alcohol-induced bipolar and related disorder, With mild use disorder</t>
  </si>
  <si>
    <t>F10.150</t>
  </si>
  <si>
    <t>Alcohol abuse with alcohol-induced psychotic disorder with delusions</t>
  </si>
  <si>
    <t>F10.151</t>
  </si>
  <si>
    <t>Alcohol abuse with alcohol-induced psychotic disorder with hallucinations</t>
  </si>
  <si>
    <t>F10.159</t>
  </si>
  <si>
    <t>Alcohol-induced psychotic disorder, With mild use disorder</t>
  </si>
  <si>
    <t>F10.180</t>
  </si>
  <si>
    <t>Alcohol-induced anxiety disorder, With mild use disorder</t>
  </si>
  <si>
    <t>F10.181</t>
  </si>
  <si>
    <t>Alcohol-induced sexual dysfunction, With mild use disorder</t>
  </si>
  <si>
    <t>F10.182</t>
  </si>
  <si>
    <t>Alcohol-induced sleep disorder, With mild use disorder</t>
  </si>
  <si>
    <t>F10.188</t>
  </si>
  <si>
    <t>Alcohol abuse with other alcohol-induced disorder</t>
  </si>
  <si>
    <t>F10.19</t>
  </si>
  <si>
    <t>Alcohol abuse with unspecified alcohol-induced disorder</t>
  </si>
  <si>
    <t>F10.20</t>
  </si>
  <si>
    <t>Alcohol use disorder, Moderate</t>
  </si>
  <si>
    <t>F10.21</t>
  </si>
  <si>
    <t>Alcohol dependence, in remission</t>
  </si>
  <si>
    <t>F10.220</t>
  </si>
  <si>
    <t>Alcohol dependence with intoxication, uncomplicated</t>
  </si>
  <si>
    <t>F10.221</t>
  </si>
  <si>
    <t>Alcohol intoxication delirium, With moderate or severe use disorder</t>
  </si>
  <si>
    <t>F10.229</t>
  </si>
  <si>
    <t>Alcohol intoxication, With moderate or severe use disorder</t>
  </si>
  <si>
    <t>F10.230</t>
  </si>
  <si>
    <t>Alcohol dependence with withdrawal, uncomplicated</t>
  </si>
  <si>
    <t>F10.231</t>
  </si>
  <si>
    <t>Alcohol withdrawal delirium</t>
  </si>
  <si>
    <t>F10.232</t>
  </si>
  <si>
    <t>Alcohol withdrawal, With perceptual disturbances</t>
  </si>
  <si>
    <t>F10.239</t>
  </si>
  <si>
    <t>Alcohol withdrawal, Without perceptual disturbances</t>
  </si>
  <si>
    <t>F10.24</t>
  </si>
  <si>
    <t>Alcohol-induced bipolar and related disorder, With moderate or severe use disorder</t>
  </si>
  <si>
    <t>F10.250</t>
  </si>
  <si>
    <t>Alcohol dependence with alcohol-induced psychotic disorder with delusions</t>
  </si>
  <si>
    <t>F10.251</t>
  </si>
  <si>
    <t>Alcohol dependence with alcohol-induced psychotic disorder with hallucinations</t>
  </si>
  <si>
    <t>F10.259</t>
  </si>
  <si>
    <t>Alcohol-induced psychotic disorder, With moderate or severe use disorder</t>
  </si>
  <si>
    <t>F10.26</t>
  </si>
  <si>
    <t>Alcohol-induced major neurocognitive disorder, Amnestic confabulatory type, With moderate or severe use disorder</t>
  </si>
  <si>
    <t>F10.27</t>
  </si>
  <si>
    <t>Alcohol-induced major neurocognitive disorder, Nonamnestic confabulatory type, With moderate or severe use disorder</t>
  </si>
  <si>
    <t>F10.280</t>
  </si>
  <si>
    <t>Alcohol-induced anxiety disorder, With moderate or severe use disorder</t>
  </si>
  <si>
    <t>F10.281</t>
  </si>
  <si>
    <t>Alcohol-induced sexual dysfunction, With moderate or severe use disorder</t>
  </si>
  <si>
    <t>F10.282</t>
  </si>
  <si>
    <t>Alcohol-induced sleep disorder, With moderate or severe use disorder</t>
  </si>
  <si>
    <t>F10.288</t>
  </si>
  <si>
    <t>Alcohol-induced mild neurocognitive disorder, With moderate or severe use disorder</t>
  </si>
  <si>
    <t>F10.29</t>
  </si>
  <si>
    <t>Alcohol dependence with unspecified alcohol-induced disorder</t>
  </si>
  <si>
    <t>F10.920</t>
  </si>
  <si>
    <t>Alcohol use, unspecified with intoxication, uncomplicated</t>
  </si>
  <si>
    <t>F10.921</t>
  </si>
  <si>
    <t>Alcohol intoxication delirium, Without use disorder</t>
  </si>
  <si>
    <t>F10.929</t>
  </si>
  <si>
    <t>Alcohol intoxication, Without use disorder</t>
  </si>
  <si>
    <t>F10.94</t>
  </si>
  <si>
    <t>Alcohol-induced bipolar and related disorder, Without use disorder</t>
  </si>
  <si>
    <t>F10.950</t>
  </si>
  <si>
    <t>Alcohol use, unspecified with alcohol-induced psychotic disorder with delusions</t>
  </si>
  <si>
    <t>F10.951</t>
  </si>
  <si>
    <t>Alcohol use, unspecified with alcohol-induced psychotic disorder with hallucinations</t>
  </si>
  <si>
    <t>F10.959</t>
  </si>
  <si>
    <t>Alcohol-induced psychotic disorder, Without use disorder</t>
  </si>
  <si>
    <t>F10.96</t>
  </si>
  <si>
    <t>Alcohol-induced major neurocognitive disorder, Amnestic confabulatory type, Without use disorder</t>
  </si>
  <si>
    <t>F10.97</t>
  </si>
  <si>
    <t>Alcohol-induced major neurocognitive disorder, Nonamnestic confabulatory type, Without use disorder</t>
  </si>
  <si>
    <t>F10.980</t>
  </si>
  <si>
    <t>Alcohol-induced anxiety disorder, Without use disorder</t>
  </si>
  <si>
    <t>F10.981</t>
  </si>
  <si>
    <t>Alcohol-induced sexual dysfunction, Without use disorder</t>
  </si>
  <si>
    <t>F10.982</t>
  </si>
  <si>
    <t>Alcohol-induced sleep disorder, Without use disorder</t>
  </si>
  <si>
    <t>F10.988</t>
  </si>
  <si>
    <t>Alcohol-induced mild neurocognitive disorder, Without use disorder</t>
  </si>
  <si>
    <t>F10.99</t>
  </si>
  <si>
    <t>Unspecified alcohol-related disorder</t>
  </si>
  <si>
    <t>F11.10</t>
  </si>
  <si>
    <t>Opioid use disorder, Mild</t>
  </si>
  <si>
    <t>F11.120</t>
  </si>
  <si>
    <t>Opioid abuse with intoxication, uncomplicated</t>
  </si>
  <si>
    <t>F11.121</t>
  </si>
  <si>
    <t>Opioid intoxication delirium, With mild use disorder</t>
  </si>
  <si>
    <t>F11.122</t>
  </si>
  <si>
    <t>Opioid intoxication, With perceptual disturbances, With mild use disorder</t>
  </si>
  <si>
    <t>F11.129</t>
  </si>
  <si>
    <t>Opioid intoxication, Without perceptual disturbances, With mild use disorder</t>
  </si>
  <si>
    <t>F11.14</t>
  </si>
  <si>
    <t>Opioid-induced depressive disorder, With mild use disorder</t>
  </si>
  <si>
    <t>F11.150</t>
  </si>
  <si>
    <t>Opioid abuse with opioid-induced psychotic disorder with delusions</t>
  </si>
  <si>
    <t>F11.151</t>
  </si>
  <si>
    <t>Opioid abuse with opioid-induced psychotic disorder with hallucinations</t>
  </si>
  <si>
    <t>F11.159</t>
  </si>
  <si>
    <t>Opioid abuse with opioid-induced psychotic disorder, unspecified</t>
  </si>
  <si>
    <t>F11.181</t>
  </si>
  <si>
    <t>Opioid-induced sexual dysfunction, With mild use disorder</t>
  </si>
  <si>
    <t>F11.182</t>
  </si>
  <si>
    <t>Opioid-induced sleep disorder, With mild use disorder</t>
  </si>
  <si>
    <t>F11.188</t>
  </si>
  <si>
    <t>Opioid-induced anxiety disorder, With mild use disorder</t>
  </si>
  <si>
    <t>F11.19</t>
  </si>
  <si>
    <t>Opioid abuse with unspecified opioid-induced disorder</t>
  </si>
  <si>
    <t>F11.20</t>
  </si>
  <si>
    <t>Opioid use disorder, Moderate</t>
  </si>
  <si>
    <t>F11.21</t>
  </si>
  <si>
    <t>Opioid dependence, in remission</t>
  </si>
  <si>
    <t>F11.220</t>
  </si>
  <si>
    <t>Opioid dependence with intoxication, uncomplicated</t>
  </si>
  <si>
    <t>F11.221</t>
  </si>
  <si>
    <t>Opioid intoxication delirium, With moderate or severe use disorder</t>
  </si>
  <si>
    <t>F11.222</t>
  </si>
  <si>
    <t>Opioid intoxication, With perceptual disturbances, With moderate or severe use disorder</t>
  </si>
  <si>
    <t>F11.229</t>
  </si>
  <si>
    <t>Opioid intoxication, Without perceptual disturbances, With moderate or severe use disorder</t>
  </si>
  <si>
    <t>F11.23</t>
  </si>
  <si>
    <t>Opioid withdrawal</t>
  </si>
  <si>
    <t>F11.24</t>
  </si>
  <si>
    <t>Opioid-induced depressive disorder, With moderate or severe use disorder</t>
  </si>
  <si>
    <t>F11.250</t>
  </si>
  <si>
    <t>Opioid dependence with opioid-induced psychotic disorder with delusions</t>
  </si>
  <si>
    <t>F11.251</t>
  </si>
  <si>
    <t>Opioid dependence with opioid-induced psychotic disorder with hallucinations</t>
  </si>
  <si>
    <t>F11.259</t>
  </si>
  <si>
    <t>Opioid dependence with opioid-induced psychotic disorder, unspecified</t>
  </si>
  <si>
    <t>F11.281</t>
  </si>
  <si>
    <t>Opioid-induced sexual dysfunction, With moderate or severe use disorder</t>
  </si>
  <si>
    <t>F11.282</t>
  </si>
  <si>
    <t>Opioid-induced sleep disorder, With moderate or severe use disorder</t>
  </si>
  <si>
    <t>F11.288</t>
  </si>
  <si>
    <t>Opioid-induced anxiety disorder, With moderate or severe use disorder</t>
  </si>
  <si>
    <t>F11.29</t>
  </si>
  <si>
    <t>Opioid dependence with unspecified opioid-induced disorder</t>
  </si>
  <si>
    <t>F11.90</t>
  </si>
  <si>
    <t>Opioid use, unspecified, uncomplicated</t>
  </si>
  <si>
    <t>F11.920</t>
  </si>
  <si>
    <t>Opioid use, unspecified with intoxication, uncomplicated</t>
  </si>
  <si>
    <t>F11.921</t>
  </si>
  <si>
    <t>Opioid-induced delirium</t>
  </si>
  <si>
    <t>F11.922</t>
  </si>
  <si>
    <t>Opioid intoxication, With perceptual disturbances, Without use disorder</t>
  </si>
  <si>
    <t>F11.929</t>
  </si>
  <si>
    <t>Opioid intoxication, Without perceptual disturbances, Without use disorder</t>
  </si>
  <si>
    <t>F11.93</t>
  </si>
  <si>
    <t>Opioid use, unspecified with withdrawal</t>
  </si>
  <si>
    <t>F11.94</t>
  </si>
  <si>
    <t>Opioid-induced depressive disorder, Without use disorder</t>
  </si>
  <si>
    <t>F11.950</t>
  </si>
  <si>
    <t>Opioid use, unspecified with opioid-induced psychotic disorder with delusions</t>
  </si>
  <si>
    <t>F11.951</t>
  </si>
  <si>
    <t>Opioid use, unspecified with opioid-induced psychotic disorder with hallucinations</t>
  </si>
  <si>
    <t>F11.959</t>
  </si>
  <si>
    <t>Opioid use, unspecified with opioid-induced psychotic disorder, unspecified</t>
  </si>
  <si>
    <t>F11.981</t>
  </si>
  <si>
    <t>Opioid-induced sexual dysfunction, Without use disorder</t>
  </si>
  <si>
    <t>F11.982</t>
  </si>
  <si>
    <t>Opioid-induced sleep disorder, Without use disorder</t>
  </si>
  <si>
    <t>F11.988</t>
  </si>
  <si>
    <t>Opioid-induced anxiety disorder, Without use disorder</t>
  </si>
  <si>
    <t>F11.99</t>
  </si>
  <si>
    <t>Unspecified opioid-related disorder</t>
  </si>
  <si>
    <t>F12.10</t>
  </si>
  <si>
    <t>Cannabis use disorder, Mild</t>
  </si>
  <si>
    <t>F12.120</t>
  </si>
  <si>
    <t>Cannabis abuse with intoxication, uncomplicated</t>
  </si>
  <si>
    <t>F12.121</t>
  </si>
  <si>
    <t>Cannabis intoxication delirium, With mild use disorder</t>
  </si>
  <si>
    <t>F12.122</t>
  </si>
  <si>
    <t>Cannabis intoxication, With perceptual disturbances, With mild use disorder</t>
  </si>
  <si>
    <t>F12.129</t>
  </si>
  <si>
    <t>Cannabis intoxication, Without perceptual disturbances, With mild use disorder</t>
  </si>
  <si>
    <t>F12.150</t>
  </si>
  <si>
    <t>Cannabis abuse with psychotic disorder with delusions</t>
  </si>
  <si>
    <t>F12.151</t>
  </si>
  <si>
    <t>Cannabis abuse with psychotic disorder with hallucinations</t>
  </si>
  <si>
    <t>F12.159</t>
  </si>
  <si>
    <t>Cannabis-induced psychotic disorder, With mild use disorder</t>
  </si>
  <si>
    <t>F12.180</t>
  </si>
  <si>
    <t>Cannabis-induced anxiety disorder, With mild use disorder</t>
  </si>
  <si>
    <t>F12.188</t>
  </si>
  <si>
    <t>Cannabis-induced sleep disorder, With mild use disorder</t>
  </si>
  <si>
    <t>F12.19</t>
  </si>
  <si>
    <t>Cannabis abuse with unspecified cannabis-induced disorder</t>
  </si>
  <si>
    <t>F12.20</t>
  </si>
  <si>
    <t>Cannabis use disorder, Moderate</t>
  </si>
  <si>
    <t>F12.21</t>
  </si>
  <si>
    <t>Cannabis dependence, in remission</t>
  </si>
  <si>
    <t>F12.220</t>
  </si>
  <si>
    <t>Cannabis dependence with intoxication, uncomplicated</t>
  </si>
  <si>
    <t>F12.221</t>
  </si>
  <si>
    <t>Cannabis intoxication delirium, With moderate or severe use disorder</t>
  </si>
  <si>
    <t>F12.222</t>
  </si>
  <si>
    <t>Cannabis intoxication, With perceptual disturbances, With moderate or severe use disorder</t>
  </si>
  <si>
    <t>F12.229</t>
  </si>
  <si>
    <t>Cannabis intoxication, Without perceptual disturbances, With moderate or severe use disorder</t>
  </si>
  <si>
    <t>F12.250</t>
  </si>
  <si>
    <t>Cannabis dependence with psychotic disorder with delusions</t>
  </si>
  <si>
    <t>F12.251</t>
  </si>
  <si>
    <t>Cannabis dependence with psychotic disorder with hallucinations</t>
  </si>
  <si>
    <t>F12.259</t>
  </si>
  <si>
    <t>Cannabis-induced psychotic disorder, With moderate or severe use disorder</t>
  </si>
  <si>
    <t>F12.280</t>
  </si>
  <si>
    <t>Cannabis-induced anxiety disorder, With moderate or severe use disorder</t>
  </si>
  <si>
    <t>F12.288</t>
  </si>
  <si>
    <t>Cannabis withdrawal</t>
  </si>
  <si>
    <t>F12.29</t>
  </si>
  <si>
    <t>Cannabis dependence with unspecified cannabis-induced disorder</t>
  </si>
  <si>
    <t>F12.90</t>
  </si>
  <si>
    <t>Cannabis use, unspecified, uncomplicated</t>
  </si>
  <si>
    <t>F12.920</t>
  </si>
  <si>
    <t>Cannabis use, unspecified with intoxication, uncomplicated</t>
  </si>
  <si>
    <t>F12.921</t>
  </si>
  <si>
    <t>Cannabis intoxication delirium, Without use disorder</t>
  </si>
  <si>
    <t>F12.922</t>
  </si>
  <si>
    <t>Cannabis intoxication, With perceptual disturbances, Without use disorder</t>
  </si>
  <si>
    <t>F12.929</t>
  </si>
  <si>
    <t>Cannabis intoxication, Without perceptual disturbances, Without use disorder</t>
  </si>
  <si>
    <t>F12.950</t>
  </si>
  <si>
    <t>Cannabis use, unspecified with psychotic disorder with delusions</t>
  </si>
  <si>
    <t>F12.951</t>
  </si>
  <si>
    <t>Cannabis use, unspecified with psychotic disorder with hallucinations</t>
  </si>
  <si>
    <t>F12.959</t>
  </si>
  <si>
    <t>Cannabis-induced psychotic disorder, Without use disorder</t>
  </si>
  <si>
    <t>F12.980</t>
  </si>
  <si>
    <t>Cannabis-induced anxiety disorder, Without use disorder</t>
  </si>
  <si>
    <t>F12.988</t>
  </si>
  <si>
    <t>Cannabis-induced sleep disorder, Without use disorder</t>
  </si>
  <si>
    <t>F12.99</t>
  </si>
  <si>
    <t>Unspecified cannabis-related disorder</t>
  </si>
  <si>
    <t>F13.10</t>
  </si>
  <si>
    <t>Sedative, hypnotic, or anxiolytic use disorder, Mild</t>
  </si>
  <si>
    <t>F13.120</t>
  </si>
  <si>
    <t>Sedative, hypnotic or anxiolytic abuse with intoxication, uncomplicated</t>
  </si>
  <si>
    <t>F13.121</t>
  </si>
  <si>
    <t>Sedative, hypnotic, or anxiolytic intoxication delirium, With mild use disorder</t>
  </si>
  <si>
    <t>F13.129</t>
  </si>
  <si>
    <t>Sedative, hypnotic, or anxiolytic intoxication, With mild use disorder</t>
  </si>
  <si>
    <t>F13.14</t>
  </si>
  <si>
    <t>Sedative-, hypnotic-, or anxiolytic-induced bipolar and related disorder, With mild use disorder</t>
  </si>
  <si>
    <t>F13.150</t>
  </si>
  <si>
    <t>Sedative, hypnotic or anxiolytic abuse with sedative, hypnotic or anxiolytic-induced psychotic disorder with delusions</t>
  </si>
  <si>
    <t>F13.151</t>
  </si>
  <si>
    <t>Sedative, hypnotic or anxiolytic abuse with sedative, hypnotic or anxiolytic-induced psychotic disorder with hallucinations</t>
  </si>
  <si>
    <t>F13.159</t>
  </si>
  <si>
    <t>Sedative-, hypnotic-, or anxiolytic-induced psychotic disorder, With mild use disorder</t>
  </si>
  <si>
    <t>F13.180</t>
  </si>
  <si>
    <t>Sedative-, hypnotic-, or anxiolytic-induced anxiety disorder, With mild use disorder</t>
  </si>
  <si>
    <t>F13.181</t>
  </si>
  <si>
    <t>Sedative-, hypnotic-, or anxiolytic-induced sexual dysfunction, With mild use disorder</t>
  </si>
  <si>
    <t>F13.182</t>
  </si>
  <si>
    <t>Sedative-, hypnotic-, or anxiolytic-induced sleep disorder, With mild use disorder</t>
  </si>
  <si>
    <t>F13.188</t>
  </si>
  <si>
    <t>Sedative, hypnotic or anxiolytic abuse with other sedative, hypnotic or anxiolytic-induced disorder</t>
  </si>
  <si>
    <t>F13.19</t>
  </si>
  <si>
    <t>Sedative, hypnotic or anxiolytic abuse with unspecified sedative, hypnotic or anxiolytic-induced disorder</t>
  </si>
  <si>
    <t>F13.20</t>
  </si>
  <si>
    <t>Sedative, hypnotic, or anxiolytic use disorder, Moderate</t>
  </si>
  <si>
    <t>F13.21</t>
  </si>
  <si>
    <t>Sedative, hypnotic or anxiolytic dependence, in remission</t>
  </si>
  <si>
    <t>F13.220</t>
  </si>
  <si>
    <t>Sedative, hypnotic or anxiolytic dependence with intoxication, uncomplicated</t>
  </si>
  <si>
    <t>F13.221</t>
  </si>
  <si>
    <t>Sedative, hypnotic, or anxiolytic intoxication delirium, With moderate or severe use disorder</t>
  </si>
  <si>
    <t>F13.229</t>
  </si>
  <si>
    <t>Sedative, hypnotic, or anxiolytic intoxication, With moderate or severe use disorder</t>
  </si>
  <si>
    <t>F13.230</t>
  </si>
  <si>
    <t>Sedative, hypnotic or anxiolytic dependence with withdrawal, uncomplicated</t>
  </si>
  <si>
    <t>F13.231</t>
  </si>
  <si>
    <t>Sedative, hypnotic, or anxiolytic withdrawal delirium</t>
  </si>
  <si>
    <t>F13.232</t>
  </si>
  <si>
    <t>Sedative, hypnotic, or anxiolytic withdrawal, With perceptual disturbances</t>
  </si>
  <si>
    <t>F13.239</t>
  </si>
  <si>
    <t>Sedative, hypnotic, or anxiolytic withdrawal, Without perceptual disturbances</t>
  </si>
  <si>
    <t>F13.24</t>
  </si>
  <si>
    <t>Sedative-, hypnotic-, or anxiolytic-induced bipolar and related disorder, With moderate or severe use disorder</t>
  </si>
  <si>
    <t>F13.250</t>
  </si>
  <si>
    <t>Sedative, hypnotic or anxiolytic dependence with sedative, hypnotic or anxiolytic-induced psychotic disorder with delusions</t>
  </si>
  <si>
    <t>F13.251</t>
  </si>
  <si>
    <t>Sedative, hypnotic or anxiolytic dependence with sedative, hypnotic or anxiolytic-induced psychotic disorder with hallucinations</t>
  </si>
  <si>
    <t>F13.259</t>
  </si>
  <si>
    <t>Sedative-, hypnotic-, or anxiolytic-induced psychotic disorder, With moderate or severe use disorder</t>
  </si>
  <si>
    <t>F13.26</t>
  </si>
  <si>
    <t>Sedative, hypnotic or anxiolytic dependence with sedative, hypnotic or anxiolytic-induced persisting amnestic disorder</t>
  </si>
  <si>
    <t>F13.27</t>
  </si>
  <si>
    <t>Sedative-, hypnotic-, or anxiolytic-induced major neurocognitive disorder, With moderate or severe use disorder</t>
  </si>
  <si>
    <t>F13.280</t>
  </si>
  <si>
    <t>Sedative-, hypnotic-, or anxiolytic-induced anxiety disorder, With moderate or severe use disorder</t>
  </si>
  <si>
    <t>F13.281</t>
  </si>
  <si>
    <t>Sedative-, hypnotic-, or anxiolytic-induced sexual dysfunction, With moderate or severe use disorder</t>
  </si>
  <si>
    <t>F13.282</t>
  </si>
  <si>
    <t>Sedative-, hypnotic-, or anxiolytic-induced sleep disorder, With moderate or severe use disorder</t>
  </si>
  <si>
    <t>F13.288</t>
  </si>
  <si>
    <t>Sedative-, hypnotic-, or anxiolytic-induced mild neurocognitive disorder, With moderate or severe use disorder</t>
  </si>
  <si>
    <t>F13.29</t>
  </si>
  <si>
    <t>Sedative, hypnotic or anxiolytic dependence with unspecified sedative, hypnotic or anxiolytic-induced disorder</t>
  </si>
  <si>
    <t>F13.90</t>
  </si>
  <si>
    <t>Sedative, hypnotic, or anxiolytic use, unspecified, uncomplicated</t>
  </si>
  <si>
    <t>F13.920</t>
  </si>
  <si>
    <t>Sedative, hypnotic or anxiolytic use, unspecified with intoxication, uncomplicated</t>
  </si>
  <si>
    <t>F13.921</t>
  </si>
  <si>
    <t>Sedative-, hypnotic-, or anxiolytic-induced delirium</t>
  </si>
  <si>
    <t>F13.929</t>
  </si>
  <si>
    <t>Sedative, hypnotic, or anxiolytic intoxication, Without use disorder</t>
  </si>
  <si>
    <t>F13.930</t>
  </si>
  <si>
    <t>Sedative, hypnotic or anxiolytic use, unspecified with withdrawal, uncomplicated</t>
  </si>
  <si>
    <t>F13.931</t>
  </si>
  <si>
    <t>Sedative, hypnotic or anxiolytic use, unspecified with withdrawal delirium</t>
  </si>
  <si>
    <t>F13.932</t>
  </si>
  <si>
    <t>Sedative, hypnotic or anxiolytic use, unspecified with withdrawal with perceptual disturbances</t>
  </si>
  <si>
    <t>F13.939</t>
  </si>
  <si>
    <t>Sedative, hypnotic or anxiolytic use, unspecified with withdrawal, unspecified</t>
  </si>
  <si>
    <t>F13.94</t>
  </si>
  <si>
    <t>Sedative-, hypnotic-, or anxiolytic-induced bipolar and related disorder, Without use disorder</t>
  </si>
  <si>
    <t>F13.950</t>
  </si>
  <si>
    <t>Sedative, hypnotic or anxiolytic use, unspecified with sedative, hypnotic or anxiolytic-induced psychotic disorder with delusions</t>
  </si>
  <si>
    <t>F13.951</t>
  </si>
  <si>
    <t>Sedative, hypnotic or anxiolytic use, unspecified with sedative, hypnotic or anxiolytic-induced psychotic disorder with hallucinations</t>
  </si>
  <si>
    <t>F13.959</t>
  </si>
  <si>
    <t>Sedative-, hypnotic-, or anxiolytic-induced psychotic disorder, Without use disorder</t>
  </si>
  <si>
    <t>F13.96</t>
  </si>
  <si>
    <t>Sedative, hypnotic or anxiolytic use, unspecified with sedative, hypnotic or anxiolytic-induced persisting amnestic disorder</t>
  </si>
  <si>
    <t>F13.97</t>
  </si>
  <si>
    <t>Sedative-, hypnotic-, or anxiolytic-induced major neurocognitive disorder, Without use disorder</t>
  </si>
  <si>
    <t>F13.980</t>
  </si>
  <si>
    <t>Sedative-, hypnotic-, or anxiolytic-induced anxiety disorder, Without use disorder</t>
  </si>
  <si>
    <t>F13.981</t>
  </si>
  <si>
    <t>Sedative-, hypnotic-, or anxiolytic-induced sexual dysfunction, Without use disorder</t>
  </si>
  <si>
    <t>F13.982</t>
  </si>
  <si>
    <t>Sedative-, hypnotic-, or anxiolytic-induced sleep disorder, Without use disorder</t>
  </si>
  <si>
    <t>F13.988</t>
  </si>
  <si>
    <t>Sedative-, hypnotic-, or anxiolytic-induced mild neurocognitive disorder, Without use disorder</t>
  </si>
  <si>
    <t>F13.99</t>
  </si>
  <si>
    <t>Unspecified sedative-, hypnotic-, or anxiolytic-related disorder</t>
  </si>
  <si>
    <t>F14.10</t>
  </si>
  <si>
    <t>Cocaine use disorder, Mild</t>
  </si>
  <si>
    <t>F14.120</t>
  </si>
  <si>
    <t>Cocaine abuse with intoxication, uncomplicated</t>
  </si>
  <si>
    <t>F14.121</t>
  </si>
  <si>
    <t>Cocaine intoxication delirium, With mild use disorder</t>
  </si>
  <si>
    <t>F14.122</t>
  </si>
  <si>
    <t>Cocaine intoxication, With perceptual disturbances, With mild use disorder</t>
  </si>
  <si>
    <t>F14.129</t>
  </si>
  <si>
    <t>Cocaine intoxication, Without perceptual disturbances, With mild use disorder</t>
  </si>
  <si>
    <t>F14.14</t>
  </si>
  <si>
    <t>Cocaine-induced bipolar and related disorder, With mild use disorder</t>
  </si>
  <si>
    <t>F14.150</t>
  </si>
  <si>
    <t>Cocaine abuse with cocaine-induced psychotic disorder with delusions</t>
  </si>
  <si>
    <t>F14.151</t>
  </si>
  <si>
    <t>Cocaine abuse with cocaine-induced psychotic disorder with hallucinations</t>
  </si>
  <si>
    <t>F14.159</t>
  </si>
  <si>
    <t>Cocaine-induced psychotic disorder, With mild use disorder</t>
  </si>
  <si>
    <t>F14.180</t>
  </si>
  <si>
    <t>Cocaine-induced anxiety disorder, With mild use disorder</t>
  </si>
  <si>
    <t>F14.181</t>
  </si>
  <si>
    <t>Cocaine-induced sexual dysfunction, With mild use disorder</t>
  </si>
  <si>
    <t>F14.182</t>
  </si>
  <si>
    <t>Cocaine-induced sleep disorder, With mild use disorder</t>
  </si>
  <si>
    <t>F14.188</t>
  </si>
  <si>
    <t>Cocaine-induced obsessive-compulsive and related disorder, With mild use disorder</t>
  </si>
  <si>
    <t>F14.19</t>
  </si>
  <si>
    <t>Cocaine abuse with unspecified cocaine-induced disorder</t>
  </si>
  <si>
    <t>F14.20</t>
  </si>
  <si>
    <t>Cocaine use disorder, Moderate</t>
  </si>
  <si>
    <t>F14.21</t>
  </si>
  <si>
    <t>Cocaine dependence, in remission</t>
  </si>
  <si>
    <t>F14.220</t>
  </si>
  <si>
    <t>Cocaine dependence with intoxication, uncomplicated</t>
  </si>
  <si>
    <t>F14.221</t>
  </si>
  <si>
    <t>Cocaine intoxication delirium, With moderate or severe use disorder</t>
  </si>
  <si>
    <t>F14.222</t>
  </si>
  <si>
    <t>Cocaine intoxication, With perceptual disturbances, With moderate or severe use disorder</t>
  </si>
  <si>
    <t>F14.229</t>
  </si>
  <si>
    <t>Cocaine intoxication, Without perceptual disturbances, With moderate or severe use disorder</t>
  </si>
  <si>
    <t>F14.23</t>
  </si>
  <si>
    <t>Cocaine withdrawal</t>
  </si>
  <si>
    <t>F14.24</t>
  </si>
  <si>
    <t>Cocaine-induced bipolar and related disorder, With moderate or severe use disorder</t>
  </si>
  <si>
    <t>F14.250</t>
  </si>
  <si>
    <t>Cocaine dependence with cocaine-induced psychotic disorder with delusions</t>
  </si>
  <si>
    <t>F14.251</t>
  </si>
  <si>
    <t>Cocaine dependence with cocaine-induced psychotic disorder with hallucinations</t>
  </si>
  <si>
    <t>F14.259</t>
  </si>
  <si>
    <t>Cocaine-induced psychotic disorder, With moderate or severe use disorder</t>
  </si>
  <si>
    <t>F14.280</t>
  </si>
  <si>
    <t>Cocaine-induced anxiety disorder, With moderate or severe use disorder</t>
  </si>
  <si>
    <t>F14.281</t>
  </si>
  <si>
    <t>Cocaine-induced sexual dysfunction, With moderate or severe use disorder</t>
  </si>
  <si>
    <t>F14.282</t>
  </si>
  <si>
    <t>Cocaine-induced sleep disorder, With moderate or severe use disorder</t>
  </si>
  <si>
    <t>F14.288</t>
  </si>
  <si>
    <t>Cocaine-induced obsessive-compulsive and related disorder, With moderate or severe use disorder</t>
  </si>
  <si>
    <t>F14.29</t>
  </si>
  <si>
    <t>Cocaine dependence with unspecified cocaine-induced disorder</t>
  </si>
  <si>
    <t>F14.90</t>
  </si>
  <si>
    <t>Cocaine use, unspecified, uncomplicated</t>
  </si>
  <si>
    <t>F14.920</t>
  </si>
  <si>
    <t>Cocaine use, unspecified with intoxication, uncomplicated</t>
  </si>
  <si>
    <t>F14.921</t>
  </si>
  <si>
    <t>Cocaine intoxication delirium, Without use disorder</t>
  </si>
  <si>
    <t>F14.922</t>
  </si>
  <si>
    <t>Cocaine intoxication, With perceptual disturbances, Without use disorder</t>
  </si>
  <si>
    <t>F14.929</t>
  </si>
  <si>
    <t>Cocaine intoxication, Without perceptual disturbances, Without use disorder</t>
  </si>
  <si>
    <t>F14.94</t>
  </si>
  <si>
    <t>Cocaine-induced bipolar and related disorder, Without use disorder</t>
  </si>
  <si>
    <t>F14.950</t>
  </si>
  <si>
    <t>Cocaine use, unspecified with cocaine-induced psychotic disorder with delusions</t>
  </si>
  <si>
    <t>F14.951</t>
  </si>
  <si>
    <t>Cocaine use, unspecified with cocaine-induced psychotic disorder with hallucinations</t>
  </si>
  <si>
    <t>F14.959</t>
  </si>
  <si>
    <t>Cocaine-induced psychotic disorder, Without use disorder</t>
  </si>
  <si>
    <t>F14.980</t>
  </si>
  <si>
    <t>Cocaine-induced anxiety disorder, Without use disorder</t>
  </si>
  <si>
    <t>F14.981</t>
  </si>
  <si>
    <t>Cocaine-induced sexual dysfunction, Without use disorder</t>
  </si>
  <si>
    <t>F14.982</t>
  </si>
  <si>
    <t>Cocaine-induced sleep disorder, Without use disorder</t>
  </si>
  <si>
    <t>F14.988</t>
  </si>
  <si>
    <t>Cocaine-induced obsessive-compulsive and related disorder, Without use disorder</t>
  </si>
  <si>
    <t>F14.99</t>
  </si>
  <si>
    <t>Unspecified cocaine-related disorder</t>
  </si>
  <si>
    <t>F15.10</t>
  </si>
  <si>
    <t>Amphetamine-type substance use disorder, Mild</t>
  </si>
  <si>
    <t>F15.120</t>
  </si>
  <si>
    <t>Other stimulant abuse with intoxication, uncomplicated</t>
  </si>
  <si>
    <t>F15.121</t>
  </si>
  <si>
    <t>Amphetamine (or other stimulant) intoxication delirium, With mild use disorder</t>
  </si>
  <si>
    <t>F15.122</t>
  </si>
  <si>
    <t>Amphetamine or other stimulant intoxication, With perceptual disturbances, With mild use disorder</t>
  </si>
  <si>
    <t>F15.129</t>
  </si>
  <si>
    <t>Amphetamine or other stimulant intoxication, Without perceptual disturbances, With mild use disorder</t>
  </si>
  <si>
    <t>F15.14</t>
  </si>
  <si>
    <t>Amphetamine (or other stimulant)-induced bipolar and related disorder, With mild use disorder</t>
  </si>
  <si>
    <t>F15.150</t>
  </si>
  <si>
    <t>Other stimulant abuse with stimulant-induced psychotic disorder with delusions</t>
  </si>
  <si>
    <t>F15.151</t>
  </si>
  <si>
    <t>Other stimulant abuse with stimulant-induced psychotic disorder with hallucinations</t>
  </si>
  <si>
    <t>F15.159</t>
  </si>
  <si>
    <t>Amphetamine (or other stimulant)-induced psychotic disorder, With mild use disorder</t>
  </si>
  <si>
    <t>F15.180</t>
  </si>
  <si>
    <t>Caffeine-induced anxiety disorder, With mild use disorder</t>
  </si>
  <si>
    <t>F15.181</t>
  </si>
  <si>
    <t>Amphetamine (or other stimulant)-induced sexual dysfunction, With mild use disorder</t>
  </si>
  <si>
    <t>F15.182</t>
  </si>
  <si>
    <t>Amphetamine (or other stimulant)-induced sleep disorder, With mild use disorder</t>
  </si>
  <si>
    <t>F15.188</t>
  </si>
  <si>
    <t>Amphetamine (or other stimulant)-induced obsessive-compulsive and related disorder, With mild use disorder</t>
  </si>
  <si>
    <t>F15.19</t>
  </si>
  <si>
    <t>Other stimulant abuse with unspecified stimulant-induced disorder</t>
  </si>
  <si>
    <t>F15.20</t>
  </si>
  <si>
    <t>Amphetamine-type substance use disorder, Moderate</t>
  </si>
  <si>
    <t>F15.21</t>
  </si>
  <si>
    <t>Other stimulant dependence, in remission</t>
  </si>
  <si>
    <t>F15.220</t>
  </si>
  <si>
    <t>Other stimulant dependence with intoxication, uncomplicated</t>
  </si>
  <si>
    <t>F15.221</t>
  </si>
  <si>
    <t>Amphetamine (or other stimulant) intoxication delirium, With moderate or severe use disorder</t>
  </si>
  <si>
    <t>F15.222</t>
  </si>
  <si>
    <t>Amphetamine or other stimulant intoxication, With perceptual disturbances, With moderate or severe use disorder</t>
  </si>
  <si>
    <t>F15.229</t>
  </si>
  <si>
    <t>Amphetamine or other stimulant intoxication, Without perceptual disturbances, With moderate or severe use disorder</t>
  </si>
  <si>
    <t>F15.23</t>
  </si>
  <si>
    <t>Amphetamine or other stimulant withdrawal</t>
  </si>
  <si>
    <t>F15.24</t>
  </si>
  <si>
    <t>Amphetamine (or other stimulant)-induced bipolar and related disorder, With moderate or severe use disorder</t>
  </si>
  <si>
    <t>F15.250</t>
  </si>
  <si>
    <t>Other stimulant dependence with stimulant-induced psychotic disorder with delusions</t>
  </si>
  <si>
    <t>F15.251</t>
  </si>
  <si>
    <t>Other stimulant dependence with stimulant-induced psychotic disorder with hallucinations</t>
  </si>
  <si>
    <t>F15.259</t>
  </si>
  <si>
    <t>Amphetamine (or other stimulant)-induced psychotic disorder, With moderate or severe use disorder</t>
  </si>
  <si>
    <t>F15.280</t>
  </si>
  <si>
    <t>Caffeine-induced anxiety disorder, With moderate or severe use disorder</t>
  </si>
  <si>
    <t>F15.281</t>
  </si>
  <si>
    <t>Amphetamine (or other stimulant)-induced sexual dysfunction, With moderate or severe use disorder</t>
  </si>
  <si>
    <t>F15.282</t>
  </si>
  <si>
    <t>Amphetamine (or other stimulant)-induced sleep disorder, With moderate or severe use disorder</t>
  </si>
  <si>
    <t>F15.288</t>
  </si>
  <si>
    <t>Amphetamine (or other stimulant)-induced obsessive-compulsive and related disorder, With moderate or severe use disorder</t>
  </si>
  <si>
    <t>F15.29</t>
  </si>
  <si>
    <t>Other stimulant dependence with unspecified stimulant-induced disorder</t>
  </si>
  <si>
    <t>F15.90</t>
  </si>
  <si>
    <t>Other stimulant use, unspecified, uncomplicated</t>
  </si>
  <si>
    <t>F15.920</t>
  </si>
  <si>
    <t>Other stimulant use, unspecified with intoxication, uncomplicated</t>
  </si>
  <si>
    <t>F15.921</t>
  </si>
  <si>
    <t>Amphetamine (or other stimulant)-induced delirium</t>
  </si>
  <si>
    <t>F15.922</t>
  </si>
  <si>
    <t>Amphetamine or other stimulant intoxication, With perceptual disturbances, Without use disorder</t>
  </si>
  <si>
    <t>F15.929</t>
  </si>
  <si>
    <t>Amphetamine or other stimulant intoxication, Without perceptual disturbances, Without use disorder</t>
  </si>
  <si>
    <t>F15.93</t>
  </si>
  <si>
    <t>Caffeine withdrawal</t>
  </si>
  <si>
    <t>F15.94</t>
  </si>
  <si>
    <t>Amphetamine (or other stimulant)-induced bipolar and related disorder, Without use disorder</t>
  </si>
  <si>
    <t>F15.950</t>
  </si>
  <si>
    <t>Other stimulant use, unspecified with stimulant-induced psychotic disorder with delusions</t>
  </si>
  <si>
    <t>F15.951</t>
  </si>
  <si>
    <t>Other stimulant use, unspecified with stimulant-induced psychotic disorder with hallucinations</t>
  </si>
  <si>
    <t>F15.959</t>
  </si>
  <si>
    <t>Amphetamine (or other stimulant)-induced psychotic disorder, Without use disorder</t>
  </si>
  <si>
    <t>F15.980</t>
  </si>
  <si>
    <t>Caffeine-induced anxiety disorder, Without use disorder</t>
  </si>
  <si>
    <t>F15.981</t>
  </si>
  <si>
    <t>Amphetamine (or other stimulant)-induced sexual dysfunction, Without use disorder</t>
  </si>
  <si>
    <t>F15.982</t>
  </si>
  <si>
    <t>Amphetamine (or other stimulant)-induced sleep disorder, Without use disorder</t>
  </si>
  <si>
    <t>F15.988</t>
  </si>
  <si>
    <t>Amphetamine (or other stimulant)-induced obsessive-compulsive and related disorder, Without use disorder</t>
  </si>
  <si>
    <t>F15.99</t>
  </si>
  <si>
    <t>Unspecified amphetamine or other stimulant-related disorder</t>
  </si>
  <si>
    <t>F16.10</t>
  </si>
  <si>
    <t>Other hallucinogen use disorder, Mild</t>
  </si>
  <si>
    <t>F16.120</t>
  </si>
  <si>
    <t>Hallucinogen abuse with intoxication, uncomplicated</t>
  </si>
  <si>
    <t>F16.121</t>
  </si>
  <si>
    <t>Other hallucinogen intoxication delirium, With mild use disorder</t>
  </si>
  <si>
    <t>F16.122</t>
  </si>
  <si>
    <t>Hallucinogen abuse with intoxication with perceptual disturbance</t>
  </si>
  <si>
    <t>F16.129</t>
  </si>
  <si>
    <t>Other hallucinogen intoxication, With mild use disorder</t>
  </si>
  <si>
    <t>F16.14</t>
  </si>
  <si>
    <t>Other hallucinogen-induced bipolar and related disorder, With mild use disorder</t>
  </si>
  <si>
    <t>F16.150</t>
  </si>
  <si>
    <t>Hallucinogen abuse with hallucinogen-induced psychotic disorder with delusions</t>
  </si>
  <si>
    <t>F16.151</t>
  </si>
  <si>
    <t>Hallucinogen abuse with hallucinogen-induced psychotic disorder with hallucinations</t>
  </si>
  <si>
    <t>F16.159</t>
  </si>
  <si>
    <t>Other hallucinogen-induced psychotic disorder, With mild use disorder</t>
  </si>
  <si>
    <t>F16.180</t>
  </si>
  <si>
    <t>Other hallucinogen-induced anxiety disorder, With mild use disorder</t>
  </si>
  <si>
    <t>F16.183</t>
  </si>
  <si>
    <t>Hallucinogen abuse with hallucinogen persisting perception disorder (flashbacks)</t>
  </si>
  <si>
    <t>F16.188</t>
  </si>
  <si>
    <t>Hallucinogen abuse with other hallucinogen-induced disorder</t>
  </si>
  <si>
    <t>F16.19</t>
  </si>
  <si>
    <t>Hallucinogen abuse with unspecified hallucinogen-induced disorder</t>
  </si>
  <si>
    <t>F16.20</t>
  </si>
  <si>
    <t>Other hallucinogen use disorder, Moderate</t>
  </si>
  <si>
    <t>F16.21</t>
  </si>
  <si>
    <t>Hallucinogen dependence, in remission</t>
  </si>
  <si>
    <t>F16.220</t>
  </si>
  <si>
    <t>Hallucinogen dependence with intoxication, uncomplicated</t>
  </si>
  <si>
    <t>F16.221</t>
  </si>
  <si>
    <t>Other hallucinogen intoxication delirium, With moderate or severe use disorder</t>
  </si>
  <si>
    <t>F16.229</t>
  </si>
  <si>
    <t>Other hallucinogen intoxication, With moderate or severe use disorder</t>
  </si>
  <si>
    <t>F16.24</t>
  </si>
  <si>
    <t>Other hallucinogen-induced bipolar and related disorder, With moderate or severe use disorder</t>
  </si>
  <si>
    <t>F16.250</t>
  </si>
  <si>
    <t>Hallucinogen dependence with hallucinogen-induced psychotic disorder with delusions</t>
  </si>
  <si>
    <t>F16.251</t>
  </si>
  <si>
    <t>Hallucinogen dependence with hallucinogen-induced psychotic disorder with hallucinations</t>
  </si>
  <si>
    <t>F16.259</t>
  </si>
  <si>
    <t>Other hallucinogen-induced psychotic disorder, With moderate or severe use disorder</t>
  </si>
  <si>
    <t>F16.280</t>
  </si>
  <si>
    <t>Other hallucinogen-induced anxiety disorder, With moderate or severe use disorder</t>
  </si>
  <si>
    <t>F16.283</t>
  </si>
  <si>
    <t>Hallucinogen dependence with hallucinogen persisting perception disorder (flashbacks)</t>
  </si>
  <si>
    <t>F16.288</t>
  </si>
  <si>
    <t>Hallucinogen dependence with other hallucinogen-induced disorder</t>
  </si>
  <si>
    <t>F16.29</t>
  </si>
  <si>
    <t>Hallucinogen dependence with unspecified hallucinogen-induced disorder</t>
  </si>
  <si>
    <t>F16.90</t>
  </si>
  <si>
    <t>Hallucinogen use, unspecified, uncomplicated</t>
  </si>
  <si>
    <t>F16.920</t>
  </si>
  <si>
    <t>Hallucinogen use, unspecified with intoxication, uncomplicated</t>
  </si>
  <si>
    <t>F16.921</t>
  </si>
  <si>
    <t>Other hallucinogen intoxication delirium, Without use disorder</t>
  </si>
  <si>
    <t>F16.929</t>
  </si>
  <si>
    <t>Other hallucinogen intoxication, Without use disorder</t>
  </si>
  <si>
    <t>F16.94</t>
  </si>
  <si>
    <t>Other hallucinogen-induced bipolar and related disorder, Without use disorder</t>
  </si>
  <si>
    <t>F16.950</t>
  </si>
  <si>
    <t>Hallucinogen use, unspecified with hallucinogen-induced psychotic disorder with delusions</t>
  </si>
  <si>
    <t>F16.951</t>
  </si>
  <si>
    <t>Hallucinogen use, unspecified with hallucinogen-induced psychotic disorder with hallucinations</t>
  </si>
  <si>
    <t>F16.959</t>
  </si>
  <si>
    <t>Other hallucinogen-induced psychotic disorder, Without use disorder</t>
  </si>
  <si>
    <t>F16.980</t>
  </si>
  <si>
    <t>Other hallucinogen-induced anxiety disorder, Without use disorder</t>
  </si>
  <si>
    <t>F16.983</t>
  </si>
  <si>
    <t>Hallucinogen persisting perception disorder</t>
  </si>
  <si>
    <t>F16.988</t>
  </si>
  <si>
    <t>Hallucinogen use, unspecified with other hallucinogen-induced disorder</t>
  </si>
  <si>
    <t>F16.99</t>
  </si>
  <si>
    <t>Unspecified hallucinogen-related disorder</t>
  </si>
  <si>
    <t>F17.200</t>
  </si>
  <si>
    <t>Tobacco use disorder, Moderate</t>
  </si>
  <si>
    <t>F17.201</t>
  </si>
  <si>
    <t>Nicotine dependence, unspecified, in remission</t>
  </si>
  <si>
    <t>F17.203</t>
  </si>
  <si>
    <t>Tobacco withdrawal</t>
  </si>
  <si>
    <t>F17.208</t>
  </si>
  <si>
    <t>Tobacco-induced sleep disorder, With moderate or severe use disorder</t>
  </si>
  <si>
    <t>F17.209</t>
  </si>
  <si>
    <t>Unspecified tobacco-related disorder</t>
  </si>
  <si>
    <t>F17.210</t>
  </si>
  <si>
    <t>Nicotine dependence, cigarettes, uncomplicated</t>
  </si>
  <si>
    <t>F17.211</t>
  </si>
  <si>
    <t>Nicotine dependence, cigarettes, in remission</t>
  </si>
  <si>
    <t>F17.213</t>
  </si>
  <si>
    <t>Nicotine dependence, cigarettes, with withdrawal</t>
  </si>
  <si>
    <t>F17.218</t>
  </si>
  <si>
    <t>Nicotine dependence, cigarettes, with other nicotine-induced disorders</t>
  </si>
  <si>
    <t>F17.219</t>
  </si>
  <si>
    <t>Nicotine dependence, cigarettes, with unspecified nicotine-induced disorders</t>
  </si>
  <si>
    <t>F17.220</t>
  </si>
  <si>
    <t>Nicotine dependence, chewing tobacco, uncomplicated</t>
  </si>
  <si>
    <t>F17.221</t>
  </si>
  <si>
    <t>Nicotine dependence, chewing tobacco, in remission</t>
  </si>
  <si>
    <t>F17.223</t>
  </si>
  <si>
    <t>Nicotine dependence, chewing tobacco, with withdrawal</t>
  </si>
  <si>
    <t>F17.228</t>
  </si>
  <si>
    <t>Nicotine dependence, chewing tobacco, with other nicotine-induced disorders</t>
  </si>
  <si>
    <t>F17.229</t>
  </si>
  <si>
    <t>Nicotine dependence, chewing tobacco, with unspecified nicotine-induced disorders</t>
  </si>
  <si>
    <t>F17.290</t>
  </si>
  <si>
    <t>Nicotine dependence, other tobacco product, uncomplicated</t>
  </si>
  <si>
    <t>F17.291</t>
  </si>
  <si>
    <t>Nicotine dependence, other tobacco product, in remission</t>
  </si>
  <si>
    <t>F17.293</t>
  </si>
  <si>
    <t>Nicotine dependence, other tobacco product, with withdrawal</t>
  </si>
  <si>
    <t>F17.298</t>
  </si>
  <si>
    <t>Nicotine dependence, other tobacco product, with other nicotine-induced disorders</t>
  </si>
  <si>
    <t>F17.299</t>
  </si>
  <si>
    <t>Nicotine dependence, other tobacco product, with unspecified nicotine-induced disorders</t>
  </si>
  <si>
    <t>F18.10</t>
  </si>
  <si>
    <t>Inhalant use disorder, Mild</t>
  </si>
  <si>
    <t>F18.120</t>
  </si>
  <si>
    <t>Inhalant abuse with intoxication, uncomplicated</t>
  </si>
  <si>
    <t>F18.121</t>
  </si>
  <si>
    <t>Inhalant intoxication delirium, With mild use disorder</t>
  </si>
  <si>
    <t>F18.129</t>
  </si>
  <si>
    <t>Inhalant intoxication, With mild use disorder</t>
  </si>
  <si>
    <t>F18.14</t>
  </si>
  <si>
    <t>Inhalant-induced depressive disorder, With mild use disorder</t>
  </si>
  <si>
    <t>F18.150</t>
  </si>
  <si>
    <t>Inhalant abuse with inhalant-induced psychotic disorder with delusions</t>
  </si>
  <si>
    <t>F18.151</t>
  </si>
  <si>
    <t>Inhalant abuse with inhalant-induced psychotic disorder with hallucinations</t>
  </si>
  <si>
    <t>F18.159</t>
  </si>
  <si>
    <t>Inhalant-induced psychotic disorder, With mild use disorder</t>
  </si>
  <si>
    <t>F18.17</t>
  </si>
  <si>
    <t>Inhalant-induced major neurocognitive disorder, With mild use disorder</t>
  </si>
  <si>
    <t>F18.180</t>
  </si>
  <si>
    <t>Inhalant-induced anxiety disorder, With mild use disorder</t>
  </si>
  <si>
    <t>F18.188</t>
  </si>
  <si>
    <t>Inhalant-induced mild neurocognitive disorder, With mild use disorder</t>
  </si>
  <si>
    <t>F18.19</t>
  </si>
  <si>
    <t>Inhalant abuse with unspecified inhalant-induced disorder</t>
  </si>
  <si>
    <t>F18.20</t>
  </si>
  <si>
    <t>Inhalant use disorder, Moderate</t>
  </si>
  <si>
    <t>F18.21</t>
  </si>
  <si>
    <t>Inhalant dependence, in remission</t>
  </si>
  <si>
    <t>F18.220</t>
  </si>
  <si>
    <t>Inhalant dependence with intoxication, uncomplicated</t>
  </si>
  <si>
    <t>F18.221</t>
  </si>
  <si>
    <t>Inhalant intoxication delirium, With moderate or severe use disorder</t>
  </si>
  <si>
    <t>F18.229</t>
  </si>
  <si>
    <t>Inhalant intoxication, With moderate or severe use disorder</t>
  </si>
  <si>
    <t>F18.24</t>
  </si>
  <si>
    <t>Inhalant-induced depressive disorder, With moderate or severe use disorder</t>
  </si>
  <si>
    <t>F18.250</t>
  </si>
  <si>
    <t>Inhalant dependence with inhalant-induced psychotic disorder with delusions</t>
  </si>
  <si>
    <t>F18.251</t>
  </si>
  <si>
    <t>Inhalant dependence with inhalant-induced psychotic disorder with hallucinations</t>
  </si>
  <si>
    <t>F18.259</t>
  </si>
  <si>
    <t>Inhalant-induced psychotic disorder, With moderate or severe use disorder</t>
  </si>
  <si>
    <t>F18.27</t>
  </si>
  <si>
    <t>Inhalant-induced major neurocognitive disorder, With moderate or severe use disorder</t>
  </si>
  <si>
    <t>F18.280</t>
  </si>
  <si>
    <t>Inhalant-induced anxiety disorder, With moderate or severe use disorder</t>
  </si>
  <si>
    <t>F18.288</t>
  </si>
  <si>
    <t>Inhalant-induced mild neurocognitive disorder, With moderate or severe use disorder</t>
  </si>
  <si>
    <t>F18.29</t>
  </si>
  <si>
    <t>Inhalant dependence with unspecified inhalant-induced disorder</t>
  </si>
  <si>
    <t>F18.90</t>
  </si>
  <si>
    <t>Inhalant use, unspecified, uncomplicated</t>
  </si>
  <si>
    <t>F18.920</t>
  </si>
  <si>
    <t>Inhalant use, unspecified with intoxication, uncomplicated</t>
  </si>
  <si>
    <t>F18.921</t>
  </si>
  <si>
    <t>Inhalant intoxication delirium, Without use disorder</t>
  </si>
  <si>
    <t>F18.929</t>
  </si>
  <si>
    <t>Inhalant intoxication, Without use disorder</t>
  </si>
  <si>
    <t>F18.94</t>
  </si>
  <si>
    <t>Inhalant-induced depressive disorder, Without use disorder</t>
  </si>
  <si>
    <t>F18.950</t>
  </si>
  <si>
    <t>Inhalant use, unspecified with inhalant-induced psychotic disorder with delusions</t>
  </si>
  <si>
    <t>F18.951</t>
  </si>
  <si>
    <t>Inhalant use, unspecified with inhalant-induced psychotic disorder with hallucinations</t>
  </si>
  <si>
    <t>F18.959</t>
  </si>
  <si>
    <t>Inhalant-induced psychotic disorder, Without use disorder</t>
  </si>
  <si>
    <t>F18.97</t>
  </si>
  <si>
    <t>Inhalant-induced major neurocognitive disorder, Without use disorder</t>
  </si>
  <si>
    <t>F18.980</t>
  </si>
  <si>
    <t>Inhalant-induced anxiety disorder, Without use disorder</t>
  </si>
  <si>
    <t>F18.988</t>
  </si>
  <si>
    <t>Inhalant-induced mild neurocognitive disorder, Without use disorder</t>
  </si>
  <si>
    <t>F18.99</t>
  </si>
  <si>
    <t>Unspecified inhalant-related disorder</t>
  </si>
  <si>
    <t>F19.10</t>
  </si>
  <si>
    <t>Other (or unknown) substance use disorder, Mild</t>
  </si>
  <si>
    <t>F19.120</t>
  </si>
  <si>
    <t>Other psychoactive substance abuse with intoxication, uncomplicated</t>
  </si>
  <si>
    <t>F19.121</t>
  </si>
  <si>
    <t>Other (or unknown) substance intoxication delirium, With mild use disorder</t>
  </si>
  <si>
    <t>F19.122</t>
  </si>
  <si>
    <t>Other psychoactive substance abuse with intoxication with perceptual disturbances</t>
  </si>
  <si>
    <t>F19.129</t>
  </si>
  <si>
    <t>Other (or unknown) substance intoxication, With mild use disorder</t>
  </si>
  <si>
    <t>F19.14</t>
  </si>
  <si>
    <t>Other (or unknown) substance-induced bipolar and related disorder, With mild use disorder</t>
  </si>
  <si>
    <t>F19.150</t>
  </si>
  <si>
    <t>Other psychoactive substance abuse with psychoactive substance-induced psychotic disorder with delusions</t>
  </si>
  <si>
    <t>F19.151</t>
  </si>
  <si>
    <t>Other psychoactive substance abuse with psychoactive substance-induced psychotic disorder with hallucinations</t>
  </si>
  <si>
    <t>F19.159</t>
  </si>
  <si>
    <t>Other (or unknown) substance-induced psychotic disorder, With mild use disorder</t>
  </si>
  <si>
    <t>F19.16</t>
  </si>
  <si>
    <t>Other psychoactive substance abuse with psychoactive substance-induced persisting amnestic disorder</t>
  </si>
  <si>
    <t>F19.17</t>
  </si>
  <si>
    <t>Other (or unknown) substance-induced major neurocognitive disorder, With mild use disorder</t>
  </si>
  <si>
    <t>F19.180</t>
  </si>
  <si>
    <t>Other (or unknown) substance-induced anxiety disorder, With mild use disorder</t>
  </si>
  <si>
    <t>F19.181</t>
  </si>
  <si>
    <t>Other (or unknown) substance-induced sexual dysfunction, With mild use disorder</t>
  </si>
  <si>
    <t>F19.182</t>
  </si>
  <si>
    <t>Other (or unknown) substance-induced sleep disorder, With mild use disorder</t>
  </si>
  <si>
    <t>F19.188</t>
  </si>
  <si>
    <t>Other (or unknown) substance-induced mild neurocognitive disorder, With mild use disorder</t>
  </si>
  <si>
    <t>F19.19</t>
  </si>
  <si>
    <t>Other psychoactive substance abuse with unspecified psychoactive substance-induced disorder</t>
  </si>
  <si>
    <t>F19.20</t>
  </si>
  <si>
    <t>Other (or unknown) substance use disorder, Moderate</t>
  </si>
  <si>
    <t>F19.21</t>
  </si>
  <si>
    <t>Other psychoactive substance dependence, in remission</t>
  </si>
  <si>
    <t>F19.220</t>
  </si>
  <si>
    <t>Other psychoactive substance dependence with intoxication, uncomplicated</t>
  </si>
  <si>
    <t>F19.221</t>
  </si>
  <si>
    <t>Other (or unknown) substance intoxication delirium, With moderate or severe use disorder</t>
  </si>
  <si>
    <t>F19.222</t>
  </si>
  <si>
    <t>Other psychoactive substance dependence with intoxication with perceptual disturbance</t>
  </si>
  <si>
    <t>F19.229</t>
  </si>
  <si>
    <t>Other (or unknown) substance intoxication, With moderate or severe use disorder</t>
  </si>
  <si>
    <t>F19.230</t>
  </si>
  <si>
    <t>Other psychoactive substance dependence with withdrawal, uncomplicated</t>
  </si>
  <si>
    <t>F19.231</t>
  </si>
  <si>
    <t>Other (or unknown) substance withdrawal delirium</t>
  </si>
  <si>
    <t>F19.232</t>
  </si>
  <si>
    <t>Other psychoactive substance dependence with withdrawal with perceptual disturbance</t>
  </si>
  <si>
    <t>F19.239</t>
  </si>
  <si>
    <t>Other (or unknown) substance withdrawal</t>
  </si>
  <si>
    <t>F19.24</t>
  </si>
  <si>
    <t>Other (or unknown) substance-induced bipolar and related disorder, With moderate or severe use disorder</t>
  </si>
  <si>
    <t>F19.250</t>
  </si>
  <si>
    <t>Other psychoactive substance dependence with psychoactive substance-induced psychotic disorder with delusions</t>
  </si>
  <si>
    <t>F19.251</t>
  </si>
  <si>
    <t>Other psychoactive substance dependence with psychoactive substance-induced psychotic disorder with hallucinations</t>
  </si>
  <si>
    <t>F19.259</t>
  </si>
  <si>
    <t>Other (or unknown) substance-induced psychotic disorder, With moderate or severe use disorder</t>
  </si>
  <si>
    <t>F19.26</t>
  </si>
  <si>
    <t>Other psychoactive substance dependence with psychoactive substance-induced persisting amnestic disorder</t>
  </si>
  <si>
    <t>F19.27</t>
  </si>
  <si>
    <t>Other (or unknown) substance-induced major neurocognitive disorder, With moderate or severe use disorder</t>
  </si>
  <si>
    <t>F19.280</t>
  </si>
  <si>
    <t>Other (or unknown) substance-induced anxiety disorder, With moderate or severe use disorder</t>
  </si>
  <si>
    <t>F19.281</t>
  </si>
  <si>
    <t>Other (or unknown) substance-induced sexual dysfunction, With moderate or severe use disorder</t>
  </si>
  <si>
    <t>F19.282</t>
  </si>
  <si>
    <t>Other (or unknown) substance-induced sleep disorder, With moderate or severe use disorder</t>
  </si>
  <si>
    <t>F19.288</t>
  </si>
  <si>
    <t>Other (or unknown) substance-induced mild neurocognitive disorder, With moderate or severe use disorder</t>
  </si>
  <si>
    <t>F19.29</t>
  </si>
  <si>
    <t>Other psychoactive substance dependence with unspecified psychoactive substance-induced disorder</t>
  </si>
  <si>
    <t>F19.90</t>
  </si>
  <si>
    <t>Other psychoactive substance use, unspecified, uncomplicated</t>
  </si>
  <si>
    <t>F19.920</t>
  </si>
  <si>
    <t>Other psychoactive substance use, unspecified with intoxication, uncomplicated</t>
  </si>
  <si>
    <t>F19.921</t>
  </si>
  <si>
    <t>Other (or unknown) substance-induced delirium</t>
  </si>
  <si>
    <t>F19.922</t>
  </si>
  <si>
    <t>Other psychoactive substance use, unspecified with intoxication with perceptual disturbance</t>
  </si>
  <si>
    <t>F19.929</t>
  </si>
  <si>
    <t>Other (or unknown) substance intoxication, Without use disorder</t>
  </si>
  <si>
    <t>F19.930</t>
  </si>
  <si>
    <t>Other psychoactive substance use, unspecified with withdrawal, uncomplicated</t>
  </si>
  <si>
    <t>F19.931</t>
  </si>
  <si>
    <t>Other psychoactive substance use, unspecified with withdrawal delirium</t>
  </si>
  <si>
    <t>F19.932</t>
  </si>
  <si>
    <t>Other psychoactive substance use, unspecified with withdrawal with perceptual disturbance</t>
  </si>
  <si>
    <t>F19.939</t>
  </si>
  <si>
    <t>Other psychoactive substance use, unspecified with withdrawal, unspecified</t>
  </si>
  <si>
    <t>F19.94</t>
  </si>
  <si>
    <t>Other (or unknown) substance-induced bipolar and related disorder, Without use disorder</t>
  </si>
  <si>
    <t>F19.950</t>
  </si>
  <si>
    <t>Other psychoactive substance use, unspecified with psychoactive substance-induced psychotic disorder with delusions</t>
  </si>
  <si>
    <t>F19.951</t>
  </si>
  <si>
    <t>Other psychoactive substance use, unspecified with psychoactive substance-induced psychotic disorder with hallucinations</t>
  </si>
  <si>
    <t>F19.959</t>
  </si>
  <si>
    <t>Other (or unknown) substance-induced psychotic disorder, Without use disorder</t>
  </si>
  <si>
    <t>F19.96</t>
  </si>
  <si>
    <t>Other psychoactive substance use, unspecified with psychoactive substance-induced persisting amnestic disorder</t>
  </si>
  <si>
    <t>F19.97</t>
  </si>
  <si>
    <t>Other (or unknown) substance-induced major neurocognitive disorder, Without use disorder</t>
  </si>
  <si>
    <t>F19.980</t>
  </si>
  <si>
    <t>Other (or unknown) substance-induced anxiety disorder, Without use disorder</t>
  </si>
  <si>
    <t>F19.981</t>
  </si>
  <si>
    <t>Other (or unknown) substance-induced sexual dysfunction, Without use disorder</t>
  </si>
  <si>
    <t>F19.982</t>
  </si>
  <si>
    <t>Other (or unknown) substance-induced sleep disorder, Without use disorder</t>
  </si>
  <si>
    <t>F19.988</t>
  </si>
  <si>
    <t>Other (or unknown) substance-induced mild neurocognitive disorder, Without use disorder</t>
  </si>
  <si>
    <t>F19.99</t>
  </si>
  <si>
    <t>Unspecified other (or unknown) substance-related disorder</t>
  </si>
  <si>
    <t>F20.0</t>
  </si>
  <si>
    <t>Paranoid schizophrenia</t>
  </si>
  <si>
    <t>F20.1</t>
  </si>
  <si>
    <t>Disorganized schizophrenia</t>
  </si>
  <si>
    <t>F20.2</t>
  </si>
  <si>
    <t>Catatonic schizophrenia</t>
  </si>
  <si>
    <t>C</t>
  </si>
  <si>
    <t>F20.3</t>
  </si>
  <si>
    <t>Undifferentiated schizophrenia</t>
  </si>
  <si>
    <t>F20.5</t>
  </si>
  <si>
    <t>Residual schizophrenia</t>
  </si>
  <si>
    <t>F20.81</t>
  </si>
  <si>
    <t>Schizophreniform disorder</t>
  </si>
  <si>
    <t>F20.89</t>
  </si>
  <si>
    <t>Other schizophrenia</t>
  </si>
  <si>
    <t>F20.9</t>
  </si>
  <si>
    <t>Schizophrenia</t>
  </si>
  <si>
    <t>F21</t>
  </si>
  <si>
    <t>Schizotypal personality disorder</t>
  </si>
  <si>
    <t>F22</t>
  </si>
  <si>
    <t>Delusional disorder</t>
  </si>
  <si>
    <t>F23</t>
  </si>
  <si>
    <t>Brief psychotic disorder</t>
  </si>
  <si>
    <t>F24</t>
  </si>
  <si>
    <t>Shared psychotic disorder</t>
  </si>
  <si>
    <t>F25.0</t>
  </si>
  <si>
    <t>Schizoaffective disorder, Bipolar type</t>
  </si>
  <si>
    <t>F25.1</t>
  </si>
  <si>
    <t>Schizoaffective disorder, Depressive type</t>
  </si>
  <si>
    <t>F25.8</t>
  </si>
  <si>
    <t>Other schizoaffective disorders</t>
  </si>
  <si>
    <t>F25.9</t>
  </si>
  <si>
    <t>Schizoaffective disorder, unspecified</t>
  </si>
  <si>
    <t>F28</t>
  </si>
  <si>
    <t>Other specified schizophrenia spectrum and other psychotic disorder</t>
  </si>
  <si>
    <t>F29</t>
  </si>
  <si>
    <t>Unspecified schizophrenia spectrum and other psychotic disorder</t>
  </si>
  <si>
    <t>F30.10</t>
  </si>
  <si>
    <t>Manic episode without psychotic symptoms, unspecified</t>
  </si>
  <si>
    <t>F30.11</t>
  </si>
  <si>
    <t>Manic episode without psychotic symptoms, mild</t>
  </si>
  <si>
    <t>F30.12</t>
  </si>
  <si>
    <t>Manic episode without psychotic symptoms, moderate</t>
  </si>
  <si>
    <t>F30.13</t>
  </si>
  <si>
    <t>Manic episode, severe, without psychotic symptoms</t>
  </si>
  <si>
    <t>F30.2</t>
  </si>
  <si>
    <t>Manic episode, severe with psychotic symptoms</t>
  </si>
  <si>
    <t>F30.3</t>
  </si>
  <si>
    <t>Manic episode in partial remission</t>
  </si>
  <si>
    <t>F30.4</t>
  </si>
  <si>
    <t>Manic episode in full remission</t>
  </si>
  <si>
    <t>F30.8</t>
  </si>
  <si>
    <t>Other manic episodes</t>
  </si>
  <si>
    <t>F30.9</t>
  </si>
  <si>
    <t>Manic episode, unspecified</t>
  </si>
  <si>
    <t>F31.0</t>
  </si>
  <si>
    <t>Bipolar I disorder, Current or most recent episode hypomanic</t>
  </si>
  <si>
    <t>F31.10</t>
  </si>
  <si>
    <t>Bipolar disorder, current episode manic without psychotic features, unspecified</t>
  </si>
  <si>
    <t>F31.11</t>
  </si>
  <si>
    <t>Bipolar I disorder, Current or most recent episode manic, Mild</t>
  </si>
  <si>
    <t>F31.12</t>
  </si>
  <si>
    <t>Bipolar I disorder, Current or most recent episode manic, Moderate</t>
  </si>
  <si>
    <t>F31.13</t>
  </si>
  <si>
    <t>Bipolar I disorder, Current or most recent episode manic, Severe</t>
  </si>
  <si>
    <t>F31.2</t>
  </si>
  <si>
    <t>Bipolar I disorder, Current or most recent episode manic, With psychotic features</t>
  </si>
  <si>
    <t>F31.30</t>
  </si>
  <si>
    <t>Bipolar disorder, current episode depressed, mild or moderate severity, unspecified</t>
  </si>
  <si>
    <t>F31.31</t>
  </si>
  <si>
    <t>Bipolar I disorder, Current or most recent episode depressed, Mild</t>
  </si>
  <si>
    <t>F31.32</t>
  </si>
  <si>
    <t>Bipolar I disorder, Current or most recent episode depressed, Moderate</t>
  </si>
  <si>
    <t>F31.4</t>
  </si>
  <si>
    <t>Bipolar I disorder, Current or most recent episode depressed, Severe</t>
  </si>
  <si>
    <t>F31.5</t>
  </si>
  <si>
    <t>Bipolar I disorder, Current or most recent episode depressed, With psychotic features</t>
  </si>
  <si>
    <t>F31.60</t>
  </si>
  <si>
    <t>Bipolar disorder, current episode mixed, unspecified</t>
  </si>
  <si>
    <t>F31.61</t>
  </si>
  <si>
    <t>Bipolar disorder, current episode mixed, mild</t>
  </si>
  <si>
    <t>F31.62</t>
  </si>
  <si>
    <t>Bipolar disorder, current episode mixed, moderate</t>
  </si>
  <si>
    <t>F31.63</t>
  </si>
  <si>
    <t>Bipolar disorder, current episode mixed, severe, without psychotic features</t>
  </si>
  <si>
    <t>F31.64</t>
  </si>
  <si>
    <t>Bipolar disorder, current episode mixed, severe, with psychotic features</t>
  </si>
  <si>
    <t>F31.70</t>
  </si>
  <si>
    <t>Bipolar disorder, currently in remission, most recent episode unspecified</t>
  </si>
  <si>
    <t>F31.71</t>
  </si>
  <si>
    <t>Bipolar I disorder, Current or most recent episode hypomanic, In partial remission</t>
  </si>
  <si>
    <t>F31.72</t>
  </si>
  <si>
    <t>Bipolar I disorder, Current or most recent episode hypomanic, In full remission</t>
  </si>
  <si>
    <t>F31.73</t>
  </si>
  <si>
    <t>Bipolar I disorder, Current or most recent episode manic, In partial remission</t>
  </si>
  <si>
    <t>F31.74</t>
  </si>
  <si>
    <t>Bipolar I disorder, Current or most recent episode manic, In full remission</t>
  </si>
  <si>
    <t>F31.75</t>
  </si>
  <si>
    <t>Bipolar I disorder, Current or most recent episode depressed, In partial remission</t>
  </si>
  <si>
    <t>F31.76</t>
  </si>
  <si>
    <t>Bipolar I disorder, Current or most recent episode depressed, In full remission</t>
  </si>
  <si>
    <t>F31.77</t>
  </si>
  <si>
    <t>Bipolar disorder, in partial remission, most recent episode mixed</t>
  </si>
  <si>
    <t>F31.78</t>
  </si>
  <si>
    <t>Bipolar disorder, in full remission, most recent episode mixed</t>
  </si>
  <si>
    <t>F31.81</t>
  </si>
  <si>
    <t>Bipolar II disorder</t>
  </si>
  <si>
    <t>F31.89</t>
  </si>
  <si>
    <t>Other specified bipolar and related disorder</t>
  </si>
  <si>
    <t>F31.9</t>
  </si>
  <si>
    <t>Unspecified bipolar and related disorder</t>
  </si>
  <si>
    <t>F32.0</t>
  </si>
  <si>
    <t>Major depressive disorder, Single episode, Mild</t>
  </si>
  <si>
    <t>F32.1</t>
  </si>
  <si>
    <t>Major depressive disorder, Single episode, Moderate</t>
  </si>
  <si>
    <t>F32.2</t>
  </si>
  <si>
    <t>Major depressive disorder, Single episode, Severe</t>
  </si>
  <si>
    <t>F32.3</t>
  </si>
  <si>
    <t>Major depressive disorder, Single episode, With psychotic features</t>
  </si>
  <si>
    <t>F32.4</t>
  </si>
  <si>
    <t>Major depressive disorder, Single episode, In partial remission</t>
  </si>
  <si>
    <t>F32.5</t>
  </si>
  <si>
    <t>Major depressive disorder, Single episode, In full remission</t>
  </si>
  <si>
    <t>F32.8</t>
  </si>
  <si>
    <t>Other specified depressive disorder</t>
  </si>
  <si>
    <t>F32.9</t>
  </si>
  <si>
    <t>Unspecified depressive disorder</t>
  </si>
  <si>
    <t>F33.0</t>
  </si>
  <si>
    <t>Major depressive disorder, Recurrent episode, Mild</t>
  </si>
  <si>
    <t>F33.1</t>
  </si>
  <si>
    <t>Major depressive disorder, Recurrent episode, Moderate</t>
  </si>
  <si>
    <t>F33.2</t>
  </si>
  <si>
    <t>Major depressive disorder, Recurrent episode, Severe</t>
  </si>
  <si>
    <t>F33.3</t>
  </si>
  <si>
    <t>Major depressive disorder, Recurrent episode, With psychotic features</t>
  </si>
  <si>
    <t>F33.40</t>
  </si>
  <si>
    <t>Major depressive disorder, recurrent, in remission, unspecified</t>
  </si>
  <si>
    <t>F33.41</t>
  </si>
  <si>
    <t>Major depressive disorder, Recurrent episode, In partial remission</t>
  </si>
  <si>
    <t>F33.42</t>
  </si>
  <si>
    <t>Major depressive disorder, Recurrent episode, In full remission</t>
  </si>
  <si>
    <t>F33.8</t>
  </si>
  <si>
    <t>Other recurrent depressive disorders</t>
  </si>
  <si>
    <t>F33.9</t>
  </si>
  <si>
    <t>Major depressive disorder, Recurrent episode, Unspecified</t>
  </si>
  <si>
    <t>F34.0</t>
  </si>
  <si>
    <t>Cyclothymic disorder</t>
  </si>
  <si>
    <t>F34.1</t>
  </si>
  <si>
    <t>Persistent depressive disorder (dysthymia)</t>
  </si>
  <si>
    <t>F34.8</t>
  </si>
  <si>
    <t>Disruptive mood dysregulation disorder</t>
  </si>
  <si>
    <t>F34.9</t>
  </si>
  <si>
    <t>Persistent mood [affective] disorder, unspecified</t>
  </si>
  <si>
    <t>F39</t>
  </si>
  <si>
    <t>Unspecified mood [affective] disorder</t>
  </si>
  <si>
    <t>F40.00</t>
  </si>
  <si>
    <t>Agoraphobia</t>
  </si>
  <si>
    <t>F40.01</t>
  </si>
  <si>
    <t>Agoraphobia with panic disorder</t>
  </si>
  <si>
    <t>F40.02</t>
  </si>
  <si>
    <t>Agoraphobia without panic disorder</t>
  </si>
  <si>
    <t>F40.10</t>
  </si>
  <si>
    <t>Social anxiety disorder (social phobia)</t>
  </si>
  <si>
    <t>F40.11</t>
  </si>
  <si>
    <t>Social phobia, generalized</t>
  </si>
  <si>
    <t>F40.210</t>
  </si>
  <si>
    <t>Arachnophobia</t>
  </si>
  <si>
    <t>F40.218</t>
  </si>
  <si>
    <t>Specific phobia, Animal</t>
  </si>
  <si>
    <t>F40.220</t>
  </si>
  <si>
    <t>Fear of thunderstorms</t>
  </si>
  <si>
    <t>F40.228</t>
  </si>
  <si>
    <t>Specific phobia, Natural environment</t>
  </si>
  <si>
    <t>F40.230</t>
  </si>
  <si>
    <t>Specific phobia, Fear of blood</t>
  </si>
  <si>
    <t>F40.231</t>
  </si>
  <si>
    <t>Specific phobia, Fear of injections and transfusions</t>
  </si>
  <si>
    <t>F40.232</t>
  </si>
  <si>
    <t>Specific phobia, Fear of other medical care</t>
  </si>
  <si>
    <t>F40.233</t>
  </si>
  <si>
    <t>Specific phobia, Fear of injury</t>
  </si>
  <si>
    <t>F40.240</t>
  </si>
  <si>
    <t>Claustrophobia</t>
  </si>
  <si>
    <t>F40.241</t>
  </si>
  <si>
    <t>Acrophobia</t>
  </si>
  <si>
    <t>F40.242</t>
  </si>
  <si>
    <t>Fear of bridges</t>
  </si>
  <si>
    <t>F40.243</t>
  </si>
  <si>
    <t>Fear of flying</t>
  </si>
  <si>
    <t>F40.248</t>
  </si>
  <si>
    <t>Specific phobia, Situational</t>
  </si>
  <si>
    <t>F40.290</t>
  </si>
  <si>
    <t>Androphobia</t>
  </si>
  <si>
    <t>F40.291</t>
  </si>
  <si>
    <t>Gynephobia</t>
  </si>
  <si>
    <t>F40.298</t>
  </si>
  <si>
    <t>Specific phobia, Other</t>
  </si>
  <si>
    <t>F40.8</t>
  </si>
  <si>
    <t>Other phobic anxiety disorders</t>
  </si>
  <si>
    <t>F40.9</t>
  </si>
  <si>
    <t>Phobic anxiety disorder, unspecified</t>
  </si>
  <si>
    <t>F41.0</t>
  </si>
  <si>
    <t>Panic disorder</t>
  </si>
  <si>
    <t>F41.1</t>
  </si>
  <si>
    <t>Generalized anxiety disorder</t>
  </si>
  <si>
    <t>F41.3</t>
  </si>
  <si>
    <t>Other mixed anxiety disorders</t>
  </si>
  <si>
    <t>F41.8</t>
  </si>
  <si>
    <t>Other specified anxiety disorder</t>
  </si>
  <si>
    <t>F41.9</t>
  </si>
  <si>
    <t>Unspecified anxiety disorder</t>
  </si>
  <si>
    <t>F42</t>
  </si>
  <si>
    <t>Obsessive-Compulsive and Related Disorders</t>
  </si>
  <si>
    <t>F43.0</t>
  </si>
  <si>
    <t>Acute stress disorder</t>
  </si>
  <si>
    <t>F43.10</t>
  </si>
  <si>
    <t>Posttraumatic stress disorder</t>
  </si>
  <si>
    <t>F43.11</t>
  </si>
  <si>
    <t>Post-traumatic stress disorder, acute</t>
  </si>
  <si>
    <t>F43.12</t>
  </si>
  <si>
    <t>Post-traumatic stress disorder, chronic</t>
  </si>
  <si>
    <t>F43.20</t>
  </si>
  <si>
    <t>Adjustment disorder, Unspecified</t>
  </si>
  <si>
    <t>F43.21</t>
  </si>
  <si>
    <t>Adjustment disorder, With depressed mood</t>
  </si>
  <si>
    <t>F43.22</t>
  </si>
  <si>
    <t>Adjustment disorder, With anxiety</t>
  </si>
  <si>
    <t>F43.23</t>
  </si>
  <si>
    <t>Adjustment disorder with mixed anxiety and depressed mood</t>
  </si>
  <si>
    <t>F43.24</t>
  </si>
  <si>
    <t>Adjustment disorder, With disturbance of conduct</t>
  </si>
  <si>
    <t>F43.25</t>
  </si>
  <si>
    <t>Adjustment disorder, With mixed anxiety and depressed mood</t>
  </si>
  <si>
    <t>F43.29</t>
  </si>
  <si>
    <t>Adjustment disorder with other symptoms</t>
  </si>
  <si>
    <t>F43.8</t>
  </si>
  <si>
    <t>Other specified trauma- and stressor-related disorder</t>
  </si>
  <si>
    <t>F43.9</t>
  </si>
  <si>
    <t>Unspecified trauma- and stressor-related disorder</t>
  </si>
  <si>
    <t>F44.0</t>
  </si>
  <si>
    <t>Dissociative amnesia</t>
  </si>
  <si>
    <t>F44.1</t>
  </si>
  <si>
    <t>Dissociative amnesia, with dissociative fugue</t>
  </si>
  <si>
    <t>F44.2</t>
  </si>
  <si>
    <t>Dissociative stupor</t>
  </si>
  <si>
    <t>F44.4</t>
  </si>
  <si>
    <t>Conversion disorder (functional neurological symptom disorder), With abnormal movement</t>
  </si>
  <si>
    <t>F44.5</t>
  </si>
  <si>
    <t>Conversion disorder (functional neurological symptom disorder), With attacks or seizures</t>
  </si>
  <si>
    <t>F44.6</t>
  </si>
  <si>
    <t>Conversion disorder (functional neurological symptom disorder), With anesthesia or sensory loss</t>
  </si>
  <si>
    <t>F44.7</t>
  </si>
  <si>
    <t>Conversion disorder (functional neurological symptom disorder), With mixed symptoms</t>
  </si>
  <si>
    <t>F44.81</t>
  </si>
  <si>
    <t>Dissociative identity disorder</t>
  </si>
  <si>
    <t>F44.89</t>
  </si>
  <si>
    <t>Other specified dissociative disorder</t>
  </si>
  <si>
    <t>F44.9</t>
  </si>
  <si>
    <t>Unspecified dissociative disorder</t>
  </si>
  <si>
    <t>F45.0</t>
  </si>
  <si>
    <t>Somatization disorder</t>
  </si>
  <si>
    <t>F45.1</t>
  </si>
  <si>
    <t>Somatic symptom disorder</t>
  </si>
  <si>
    <t>F45.20</t>
  </si>
  <si>
    <t>Hypochondriacal disorder, unspecified</t>
  </si>
  <si>
    <t>F45.21</t>
  </si>
  <si>
    <t>Illness anxiety disorder</t>
  </si>
  <si>
    <t>F45.22</t>
  </si>
  <si>
    <t>Body dysmorphic disorder</t>
  </si>
  <si>
    <t>F45.29</t>
  </si>
  <si>
    <t>Other hypochondriacal disorders</t>
  </si>
  <si>
    <t>F45.41</t>
  </si>
  <si>
    <t>Pain disorder exclusively related to psychological factors</t>
  </si>
  <si>
    <t>F45.42</t>
  </si>
  <si>
    <t>Pain disorder with related psychological factors</t>
  </si>
  <si>
    <t>F45.8</t>
  </si>
  <si>
    <t>Other specified somatic symptom and related disorder</t>
  </si>
  <si>
    <t>F45.9</t>
  </si>
  <si>
    <t>Unspecified somatic symptom and related disorder</t>
  </si>
  <si>
    <t>F48.1</t>
  </si>
  <si>
    <t>Depersonalization/derealization disorder</t>
  </si>
  <si>
    <t>F48.2</t>
  </si>
  <si>
    <t>Pseudobulbar affect</t>
  </si>
  <si>
    <t>F48.8</t>
  </si>
  <si>
    <t>Other specified nonpsychotic mental disorders</t>
  </si>
  <si>
    <t>F48.9</t>
  </si>
  <si>
    <t>Nonpsychotic mental disorder, unspecified</t>
  </si>
  <si>
    <t>F50.00</t>
  </si>
  <si>
    <t>Anorexia nervosa, unspecified</t>
  </si>
  <si>
    <t>F50.01</t>
  </si>
  <si>
    <t>Anorexia nervosa, Restricting type</t>
  </si>
  <si>
    <t>F50.02</t>
  </si>
  <si>
    <t>Anorexia nervosa, Binge-eating/purging type</t>
  </si>
  <si>
    <t>F50.2</t>
  </si>
  <si>
    <t>Bulimia nervosa</t>
  </si>
  <si>
    <t>F50.8</t>
  </si>
  <si>
    <t>Other Specified Feeding or Eating Disorder</t>
  </si>
  <si>
    <t>F50.9</t>
  </si>
  <si>
    <t>Unspecified feeding or eating disorder</t>
  </si>
  <si>
    <t>F51.02</t>
  </si>
  <si>
    <t>Adjustment insomnia</t>
  </si>
  <si>
    <t>F51.03</t>
  </si>
  <si>
    <t>Paradoxical insomnia</t>
  </si>
  <si>
    <t>F51.04</t>
  </si>
  <si>
    <t>Psychophysiologic insomnia</t>
  </si>
  <si>
    <t>F51.05</t>
  </si>
  <si>
    <t>Insomnia due to other mental disorder</t>
  </si>
  <si>
    <t>F51.09</t>
  </si>
  <si>
    <t>Other insomnia not due to a substance or known physiological condition</t>
  </si>
  <si>
    <t>F51.11</t>
  </si>
  <si>
    <t>Primary hypersomnia</t>
  </si>
  <si>
    <t>F51.12</t>
  </si>
  <si>
    <t>Insufficient sleep syndrome</t>
  </si>
  <si>
    <t>F51.13</t>
  </si>
  <si>
    <t>Hypersomnia due to other mental disorder</t>
  </si>
  <si>
    <t>F51.19</t>
  </si>
  <si>
    <t>Other hypersomnia not due to a substance or known physiological condition</t>
  </si>
  <si>
    <t>F51.3</t>
  </si>
  <si>
    <t>Non-rapid eye movement sleep arousal disorders, Sleepwalking type</t>
  </si>
  <si>
    <t>F51.4</t>
  </si>
  <si>
    <t>Non-rapid eye movement sleep arousal disorders, Sleep terror type</t>
  </si>
  <si>
    <t>F51.5</t>
  </si>
  <si>
    <t>Nightmare disorder</t>
  </si>
  <si>
    <t>F51.8</t>
  </si>
  <si>
    <t>Other sleep disorders not due to a substance or known physiological condition</t>
  </si>
  <si>
    <t>F51.9</t>
  </si>
  <si>
    <t>Sleep disorder not due to a substance or known physiological condition, unspecified</t>
  </si>
  <si>
    <t>F52.0</t>
  </si>
  <si>
    <t>Male hypoactive sexual desire disorder</t>
  </si>
  <si>
    <t>F52.1</t>
  </si>
  <si>
    <t>Sexual aversion disorder</t>
  </si>
  <si>
    <t>F52.21</t>
  </si>
  <si>
    <t>Erectile disorder</t>
  </si>
  <si>
    <t>F52.22</t>
  </si>
  <si>
    <t>Female sexual interest/arousal disorder</t>
  </si>
  <si>
    <t>F52.31</t>
  </si>
  <si>
    <t>Female orgasmic disorder</t>
  </si>
  <si>
    <t>F52.32</t>
  </si>
  <si>
    <t>Delayed ejaculation</t>
  </si>
  <si>
    <t>F52.4</t>
  </si>
  <si>
    <t>Premature (early) ejaculation</t>
  </si>
  <si>
    <t>F52.5</t>
  </si>
  <si>
    <t>Vaginismus not due to a substance or known physiological condition</t>
  </si>
  <si>
    <t>F52.6</t>
  </si>
  <si>
    <t>Genito-pelvic pain/penetration disorder</t>
  </si>
  <si>
    <t>F52.8</t>
  </si>
  <si>
    <t>Other specified sexual dysfunction</t>
  </si>
  <si>
    <t>F52.9</t>
  </si>
  <si>
    <t>Unspecified sexual dysfunction</t>
  </si>
  <si>
    <t>F53</t>
  </si>
  <si>
    <t>Puerperal psychosis</t>
  </si>
  <si>
    <t>F54</t>
  </si>
  <si>
    <t>Psychological factors affecting other medical conditions</t>
  </si>
  <si>
    <t>F55.0</t>
  </si>
  <si>
    <t>Abuse of antacids</t>
  </si>
  <si>
    <t>F55.1</t>
  </si>
  <si>
    <t>Abuse of herbal or folk remedies</t>
  </si>
  <si>
    <t>F55.2</t>
  </si>
  <si>
    <t>Abuse of laxatives</t>
  </si>
  <si>
    <t>F55.3</t>
  </si>
  <si>
    <t>Abuse of steroids or hormones</t>
  </si>
  <si>
    <t>F55.4</t>
  </si>
  <si>
    <t>Abuse of vitamins</t>
  </si>
  <si>
    <t>F55.8</t>
  </si>
  <si>
    <t>Abuse of other non-psychoactive substances</t>
  </si>
  <si>
    <t>F59</t>
  </si>
  <si>
    <t>Unspecified behavioral syndromes associated with physiological disturbances and physical factors</t>
  </si>
  <si>
    <t>F60.0</t>
  </si>
  <si>
    <t>Paranoid personality disorder</t>
  </si>
  <si>
    <t>F60.1</t>
  </si>
  <si>
    <t>Schizoid personality disorder</t>
  </si>
  <si>
    <t>F60.2</t>
  </si>
  <si>
    <t>Antisocial personality disorder</t>
  </si>
  <si>
    <t>A</t>
  </si>
  <si>
    <t>F60.3</t>
  </si>
  <si>
    <t>Borderline personality disorder</t>
  </si>
  <si>
    <t>F60.4</t>
  </si>
  <si>
    <t>Histrionic personality disorder</t>
  </si>
  <si>
    <t>F60.5</t>
  </si>
  <si>
    <t>Obsessive-compulsive personality disorder</t>
  </si>
  <si>
    <t>F60.6</t>
  </si>
  <si>
    <t>Avoidant personality disorder</t>
  </si>
  <si>
    <t>F60.7</t>
  </si>
  <si>
    <t>Dependent personality disorder</t>
  </si>
  <si>
    <t>F60.81</t>
  </si>
  <si>
    <t>Narcissistic personality disorder</t>
  </si>
  <si>
    <t>F60.89</t>
  </si>
  <si>
    <t>Other specified personality disorder</t>
  </si>
  <si>
    <t>F60.9</t>
  </si>
  <si>
    <t>Unspecified personality disorder</t>
  </si>
  <si>
    <t>F63.0</t>
  </si>
  <si>
    <t>Gambling disorder</t>
  </si>
  <si>
    <t>F63.1</t>
  </si>
  <si>
    <t>Pyromania</t>
  </si>
  <si>
    <t>F63.2</t>
  </si>
  <si>
    <t>Kleptomania</t>
  </si>
  <si>
    <t>F63.3</t>
  </si>
  <si>
    <t>Trichotillomania (hair-pulling disorder)</t>
  </si>
  <si>
    <t>F63.81</t>
  </si>
  <si>
    <t>Intermittent explosive disorder</t>
  </si>
  <si>
    <t>F63.89</t>
  </si>
  <si>
    <t>Other impulse disorders</t>
  </si>
  <si>
    <t>F63.9</t>
  </si>
  <si>
    <t>Impulse disorder, unspecified</t>
  </si>
  <si>
    <t>F64.1</t>
  </si>
  <si>
    <t>Gender dysphoria in adolescents and adults</t>
  </si>
  <si>
    <t>F64.2</t>
  </si>
  <si>
    <t>Gender dysphoria in children</t>
  </si>
  <si>
    <t>F64.8</t>
  </si>
  <si>
    <t>Other specified gender dysphoria</t>
  </si>
  <si>
    <t>F64.9</t>
  </si>
  <si>
    <t>Unspecified gender dysphoria</t>
  </si>
  <si>
    <t>F65.0</t>
  </si>
  <si>
    <t>Fetishistic disorder</t>
  </si>
  <si>
    <t>F65.1</t>
  </si>
  <si>
    <t>Transvestic disorder</t>
  </si>
  <si>
    <t>F65.2</t>
  </si>
  <si>
    <t>Exhibitionistic disorder</t>
  </si>
  <si>
    <t>F65.3</t>
  </si>
  <si>
    <t>Voyeuristic disorder</t>
  </si>
  <si>
    <t>F65.4</t>
  </si>
  <si>
    <t>Pedophilic disorder</t>
  </si>
  <si>
    <t>F65.50</t>
  </si>
  <si>
    <t>Sadomasochism, unspecified</t>
  </si>
  <si>
    <t>F65.51</t>
  </si>
  <si>
    <t>Sexual masochism disorder</t>
  </si>
  <si>
    <t>F65.52</t>
  </si>
  <si>
    <t>Sexual sadism disorder</t>
  </si>
  <si>
    <t>F65.81</t>
  </si>
  <si>
    <t>Frotteuristic disorder</t>
  </si>
  <si>
    <t>F65.89</t>
  </si>
  <si>
    <t>Other specified paraphilic disorder</t>
  </si>
  <si>
    <t>F65.9</t>
  </si>
  <si>
    <t>Unspecified paraphilic disorder</t>
  </si>
  <si>
    <t>F66</t>
  </si>
  <si>
    <t>Other sexual disorders</t>
  </si>
  <si>
    <t>F68.10</t>
  </si>
  <si>
    <t>Factitious disorder</t>
  </si>
  <si>
    <t>F68.11</t>
  </si>
  <si>
    <t>Factitious disorder with predominantly psychological signs and symptoms</t>
  </si>
  <si>
    <t>F68.12</t>
  </si>
  <si>
    <t>Factitious disorder with predominantly physical signs and symptoms</t>
  </si>
  <si>
    <t>F68.13</t>
  </si>
  <si>
    <t>Factitious disorder with combined psychological and physical signs and symptoms</t>
  </si>
  <si>
    <t>F68.8</t>
  </si>
  <si>
    <t>Other specified disorders of adult personality and behavior</t>
  </si>
  <si>
    <t>F70</t>
  </si>
  <si>
    <t>Intellectual disability (intellectual developmental disorder), Mild</t>
  </si>
  <si>
    <t>F71</t>
  </si>
  <si>
    <t>Intellectual disability (intellectual developmental disorder), Moderate</t>
  </si>
  <si>
    <t>F72</t>
  </si>
  <si>
    <t>Intellectual disability (intellectual developmental disorder), Severe</t>
  </si>
  <si>
    <t>F73</t>
  </si>
  <si>
    <t>Intellectual disability (intellectual developmental disorder), Profound</t>
  </si>
  <si>
    <t>F78</t>
  </si>
  <si>
    <t>Other intellectual disabilities</t>
  </si>
  <si>
    <t>F79</t>
  </si>
  <si>
    <t>Unspecified intellectual disability (intellectual developmental disorder)</t>
  </si>
  <si>
    <t>F80.1</t>
  </si>
  <si>
    <t>Expressive language disorder</t>
  </si>
  <si>
    <t>F80.4</t>
  </si>
  <si>
    <t>Speech and language development delay due to hearing loss</t>
  </si>
  <si>
    <t>F81.89</t>
  </si>
  <si>
    <t>Other developmental disorders of scholastic skills</t>
  </si>
  <si>
    <t>F84.0</t>
  </si>
  <si>
    <t>Autism spectrum disorder</t>
  </si>
  <si>
    <t>F84.2</t>
  </si>
  <si>
    <t>Rett's syndrome</t>
  </si>
  <si>
    <t>F84.3</t>
  </si>
  <si>
    <t>Other childhood disintegrative disorder</t>
  </si>
  <si>
    <t>F84.5</t>
  </si>
  <si>
    <t>Asperger's syndrome</t>
  </si>
  <si>
    <t>F84.8</t>
  </si>
  <si>
    <t>Other pervasive developmental disorders</t>
  </si>
  <si>
    <t>F84.9</t>
  </si>
  <si>
    <t>Pervasive developmental disorder, unspecified</t>
  </si>
  <si>
    <t>F89</t>
  </si>
  <si>
    <t>Unspecified neurodevelopmental disorder</t>
  </si>
  <si>
    <t>F90.0</t>
  </si>
  <si>
    <t>Attention-deficit/hyperactivity disorder, Predominantly inattentive presentation</t>
  </si>
  <si>
    <t>F90.1</t>
  </si>
  <si>
    <t>Attention-deficit/hyperactivity disorder, Predominantly hyperactive/impulsive presentation</t>
  </si>
  <si>
    <t>F90.2</t>
  </si>
  <si>
    <t>Attention-deficit/hyperactivity disorder, Combined presentation</t>
  </si>
  <si>
    <t>F90.8</t>
  </si>
  <si>
    <t>Other specified attention-deficit/hyperactivity disorder</t>
  </si>
  <si>
    <t>F90.9</t>
  </si>
  <si>
    <t>Unspecified attention-deficit/hyperactivity disorder</t>
  </si>
  <si>
    <t>F91.0</t>
  </si>
  <si>
    <t>Conduct disorder confined to family context</t>
  </si>
  <si>
    <t>F91.1</t>
  </si>
  <si>
    <t>Conduct disorder, Childhood-onset type</t>
  </si>
  <si>
    <t>F91.2</t>
  </si>
  <si>
    <t>Conduct disorder, Adolescent-onset type</t>
  </si>
  <si>
    <t>F91.3</t>
  </si>
  <si>
    <t>Oppositional defiant disorder</t>
  </si>
  <si>
    <t>F91.8</t>
  </si>
  <si>
    <t>Other specified disruptive, impulse-control, and conduct disorder</t>
  </si>
  <si>
    <t>F91.9</t>
  </si>
  <si>
    <t>Unspecified disruptive, impulse-control, and conduct disorder</t>
  </si>
  <si>
    <t>F93.0</t>
  </si>
  <si>
    <t>Separation anxiety disorder</t>
  </si>
  <si>
    <t>F93.8</t>
  </si>
  <si>
    <t>Other childhood emotional disorders</t>
  </si>
  <si>
    <t>F93.9</t>
  </si>
  <si>
    <t>Childhood emotional disorder, unspecified</t>
  </si>
  <si>
    <t>F94.0</t>
  </si>
  <si>
    <t>Selective mutism</t>
  </si>
  <si>
    <t>F94.1</t>
  </si>
  <si>
    <t>Reactive attachment disorder</t>
  </si>
  <si>
    <t>F94.2</t>
  </si>
  <si>
    <t>Disinhibited social engagement disorder</t>
  </si>
  <si>
    <t>F94.8</t>
  </si>
  <si>
    <t>Other childhood disorders of social functioning</t>
  </si>
  <si>
    <t>F94.9</t>
  </si>
  <si>
    <t>Childhood disorder of social functioning, unspecified</t>
  </si>
  <si>
    <t>F95.0</t>
  </si>
  <si>
    <t>Provisional tic disorder</t>
  </si>
  <si>
    <t>F95.1</t>
  </si>
  <si>
    <t>Persistent (chronic) motor or vocal tic disorder</t>
  </si>
  <si>
    <t>F95.2</t>
  </si>
  <si>
    <t>Tourette's disorder</t>
  </si>
  <si>
    <t>F95.8</t>
  </si>
  <si>
    <t>Other specified tic disorder</t>
  </si>
  <si>
    <t>F95.9</t>
  </si>
  <si>
    <t>Unspecified tic disorder</t>
  </si>
  <si>
    <t>F98.0</t>
  </si>
  <si>
    <t>Enuresis</t>
  </si>
  <si>
    <t>F98.1</t>
  </si>
  <si>
    <t>Encopresis</t>
  </si>
  <si>
    <t>F98.21</t>
  </si>
  <si>
    <t>Rumination disorder</t>
  </si>
  <si>
    <t>F98.29</t>
  </si>
  <si>
    <t>Other feeding disorders of infancy and early childhood</t>
  </si>
  <si>
    <t>F98.3</t>
  </si>
  <si>
    <t>Pica, In children</t>
  </si>
  <si>
    <t>F98.4</t>
  </si>
  <si>
    <t>Stereotypic movement disorder</t>
  </si>
  <si>
    <t>F98.8</t>
  </si>
  <si>
    <t>Other specified behavioral and emotional disorders with onset usually occurring in childhood and adolescence</t>
  </si>
  <si>
    <t>F98.9</t>
  </si>
  <si>
    <t>Unspecified behavioral and emotional disorders with onset usually occurring in childhood and adolescence</t>
  </si>
  <si>
    <t>F99</t>
  </si>
  <si>
    <t>Other specified mental disorder</t>
  </si>
  <si>
    <t>Z00.70</t>
  </si>
  <si>
    <t>Encounter for examination for period of delayed growth in childhood without abnormal findings</t>
  </si>
  <si>
    <t>Z00.71</t>
  </si>
  <si>
    <t>Encounter for examination for period of delayed growth in childhood with abnormal findings</t>
  </si>
  <si>
    <t>Z02.2</t>
  </si>
  <si>
    <t>Encounter for examination for admission to residential institution</t>
  </si>
  <si>
    <t>Z02.82</t>
  </si>
  <si>
    <t>Encounter for adoption services</t>
  </si>
  <si>
    <t>Z03.6</t>
  </si>
  <si>
    <t>Encounter for observation for suspected toxic effect from ingested substance ruled out</t>
  </si>
  <si>
    <t>Z04.1</t>
  </si>
  <si>
    <t>Encounter for examination and observation following transport accident</t>
  </si>
  <si>
    <t>Z04.41</t>
  </si>
  <si>
    <t>Encounter for examination and observation following alleged adult rape</t>
  </si>
  <si>
    <t>Z04.42</t>
  </si>
  <si>
    <t>Encounter for examination and observation following alleged child rape</t>
  </si>
  <si>
    <t>Z04.6</t>
  </si>
  <si>
    <t>Encounter for general psychiatric examination, requested by authority</t>
  </si>
  <si>
    <t>Z04.9</t>
  </si>
  <si>
    <t>Encounter for examination and observation for unspecified reason</t>
  </si>
  <si>
    <t>Z11.4</t>
  </si>
  <si>
    <t>Encounter for screening for human immunodeficiency virus [HIV]</t>
  </si>
  <si>
    <t>Z13.4</t>
  </si>
  <si>
    <t>Encounter for screening for certain developmental disorders in childhood</t>
  </si>
  <si>
    <t>Z13.850</t>
  </si>
  <si>
    <t>Encounter for screening for traumatic brain injury</t>
  </si>
  <si>
    <t>Z13.89</t>
  </si>
  <si>
    <t>Encounter for screening for other disorder</t>
  </si>
  <si>
    <t>Z13.9</t>
  </si>
  <si>
    <t>Encounter for screening, unspecified</t>
  </si>
  <si>
    <t>Z30.02</t>
  </si>
  <si>
    <t>Counseling and instruction in natural family planning to avoid pregnancy</t>
  </si>
  <si>
    <t>Z31.61</t>
  </si>
  <si>
    <t>Procreative counseling and advice using natural family planning</t>
  </si>
  <si>
    <t>Z51.81</t>
  </si>
  <si>
    <t>Encounter for therapeutic drug level monitoring</t>
  </si>
  <si>
    <t>Z51.89</t>
  </si>
  <si>
    <t>Encounter for other specified aftercare</t>
  </si>
  <si>
    <t>Z53.01</t>
  </si>
  <si>
    <t>Procedure and treatment not carried out due to patient smoking</t>
  </si>
  <si>
    <t>Z55.0</t>
  </si>
  <si>
    <t>Illiteracy and low-level literacy</t>
  </si>
  <si>
    <t>Z55.1</t>
  </si>
  <si>
    <t>Schooling unavailable and unattainable</t>
  </si>
  <si>
    <t>Z55.3</t>
  </si>
  <si>
    <t>Underachievement in school</t>
  </si>
  <si>
    <t>Z55.4</t>
  </si>
  <si>
    <t>Educational maladjustment and discord with teachers and classmates</t>
  </si>
  <si>
    <t>Z55.8</t>
  </si>
  <si>
    <t>Other problems related to education and literacy</t>
  </si>
  <si>
    <t>Z55.9</t>
  </si>
  <si>
    <t>Academic or educational problem</t>
  </si>
  <si>
    <t>Z56.0</t>
  </si>
  <si>
    <t>Unemployment, unspecified</t>
  </si>
  <si>
    <t>Z56.2</t>
  </si>
  <si>
    <t>Threat of job loss</t>
  </si>
  <si>
    <t>Z56.3</t>
  </si>
  <si>
    <t>Stressful work schedule</t>
  </si>
  <si>
    <t>Z56.4</t>
  </si>
  <si>
    <t>Discord with boss and workmates</t>
  </si>
  <si>
    <t>Z56.5</t>
  </si>
  <si>
    <t>Uncongenial work environment</t>
  </si>
  <si>
    <t>Z56.6</t>
  </si>
  <si>
    <t>Other physical and mental strain related to work</t>
  </si>
  <si>
    <t>Z56.81</t>
  </si>
  <si>
    <t>Sexual harassment on the job</t>
  </si>
  <si>
    <t>Z56.82</t>
  </si>
  <si>
    <t>Problem related to current military deployment status</t>
  </si>
  <si>
    <t>Z56.89</t>
  </si>
  <si>
    <t>Other problems related to employment</t>
  </si>
  <si>
    <t>Z56.9</t>
  </si>
  <si>
    <t>Other problem related to employment</t>
  </si>
  <si>
    <t>Z59.0</t>
  </si>
  <si>
    <t>Homelessness</t>
  </si>
  <si>
    <t>Z59.1</t>
  </si>
  <si>
    <t>Inadequate housing</t>
  </si>
  <si>
    <t>Z59.2</t>
  </si>
  <si>
    <t>Discord with neighbor, lodger, or landlord</t>
  </si>
  <si>
    <t>Z59.3</t>
  </si>
  <si>
    <t>Problem related to living in a residential institution</t>
  </si>
  <si>
    <t>Z59.4</t>
  </si>
  <si>
    <t>Lack of adequate food or safe drinking water</t>
  </si>
  <si>
    <t>Z59.5</t>
  </si>
  <si>
    <t>Extreme poverty</t>
  </si>
  <si>
    <t>Z59.6</t>
  </si>
  <si>
    <t>Low income</t>
  </si>
  <si>
    <t>Z59.7</t>
  </si>
  <si>
    <t>Insufficient social insurance or welfare support</t>
  </si>
  <si>
    <t>Z59.9</t>
  </si>
  <si>
    <t>Unspecified housing or economic problem</t>
  </si>
  <si>
    <t>Z60.0</t>
  </si>
  <si>
    <t>Phase of life problem</t>
  </si>
  <si>
    <t>Z60.2</t>
  </si>
  <si>
    <t>Problem related to living alone</t>
  </si>
  <si>
    <t>Z60.3</t>
  </si>
  <si>
    <t>Acculturation difficulty</t>
  </si>
  <si>
    <t>Z60.4</t>
  </si>
  <si>
    <t>Social exclusion or rejection</t>
  </si>
  <si>
    <t>Z60.5</t>
  </si>
  <si>
    <t>Target of (perceived) adverse discrimination or persecution</t>
  </si>
  <si>
    <t>Z60.8</t>
  </si>
  <si>
    <t>Other problems related to social environment</t>
  </si>
  <si>
    <t>Z60.9</t>
  </si>
  <si>
    <t>Unspecified problem related to social environment</t>
  </si>
  <si>
    <t>Z62.0</t>
  </si>
  <si>
    <t>Inadequate parental supervision and control</t>
  </si>
  <si>
    <t>Z62.21</t>
  </si>
  <si>
    <t>Child in welfare custody</t>
  </si>
  <si>
    <t>Z62.29</t>
  </si>
  <si>
    <t>Upbringing away from parents</t>
  </si>
  <si>
    <t>Z62.810</t>
  </si>
  <si>
    <t>Personal history (past history) of physical abuse in childhood</t>
  </si>
  <si>
    <t>Z62.811</t>
  </si>
  <si>
    <t>Personal history (past history) of psychological abuse in childhood</t>
  </si>
  <si>
    <t>Z62.812</t>
  </si>
  <si>
    <t>Personal history (past history) of neglect in childhood</t>
  </si>
  <si>
    <t>Z62.819</t>
  </si>
  <si>
    <t>Personal history of unspecified abuse in childhood</t>
  </si>
  <si>
    <t>Z62.820</t>
  </si>
  <si>
    <t>Parent-child relational problem</t>
  </si>
  <si>
    <t>Z62.821</t>
  </si>
  <si>
    <t>Parent-adopted child conflict</t>
  </si>
  <si>
    <t>Z62.822</t>
  </si>
  <si>
    <t>Parent-foster child conflict</t>
  </si>
  <si>
    <t>Z62.890</t>
  </si>
  <si>
    <t>Parent-child estrangement NEC</t>
  </si>
  <si>
    <t>Z62.891</t>
  </si>
  <si>
    <t>Sibling relational problem</t>
  </si>
  <si>
    <t>Z62.898</t>
  </si>
  <si>
    <t>Child affected by parental relationship distress</t>
  </si>
  <si>
    <t>Z62.9</t>
  </si>
  <si>
    <t>Problem related to upbringing, unspecified</t>
  </si>
  <si>
    <t>Z63.0</t>
  </si>
  <si>
    <t>Relationship distress with spouse or intimate partner</t>
  </si>
  <si>
    <t>Z63.1</t>
  </si>
  <si>
    <t>Problems in relationship with in-laws</t>
  </si>
  <si>
    <t>Z63.31</t>
  </si>
  <si>
    <t>Absence of family member due to military deployment</t>
  </si>
  <si>
    <t>Z63.4</t>
  </si>
  <si>
    <t>Uncomplicated bereavement</t>
  </si>
  <si>
    <t>Z63.5</t>
  </si>
  <si>
    <t>Disruption of family by separation or divorce</t>
  </si>
  <si>
    <t>Z63.6</t>
  </si>
  <si>
    <t>Dependent relative needing care at home</t>
  </si>
  <si>
    <t>Z63.71</t>
  </si>
  <si>
    <t>Stress on family due to return of family member from military deployment</t>
  </si>
  <si>
    <t>Z63.72</t>
  </si>
  <si>
    <t>Alcoholism and drug addiction in family</t>
  </si>
  <si>
    <t>Z63.79</t>
  </si>
  <si>
    <t>Other stressful life events affecting family and household</t>
  </si>
  <si>
    <t>Z63.8</t>
  </si>
  <si>
    <t>High expressed emotion level within family</t>
  </si>
  <si>
    <t>Z63.9</t>
  </si>
  <si>
    <t>Problem related to primary support group, unspecified</t>
  </si>
  <si>
    <t>Z64.0</t>
  </si>
  <si>
    <t>Problems related to unwanted pregnancy</t>
  </si>
  <si>
    <t>Z64.1</t>
  </si>
  <si>
    <t>Problems related to multiparity</t>
  </si>
  <si>
    <t>Z64.4</t>
  </si>
  <si>
    <t>Discord with social service provider, including probation officer, case manager, or social services worker</t>
  </si>
  <si>
    <t>Z65.0</t>
  </si>
  <si>
    <t>Conviction in civil or criminal proceedings without imprisonment</t>
  </si>
  <si>
    <t>Z65.1</t>
  </si>
  <si>
    <t>Imprisonment or other incarceration</t>
  </si>
  <si>
    <t>Z65.2</t>
  </si>
  <si>
    <t>Problems related to release from prison</t>
  </si>
  <si>
    <t>Z65.3</t>
  </si>
  <si>
    <t>Problems related to other legal circumstances</t>
  </si>
  <si>
    <t>Z65.4</t>
  </si>
  <si>
    <t>Victim of crime</t>
  </si>
  <si>
    <t>Z65.5</t>
  </si>
  <si>
    <t>Exposure to disaster, war, or other hostilities</t>
  </si>
  <si>
    <t>Z65.8</t>
  </si>
  <si>
    <t>Other problem related to psychosocial circumstances</t>
  </si>
  <si>
    <t>Z65.9</t>
  </si>
  <si>
    <t>Unspecified problem related to unspecified psychosocial circumstances</t>
  </si>
  <si>
    <t>Z69.010</t>
  </si>
  <si>
    <t>Other circumstances related to child neglect, Encounter for mental health services for victim of child neglect by parent</t>
  </si>
  <si>
    <t>Z69.011</t>
  </si>
  <si>
    <t>Other circumstances related to child neglect, Encounter for mental health services for perpetrator of parental child neglect</t>
  </si>
  <si>
    <t>Z69.020</t>
  </si>
  <si>
    <t>Other circumstances related to child neglect, Encounter for mental health services for victim of nonparental child neglect</t>
  </si>
  <si>
    <t>Z69.021</t>
  </si>
  <si>
    <t>Other circumstances related to child neglect, Encounter for mental health services for perpetrator of nonparental child neglect</t>
  </si>
  <si>
    <t>Z69.11</t>
  </si>
  <si>
    <t>Other circumstances related to spouse or partner abuse, Psychological, Encounter for mental health services for victim of spouse or partner psychological abuse</t>
  </si>
  <si>
    <t>Z69.12</t>
  </si>
  <si>
    <t>Other circumstances related to spouse or partner abuse, Psychological, Encounter for mental health services for perpetrator of spouse or partner psychological abuse</t>
  </si>
  <si>
    <t>Z69.81</t>
  </si>
  <si>
    <t>Other circumstances related to spouse or partner violence, Sexual, Encounter for mental health services for victim of spouse or partner violence</t>
  </si>
  <si>
    <t>Z69.82</t>
  </si>
  <si>
    <t>Other circumstances related to adult abuse by nonspouse or nonpartner, Encounter for mental health services for perpetrator of nonspousal adult abuse</t>
  </si>
  <si>
    <t>Z70.0</t>
  </si>
  <si>
    <t>Counseling related to sexual attitude</t>
  </si>
  <si>
    <t>Z70.1</t>
  </si>
  <si>
    <t>Counseling related to patient's sexual behavior and orientation</t>
  </si>
  <si>
    <t>Z70.2</t>
  </si>
  <si>
    <t>Counseling related to sexual behavior and orientation of third party</t>
  </si>
  <si>
    <t>Z70.3</t>
  </si>
  <si>
    <t>Counseling related to combined concerns regarding sexual attitude, behavior and orientation</t>
  </si>
  <si>
    <t>Z70.8</t>
  </si>
  <si>
    <t>Other sex counseling</t>
  </si>
  <si>
    <t>Z70.9</t>
  </si>
  <si>
    <t>Sex counseling</t>
  </si>
  <si>
    <t>Z71.1</t>
  </si>
  <si>
    <t>Person with feared health complaint in whom no diagnosis is made</t>
  </si>
  <si>
    <t>Z71.3</t>
  </si>
  <si>
    <t>Dietary counseling and surveillance</t>
  </si>
  <si>
    <t>Z71.41</t>
  </si>
  <si>
    <t>Alcohol abuse counseling and surveillance of alcoholic</t>
  </si>
  <si>
    <t>Z71.42</t>
  </si>
  <si>
    <t>Counseling for family member of alcoholic</t>
  </si>
  <si>
    <t>Z71.51</t>
  </si>
  <si>
    <t>Drug abuse counseling and surveillance of drug abuser</t>
  </si>
  <si>
    <t>Z71.52</t>
  </si>
  <si>
    <t>Counseling for family member of drug abuser</t>
  </si>
  <si>
    <t>Z71.6</t>
  </si>
  <si>
    <t>Tobacco abuse counseling</t>
  </si>
  <si>
    <t>Z71.7</t>
  </si>
  <si>
    <t>Human immunodeficiency virus [HIV] counseling</t>
  </si>
  <si>
    <t>Z71.89</t>
  </si>
  <si>
    <t>Other specified counseling</t>
  </si>
  <si>
    <t>Z71.9</t>
  </si>
  <si>
    <t>Other counseling or consultation</t>
  </si>
  <si>
    <t>Z72.0</t>
  </si>
  <si>
    <t>Tobacco use disorder, Mild</t>
  </si>
  <si>
    <t>Z72.3</t>
  </si>
  <si>
    <t>Lack of physical exercise</t>
  </si>
  <si>
    <t>Z72.4</t>
  </si>
  <si>
    <t>Inappropriate diet and eating habits</t>
  </si>
  <si>
    <t>Z72.51</t>
  </si>
  <si>
    <t>High risk heterosexual behavior</t>
  </si>
  <si>
    <t>Z72.52</t>
  </si>
  <si>
    <t>High risk homosexual behavior</t>
  </si>
  <si>
    <t>Z72.53</t>
  </si>
  <si>
    <t>High risk bisexual behavior</t>
  </si>
  <si>
    <t>Z72.6</t>
  </si>
  <si>
    <t>Gambling and betting</t>
  </si>
  <si>
    <t>Z72.810</t>
  </si>
  <si>
    <t>Child or adolescent antisocial behavior</t>
  </si>
  <si>
    <t>Z72.811</t>
  </si>
  <si>
    <t>Adult antisocial behavior</t>
  </si>
  <si>
    <t>Z72.9</t>
  </si>
  <si>
    <t>Problem related to lifestyle</t>
  </si>
  <si>
    <t>Z73.4</t>
  </si>
  <si>
    <t>Inadequate social skills, not elsewhere classified</t>
  </si>
  <si>
    <t>Z73.5</t>
  </si>
  <si>
    <t>Social role conflict, not elsewhere classified</t>
  </si>
  <si>
    <t>Z73.6</t>
  </si>
  <si>
    <t>Limitation of activities due to disability</t>
  </si>
  <si>
    <t>Z73.810</t>
  </si>
  <si>
    <t>Behavioral insomnia of childhood, sleep-onset association type</t>
  </si>
  <si>
    <t>Z73.811</t>
  </si>
  <si>
    <t>Behavioral insomnia of childhood, limit setting type</t>
  </si>
  <si>
    <t>Z73.812</t>
  </si>
  <si>
    <t>Behavioral insomnia of childhood, combined type</t>
  </si>
  <si>
    <t>Z75.1</t>
  </si>
  <si>
    <t>Person awaiting admission to adequate facility elsewhere</t>
  </si>
  <si>
    <t>Z75.2</t>
  </si>
  <si>
    <t>Other waiting period for investigation and treatment</t>
  </si>
  <si>
    <t>Z75.3</t>
  </si>
  <si>
    <t>Unavailability or inaccessibility of health care facilities</t>
  </si>
  <si>
    <t>Z75.4</t>
  </si>
  <si>
    <t>Unavailability or inaccessibility of other helping agencies</t>
  </si>
  <si>
    <t>Z76.5</t>
  </si>
  <si>
    <t>Malingering</t>
  </si>
  <si>
    <t>Z81.0</t>
  </si>
  <si>
    <t>Family history of intellectual disabilities</t>
  </si>
  <si>
    <t>Z81.1</t>
  </si>
  <si>
    <t>Family history of alcohol abuse and dependence</t>
  </si>
  <si>
    <t>Z81.2</t>
  </si>
  <si>
    <t>Family history of tobacco abuse and dependence</t>
  </si>
  <si>
    <t>Z81.3</t>
  </si>
  <si>
    <t>Family history of other psychoactive substance abuse and dependence</t>
  </si>
  <si>
    <t>Z81.4</t>
  </si>
  <si>
    <t>Family history of other substance abuse and dependence</t>
  </si>
  <si>
    <t>Z81.8</t>
  </si>
  <si>
    <t>Family history of other mental and behavioral disorders</t>
  </si>
  <si>
    <t>Z82.8</t>
  </si>
  <si>
    <t>Family history of other disabilities and chronic diseases leading to disablement, not elsewhere classified</t>
  </si>
  <si>
    <t>Z83.0</t>
  </si>
  <si>
    <t>Family history of human immunodeficiency virus [HIV] disease</t>
  </si>
  <si>
    <t>Z86.39</t>
  </si>
  <si>
    <t>Personal history of other endocrine, nutritional and metabolic disease</t>
  </si>
  <si>
    <t>Z86.59</t>
  </si>
  <si>
    <t>Personal history of other mental and behavioral disorders</t>
  </si>
  <si>
    <t>Z87.890</t>
  </si>
  <si>
    <t>Personal history of sex reassignment</t>
  </si>
  <si>
    <t>Z87.891</t>
  </si>
  <si>
    <t>Personal history of nicotine dependence</t>
  </si>
  <si>
    <t>Z91.11</t>
  </si>
  <si>
    <t>Patient's noncompliance with dietary regimen</t>
  </si>
  <si>
    <t>Z91.120</t>
  </si>
  <si>
    <t>Patient's intentional underdosing of medication regimen due to financial hardship</t>
  </si>
  <si>
    <t>Z91.128</t>
  </si>
  <si>
    <t>Patient's intentional underdosing of medication regimen for other reason</t>
  </si>
  <si>
    <t>Z91.130</t>
  </si>
  <si>
    <t>Patient's unintentional underdosing of medication regimen due to age-related debility</t>
  </si>
  <si>
    <t>Z91.138</t>
  </si>
  <si>
    <t>Patient's unintentional underdosing of medication regimen for other reason</t>
  </si>
  <si>
    <t>Z91.14</t>
  </si>
  <si>
    <t>Patient's other noncompliance with medication regimen</t>
  </si>
  <si>
    <t>Z91.19</t>
  </si>
  <si>
    <t>Nonadherence to medical treatment</t>
  </si>
  <si>
    <t>Z91.410</t>
  </si>
  <si>
    <t>Personal history (past history) of spouse or partner violence, Physical</t>
  </si>
  <si>
    <t>Z91.411</t>
  </si>
  <si>
    <t>Personal history (past history) of spouse or partner psychological abuse</t>
  </si>
  <si>
    <t>Z91.412</t>
  </si>
  <si>
    <t>Personal history (past history) of spouse or partner neglect</t>
  </si>
  <si>
    <t>Z91.419</t>
  </si>
  <si>
    <t>Personal history of unspecified adult abuse</t>
  </si>
  <si>
    <t>Z91.49</t>
  </si>
  <si>
    <t>Other personal history of psychological trauma</t>
  </si>
  <si>
    <t>Z91.5</t>
  </si>
  <si>
    <t>Personal history of self-harm</t>
  </si>
  <si>
    <t>Z91.82</t>
  </si>
  <si>
    <t>Personal history of military deployment</t>
  </si>
  <si>
    <t>Z91.83</t>
  </si>
  <si>
    <t>Wandering associated with a mental disorder</t>
  </si>
  <si>
    <t>Z91.89</t>
  </si>
  <si>
    <t>Other personal risk factors</t>
  </si>
  <si>
    <t>General Instructions</t>
  </si>
  <si>
    <t xml:space="preserve">Information reported on this tracking sheet reflects all families enrolled and/or open in the FIT program that month. The adult caregiver experiencing substance use problems will serve as the "identified patient."  Each individual in the family unit should be identified and the associated demographc information entered as a single row on the sheet.  </t>
  </si>
  <si>
    <t>Specific Data Requirements</t>
  </si>
  <si>
    <t>Field</t>
  </si>
  <si>
    <t>Allowable values</t>
  </si>
  <si>
    <t>Definition</t>
  </si>
  <si>
    <t xml:space="preserve"> Please specify the provider the managing entity is reporting the data for.</t>
  </si>
  <si>
    <t>Text</t>
  </si>
  <si>
    <t xml:space="preserve"> The first name of the individual being served/family member.</t>
  </si>
  <si>
    <t xml:space="preserve"> The last name of the individual being served (may be hyphenated)/family member.</t>
  </si>
  <si>
    <t>Numeric</t>
  </si>
  <si>
    <t xml:space="preserve"> Please report the SSN for the person served including dashes. If the SSN can not be determined you must construct a pseudo SSN using the following process:</t>
  </si>
  <si>
    <t>For a client with first name FAKE and last name CLIENT, with a birthdate of 08/02/1059, you will use the first intial of the first name "F", the first intitial of the middle name if known, if not use "X", and the first inititial of the last name "C". Then concatenate the birth date to this using the format MMDDYY, "080259". So for te client FAKE CLIENT born 08/02/1959 the psuedo SSN will be FXC080259.</t>
  </si>
  <si>
    <t>Date</t>
  </si>
  <si>
    <t xml:space="preserve"> The date of birth of the person being served/family member in the format MM/DD/YYYY.</t>
  </si>
  <si>
    <t>CBC; CPI/DCF; Internal; Other</t>
  </si>
  <si>
    <t>The source of the referral</t>
  </si>
  <si>
    <t>Enter the date that the family/individual was referred to the HBSAS/FBT/RISE program..</t>
  </si>
  <si>
    <t xml:space="preserve"> in HBSAS/FBT Program/RISE</t>
  </si>
  <si>
    <t>Enter the date that the family/individual was not enrolled into the HBSAS/FBT/RISE program if they could not be enrolled. A client is only considered enrolled once an In-Depth Assessment is completed.</t>
  </si>
  <si>
    <t>Dropdown menu options</t>
  </si>
  <si>
    <t>Enter the reason that the family/individual was not enrolled into the HBSAS/FBT/RISE program if they could not be enrolled. A client is only considered enrolled once an In-Depth Assessment is completed.</t>
  </si>
  <si>
    <t>Enter the date that the family/individual was enrolled into the HBSAS/FBT/RISE program. A client is only considered enrolled once an In-Depth Assessment is completed.</t>
  </si>
  <si>
    <t>Time of Enrollment: Children Identified In CW Report  are In Home Or Out of Home Care</t>
  </si>
  <si>
    <t>In Home; Out of Home; Never Completed</t>
  </si>
  <si>
    <t>Whether the children Identified In CW Report  are In Home Or Out of Home Care at the time of the enrollment</t>
  </si>
  <si>
    <t>Employed at Enrollment</t>
  </si>
  <si>
    <t>Yes; No; Never Completed</t>
  </si>
  <si>
    <t>Whether the client was employed at the time of enrollment.
Stable employment is defined as:
•	Active military, overseas
•	Active military, USA
•	Full Time
•	Unpaid
•	Family Worker (A family member who works at least 15 hours or more a week without pay in a family operated enterprise. If an individual refuses to work because that are making money through illegal activities, the client must be coded as Unemployed)
•	Part Time
•	Retired
•	Homemaker (Manages household for family members)
•	Student
•	Disabled</t>
  </si>
  <si>
    <t>The living arrangements of the client when they were enrolled
Stable housing is defined as:
•	Independent Living (Alone, with Relatives, with Non-Relatives)
•	Dependent Living (with Relatives, with Non-Relatives)
•	Foster Care/Home (including Extended Foster Care for ages 18-21)
•	Supported Housing</t>
  </si>
  <si>
    <t>Whether the assessment was completed within 15 days of enrollment</t>
  </si>
  <si>
    <t>MM/DD/YYYY</t>
  </si>
  <si>
    <t>The date that the assessment was completed.</t>
  </si>
  <si>
    <t>The date that the comprehensive family care plan was developed.</t>
  </si>
  <si>
    <t>The ICD-10 code indicating the client's primary diagnosis.</t>
  </si>
  <si>
    <t>Yes; No</t>
  </si>
  <si>
    <t>Whether a Pre-AAPI assessment was conducted. The Pre-AAPI should be conducted for all clients upon enrollment, if possible.</t>
  </si>
  <si>
    <t>The date that the initial AAPI was conducted.</t>
  </si>
  <si>
    <t>An integer from 5 to 50</t>
  </si>
  <si>
    <t>The initial AAPI score.</t>
  </si>
  <si>
    <t>Whether a Pre-DLA-20 assessment was conducted. The 90-Day AAPI should be conducted for all clients upon enrollment, if possible.</t>
  </si>
  <si>
    <t>The date that the Pre-DLA-20 was conducted.</t>
  </si>
  <si>
    <t>An integer from 1 to 7</t>
  </si>
  <si>
    <t>The Pre-DLA-20 Score</t>
  </si>
  <si>
    <t>Post-AAPI Conducted/Available</t>
  </si>
  <si>
    <t>Whether a Post-AAPI assessment was conducted. The Post-AAPI should be conducted for all clients before discharge, if possible.</t>
  </si>
  <si>
    <t>Post-AAPI Date</t>
  </si>
  <si>
    <t>The date that the final AAPI was conducted.</t>
  </si>
  <si>
    <t>Post-AAPI Score</t>
  </si>
  <si>
    <t>The final AAPI score.</t>
  </si>
  <si>
    <t>Post-DLA-20 Conducted/Available</t>
  </si>
  <si>
    <t>Whether a Post-DLA-20 assessment was conducted. The Post-DLA-20 should be conducted for all clients before discharge, if possible.</t>
  </si>
  <si>
    <t>Post-DLA-20 Date</t>
  </si>
  <si>
    <t>The date that the final DLA-20 was conducted.</t>
  </si>
  <si>
    <t>Post-DLA-20 Score</t>
  </si>
  <si>
    <t>The final DLA-20 score.</t>
  </si>
  <si>
    <t>The date the child welfare case was closed. Only required if the child welfare case was closed.</t>
  </si>
  <si>
    <t>Whether the children Identified In CW Report  are In Home Or Out of Home Care at the time of discharge</t>
  </si>
  <si>
    <t>The living arrangements of the client when they were discharged
Stable housing is defined as:
•	Independent Living (Alone, with Relatives, with Non-Relatives)
•	Dependent Living (with Relatives, with Non-Relatives)
•	Foster Care/Home (including Extended Foster Care for ages 18-21)
•	Supported Housing</t>
  </si>
  <si>
    <t>Employed at Discharge</t>
  </si>
  <si>
    <t>Whether the client was employed at the time of discharge
Stable employment is defined as:
•	Active military, overseas
•	Active military, USA
•	Full Time
•	Unpaid
•	Family Worker (A family member who works at least 15 hours or more a week without pay in a family operated enterprise. If an individual refuses to work because that are making money through illegal activities, the client must be coded as Unemployed)
•	Part Time
•	Retired
•	Homemaker (Manages household for family members)
•	Student
•	Disabled</t>
  </si>
  <si>
    <t>CW Case Closed; Disengage; Transfer to Another Program; Jail; Move; Successful Completion</t>
  </si>
  <si>
    <t>The reason the client was discharged from the HBSAS/FBT/RISE program.</t>
  </si>
  <si>
    <t>The date the client was discharged from the HBSAS/FBT/RISE program.</t>
  </si>
  <si>
    <t>Whether the discharge summary was completed within 7 days of discharge</t>
  </si>
  <si>
    <t>The date that the discharge summary was completed.</t>
  </si>
  <si>
    <t>Whether the children identified in CW report are In Home or Out of Home Care 6 months after discharge.</t>
  </si>
  <si>
    <t>N/A</t>
  </si>
  <si>
    <t>Space left for provider notes.</t>
  </si>
  <si>
    <t>Demarker for calculated columns; includes formula that is referenced by the validation column.</t>
  </si>
  <si>
    <t>Calculated Automatically</t>
  </si>
  <si>
    <t>Formula to denote if a possible error or missing values was detected. If an error or missing value is detected the row will be formatted the color red.</t>
  </si>
  <si>
    <t>AAPI Change</t>
  </si>
  <si>
    <t>The change in AAPI score from pre- to post-</t>
  </si>
  <si>
    <t>Whether the ICD-10 code was SA, MH, or neither.</t>
  </si>
  <si>
    <t>Whether the assessment was completed within 15 days of enrollment; calculated automatically from enrollment and assessment dates.</t>
  </si>
  <si>
    <t>Whether the discharge summary was completed within 7 days of discharge; calculated automatically from discharge and discharge summary dates.</t>
  </si>
  <si>
    <t>JUN</t>
  </si>
  <si>
    <t>MAY</t>
  </si>
  <si>
    <t>APR</t>
  </si>
  <si>
    <t>MAR</t>
  </si>
  <si>
    <t>FEB</t>
  </si>
  <si>
    <t>JAN</t>
  </si>
  <si>
    <t>DEC</t>
  </si>
  <si>
    <t>NOV</t>
  </si>
  <si>
    <t>OCT</t>
  </si>
  <si>
    <t>SEPT</t>
  </si>
  <si>
    <t>AUG</t>
  </si>
  <si>
    <t>JUL</t>
  </si>
  <si>
    <t>TOTAL NUMBER OF
PERSONS SERVED
YEAR-TO-DATE</t>
  </si>
  <si>
    <t>NUMBER OF INDIVIDUALS 
ENROLLED AT
END OF THE MONTH</t>
  </si>
  <si>
    <t>Moved Out of Service Area</t>
  </si>
  <si>
    <t>Death</t>
  </si>
  <si>
    <t>Goal Change</t>
  </si>
  <si>
    <t>Successful Completion</t>
  </si>
  <si>
    <r>
      <t xml:space="preserve">WAITING LIST TOTAL
 </t>
    </r>
    <r>
      <rPr>
        <b/>
        <sz val="11"/>
        <color theme="1"/>
        <rFont val="Arial Narrow"/>
        <family val="2"/>
      </rPr>
      <t>AT THE END OF THE MONTH</t>
    </r>
  </si>
  <si>
    <r>
      <t xml:space="preserve">TOTAL NUMBER OF REFERRALS
</t>
    </r>
    <r>
      <rPr>
        <b/>
        <sz val="8"/>
        <color theme="1"/>
        <rFont val="Arial Narrow"/>
        <family val="2"/>
      </rPr>
      <t>AUTO-POPULATES</t>
    </r>
  </si>
  <si>
    <r>
      <t xml:space="preserve">TOTAL NUMBER OF FAMILIES SERVED
YEAR-TO-DATE
</t>
    </r>
    <r>
      <rPr>
        <b/>
        <sz val="8"/>
        <color theme="1"/>
        <rFont val="Arial Narrow"/>
        <family val="2"/>
      </rPr>
      <t>AUTO-POPULATES,
=C+D</t>
    </r>
  </si>
  <si>
    <r>
      <t xml:space="preserve">NUMBER OF FAMILIES ENROLLED AT THE 
END OF THE MONTH
</t>
    </r>
    <r>
      <rPr>
        <b/>
        <sz val="8"/>
        <color theme="1"/>
        <rFont val="Arial Narrow"/>
        <family val="2"/>
      </rPr>
      <t>AUTO-POPULATES,
=C+D-E</t>
    </r>
  </si>
  <si>
    <r>
      <t xml:space="preserve">NUMBER OF 
FAMILIES </t>
    </r>
    <r>
      <rPr>
        <b/>
        <sz val="11"/>
        <rFont val="Arial Narrow"/>
        <family val="2"/>
      </rPr>
      <t>DISCHARGED</t>
    </r>
    <r>
      <rPr>
        <sz val="11"/>
        <rFont val="Arial Narrow"/>
        <family val="2"/>
      </rPr>
      <t xml:space="preserve"> 
THIS MONTH
</t>
    </r>
    <r>
      <rPr>
        <b/>
        <sz val="8"/>
        <rFont val="Arial Narrow"/>
        <family val="2"/>
      </rPr>
      <t>AUTO-POPULATES, 
=SUM(L:S)</t>
    </r>
  </si>
  <si>
    <r>
      <t xml:space="preserve">NUMBER OF </t>
    </r>
    <r>
      <rPr>
        <b/>
        <sz val="11"/>
        <rFont val="Arial Narrow"/>
        <family val="2"/>
      </rPr>
      <t>NEW</t>
    </r>
    <r>
      <rPr>
        <sz val="11"/>
        <rFont val="Arial Narrow"/>
        <family val="2"/>
      </rPr>
      <t xml:space="preserve"> FAMILIES ADMITTED THIS MONTH</t>
    </r>
  </si>
  <si>
    <r>
      <t xml:space="preserve">NUMBER OF FAMILIES ENROLLED AT 
BEGINNING OF MONTH
</t>
    </r>
    <r>
      <rPr>
        <b/>
        <sz val="8"/>
        <rFont val="Arial Narrow"/>
        <family val="2"/>
      </rPr>
      <t>AUTO-POPULATES,
FOLLOWING JULY ENTRY</t>
    </r>
  </si>
  <si>
    <t>DATA CHECK</t>
  </si>
  <si>
    <t>DISCHARGES BY CATEGORY, PER MONTH</t>
  </si>
  <si>
    <t>REFERRALS &amp;
WAITING LIST</t>
  </si>
  <si>
    <t>CENSUS</t>
  </si>
  <si>
    <r>
      <t>Managing Entity</t>
    </r>
    <r>
      <rPr>
        <b/>
        <sz val="9"/>
        <color theme="1"/>
        <rFont val="Arial Narrow"/>
        <family val="2"/>
      </rPr>
      <t xml:space="preserve"> (select)</t>
    </r>
  </si>
  <si>
    <t>Community Behavioral Health Provider Name</t>
  </si>
  <si>
    <t>Family Well-being Treatment Program</t>
  </si>
  <si>
    <r>
      <t xml:space="preserve">Number of new admissions from other stakeholders
</t>
    </r>
    <r>
      <rPr>
        <sz val="9"/>
        <color theme="1"/>
        <rFont val="Arial Narrow"/>
        <family val="2"/>
      </rPr>
      <t>Dependency Court system, Guardian ad Litem, engagement programs, etc.</t>
    </r>
  </si>
  <si>
    <r>
      <t xml:space="preserve">Number of new admissions from a FIT Team
</t>
    </r>
    <r>
      <rPr>
        <sz val="9"/>
        <color theme="1"/>
        <rFont val="Arial Narrow"/>
        <family val="2"/>
      </rPr>
      <t>or other Managing Entity-funded service (FIS, MAT, etc.)</t>
    </r>
  </si>
  <si>
    <r>
      <t xml:space="preserve">Number of new admissions from Child Welfare Case Management Organizations
</t>
    </r>
    <r>
      <rPr>
        <sz val="9"/>
        <color theme="1"/>
        <rFont val="Arial Narrow"/>
        <family val="2"/>
      </rPr>
      <t>or other Lead Agency representative</t>
    </r>
  </si>
  <si>
    <r>
      <t xml:space="preserve">Number of new admissions from Child Protective Investigators 
</t>
    </r>
    <r>
      <rPr>
        <sz val="9"/>
        <color theme="1"/>
        <rFont val="Arial Narrow"/>
        <family val="2"/>
      </rPr>
      <t>or Other Department representatives</t>
    </r>
  </si>
  <si>
    <r>
      <t xml:space="preserve">New Admissions, </t>
    </r>
    <r>
      <rPr>
        <b/>
        <sz val="9"/>
        <color theme="1"/>
        <rFont val="Arial Narrow"/>
        <family val="2"/>
      </rPr>
      <t>by Source</t>
    </r>
  </si>
  <si>
    <r>
      <t xml:space="preserve">Number of new referrals from other stakeholders
</t>
    </r>
    <r>
      <rPr>
        <sz val="9"/>
        <color theme="1"/>
        <rFont val="Arial Narrow"/>
        <family val="2"/>
      </rPr>
      <t>Dependency Court system, Guardian ad Litem, engagement programs, etc.</t>
    </r>
  </si>
  <si>
    <r>
      <t xml:space="preserve">Number of new referrals from a FIT Team
</t>
    </r>
    <r>
      <rPr>
        <sz val="9"/>
        <color theme="1"/>
        <rFont val="Arial Narrow"/>
        <family val="2"/>
      </rPr>
      <t>or other Managing Entity-funded service (FIS, MAT, etc.)</t>
    </r>
  </si>
  <si>
    <r>
      <t xml:space="preserve">Number of new referrals from Child Welfare Case Management Organizations
</t>
    </r>
    <r>
      <rPr>
        <sz val="9"/>
        <color theme="1"/>
        <rFont val="Arial Narrow"/>
        <family val="2"/>
      </rPr>
      <t>or other Lead Agency representative</t>
    </r>
  </si>
  <si>
    <r>
      <t xml:space="preserve">Number of new referrals from Child Protective Investigators 
</t>
    </r>
    <r>
      <rPr>
        <sz val="9"/>
        <color theme="1"/>
        <rFont val="Arial Narrow"/>
        <family val="2"/>
      </rPr>
      <t>or Other Department representatives</t>
    </r>
  </si>
  <si>
    <r>
      <t xml:space="preserve">Referrals, </t>
    </r>
    <r>
      <rPr>
        <b/>
        <sz val="9"/>
        <color theme="1"/>
        <rFont val="Arial Narrow"/>
        <family val="2"/>
      </rPr>
      <t xml:space="preserve">by Source </t>
    </r>
  </si>
  <si>
    <r>
      <t xml:space="preserve">Percentage with stable employment
</t>
    </r>
    <r>
      <rPr>
        <b/>
        <sz val="9"/>
        <color theme="1"/>
        <rFont val="Arial Narrow"/>
        <family val="2"/>
      </rPr>
      <t>Auto-Calculates</t>
    </r>
  </si>
  <si>
    <r>
      <t xml:space="preserve">Total successful completions with stable employment
</t>
    </r>
    <r>
      <rPr>
        <b/>
        <sz val="9"/>
        <color theme="1"/>
        <rFont val="Arial Narrow"/>
        <family val="2"/>
      </rPr>
      <t>At discharge</t>
    </r>
  </si>
  <si>
    <r>
      <rPr>
        <sz val="12"/>
        <color theme="1"/>
        <rFont val="Arial Narrow"/>
        <family val="2"/>
      </rPr>
      <t>Percentage in a stable housing environment</t>
    </r>
    <r>
      <rPr>
        <sz val="11"/>
        <color theme="1"/>
        <rFont val="Arial Narrow"/>
        <family val="2"/>
      </rPr>
      <t xml:space="preserve">
</t>
    </r>
    <r>
      <rPr>
        <b/>
        <sz val="9"/>
        <color theme="1"/>
        <rFont val="Arial Narrow"/>
        <family val="2"/>
      </rPr>
      <t>Auto-Calculates</t>
    </r>
  </si>
  <si>
    <r>
      <rPr>
        <sz val="12"/>
        <color theme="1"/>
        <rFont val="Arial Narrow"/>
        <family val="2"/>
      </rPr>
      <t>Total successful completions living in a stable housing environment</t>
    </r>
    <r>
      <rPr>
        <sz val="11"/>
        <color theme="1"/>
        <rFont val="Arial Narrow"/>
        <family val="2"/>
      </rPr>
      <t xml:space="preserve">
</t>
    </r>
    <r>
      <rPr>
        <b/>
        <sz val="9"/>
        <color theme="1"/>
        <rFont val="Arial Narrow"/>
        <family val="2"/>
      </rPr>
      <t>At discharge</t>
    </r>
  </si>
  <si>
    <r>
      <rPr>
        <sz val="12"/>
        <color theme="1"/>
        <rFont val="Arial Narrow"/>
        <family val="2"/>
      </rPr>
      <t>Total successful completions</t>
    </r>
    <r>
      <rPr>
        <sz val="11"/>
        <color theme="1"/>
        <rFont val="Arial Narrow"/>
        <family val="2"/>
      </rPr>
      <t xml:space="preserve">
</t>
    </r>
    <r>
      <rPr>
        <b/>
        <sz val="9"/>
        <color theme="1"/>
        <rFont val="Arial Narrow"/>
        <family val="2"/>
      </rPr>
      <t>Auto-populates from Census worksheet</t>
    </r>
  </si>
  <si>
    <r>
      <t xml:space="preserve">Outcomes, </t>
    </r>
    <r>
      <rPr>
        <b/>
        <sz val="9"/>
        <color theme="1"/>
        <rFont val="Arial Narrow"/>
        <family val="2"/>
      </rPr>
      <t>at Discharge</t>
    </r>
  </si>
  <si>
    <r>
      <t xml:space="preserve">Census
</t>
    </r>
    <r>
      <rPr>
        <b/>
        <sz val="9"/>
        <color theme="1"/>
        <rFont val="Arial Narrow"/>
        <family val="2"/>
      </rPr>
      <t>Auto-populates from Census worksheet</t>
    </r>
  </si>
  <si>
    <t>September</t>
  </si>
  <si>
    <t>August</t>
  </si>
  <si>
    <t>July</t>
  </si>
  <si>
    <t xml:space="preserve">
</t>
  </si>
  <si>
    <r>
      <t xml:space="preserve">Managing Entity </t>
    </r>
    <r>
      <rPr>
        <b/>
        <sz val="9"/>
        <color theme="1"/>
        <rFont val="Arial Narrow"/>
        <family val="2"/>
      </rPr>
      <t>(select)</t>
    </r>
  </si>
  <si>
    <t>Community Behavioral Health
Provider Name</t>
  </si>
  <si>
    <t>1st Quarter</t>
  </si>
  <si>
    <t>Family Well-being Treatment</t>
  </si>
  <si>
    <t>December</t>
  </si>
  <si>
    <t>November</t>
  </si>
  <si>
    <t>October</t>
  </si>
  <si>
    <t>2nd Quarter</t>
  </si>
  <si>
    <t>March</t>
  </si>
  <si>
    <t>February</t>
  </si>
  <si>
    <t>January</t>
  </si>
  <si>
    <t>3rd Quarter</t>
  </si>
  <si>
    <t xml:space="preserve">Annual average calculated in Q4 </t>
  </si>
  <si>
    <t>Annual Average Length of Stay for All Individuals Discharged</t>
  </si>
  <si>
    <t xml:space="preserve">Annual % calculated in Q4 </t>
  </si>
  <si>
    <t>Percent of enrollees maintained or improved parenting capacity</t>
  </si>
  <si>
    <t>Percent of enrollees that maintained or improved level of functioning</t>
  </si>
  <si>
    <r>
      <t xml:space="preserve">Outcomes, </t>
    </r>
    <r>
      <rPr>
        <b/>
        <sz val="9"/>
        <color theme="1"/>
        <rFont val="Arial Narrow"/>
        <family val="2"/>
      </rPr>
      <t>Annual</t>
    </r>
  </si>
  <si>
    <t>June</t>
  </si>
  <si>
    <t>April</t>
  </si>
  <si>
    <t>4th Quarter</t>
  </si>
  <si>
    <t>Thriving Mind South Florida (SFBHN)</t>
  </si>
  <si>
    <t>Southeast Florida Behavioral Health Network</t>
  </si>
  <si>
    <t>NWF Health Network</t>
  </si>
  <si>
    <t>LSF Health Systems</t>
  </si>
  <si>
    <t>Central Florida Care Health System</t>
  </si>
  <si>
    <t>Central Florida Behavioral Health Network</t>
  </si>
  <si>
    <t>Broward Behavioral Health Coalition</t>
  </si>
  <si>
    <t>Managing Entities</t>
  </si>
  <si>
    <r>
      <rPr>
        <b/>
        <u/>
        <sz val="11"/>
        <color theme="1"/>
        <rFont val="Arial Narrow"/>
        <family val="2"/>
      </rPr>
      <t>Numerator</t>
    </r>
    <r>
      <rPr>
        <sz val="11"/>
        <color theme="1"/>
        <rFont val="Arial Narrow"/>
        <family val="2"/>
      </rPr>
      <t xml:space="preserve">: total number of days - from the enrollment date to discharge date
</t>
    </r>
    <r>
      <rPr>
        <b/>
        <u/>
        <sz val="11"/>
        <color theme="1"/>
        <rFont val="Arial Narrow"/>
        <family val="2"/>
      </rPr>
      <t>Denominator</t>
    </r>
    <r>
      <rPr>
        <sz val="11"/>
        <color theme="1"/>
        <rFont val="Arial Narrow"/>
        <family val="2"/>
      </rPr>
      <t xml:space="preserve">: total number of individuals discharged during the reporting period
</t>
    </r>
    <r>
      <rPr>
        <b/>
        <sz val="9"/>
        <color theme="1"/>
        <rFont val="Arial Narrow"/>
        <family val="2"/>
      </rPr>
      <t xml:space="preserve">
Annual average calculated in Q4 only</t>
    </r>
  </si>
  <si>
    <t>Annunal Average Length of Stay for All Individuals Discharged</t>
  </si>
  <si>
    <r>
      <rPr>
        <b/>
        <u/>
        <sz val="11"/>
        <color theme="1"/>
        <rFont val="Arial Narrow"/>
        <family val="2"/>
      </rPr>
      <t>Numerator</t>
    </r>
    <r>
      <rPr>
        <sz val="11"/>
        <color theme="1"/>
        <rFont val="Arial Narrow"/>
        <family val="2"/>
      </rPr>
      <t xml:space="preserve">: sum of enrollees receiving services during the reporting period with a valid parenting capacity rating (either the most recent follow-up administration, or discharge) with an overall rating equal to, or greater, than the initial recorded rating
</t>
    </r>
    <r>
      <rPr>
        <b/>
        <u/>
        <sz val="11"/>
        <color theme="1"/>
        <rFont val="Arial Narrow"/>
        <family val="2"/>
      </rPr>
      <t>Denominator</t>
    </r>
    <r>
      <rPr>
        <sz val="11"/>
        <color theme="1"/>
        <rFont val="Arial Narrow"/>
        <family val="2"/>
      </rPr>
      <t xml:space="preserve">: total sum of enrollees receiving services during the reporting period with a valid parenting capacity rating (at least two ratings during the reporting period)
</t>
    </r>
    <r>
      <rPr>
        <b/>
        <sz val="9"/>
        <color theme="1"/>
        <rFont val="Arial Narrow"/>
        <family val="2"/>
      </rPr>
      <t xml:space="preserve">
Annual % calculated in Q4 only</t>
    </r>
  </si>
  <si>
    <t>Percent of enrollees maintaining or improving parenting capacity</t>
  </si>
  <si>
    <r>
      <rPr>
        <b/>
        <u/>
        <sz val="11"/>
        <color theme="1"/>
        <rFont val="Arial Narrow"/>
        <family val="2"/>
      </rPr>
      <t>Numerator</t>
    </r>
    <r>
      <rPr>
        <sz val="11"/>
        <color theme="1"/>
        <rFont val="Arial Narrow"/>
        <family val="2"/>
      </rPr>
      <t xml:space="preserve">: sum of enrollees receiving services during the reporting period with a valid level of functioning rating (either the most recent follow-up administration, or discharge) with an overall rating equal to, or greater, than the initial recorded rating 
</t>
    </r>
    <r>
      <rPr>
        <b/>
        <u/>
        <sz val="11"/>
        <color theme="1"/>
        <rFont val="Arial Narrow"/>
        <family val="2"/>
      </rPr>
      <t>Denominator</t>
    </r>
    <r>
      <rPr>
        <sz val="11"/>
        <color theme="1"/>
        <rFont val="Arial Narrow"/>
        <family val="2"/>
      </rPr>
      <t xml:space="preserve">: total sum of enrollees receiving services during the reporting period with a valid level of functioning rating (at least two ratings during the reporting period)
</t>
    </r>
    <r>
      <rPr>
        <b/>
        <sz val="9"/>
        <color theme="1"/>
        <rFont val="Arial Narrow"/>
        <family val="2"/>
      </rPr>
      <t xml:space="preserve">
Annual % calculated in Q4 only</t>
    </r>
  </si>
  <si>
    <t>Percent of enrollees maintaining or improving level of functioning</t>
  </si>
  <si>
    <t>Denominator: total sum of enrollees receiving FACT services during the reporting period who had a FARS administered (either follow-up score or discharge score)</t>
  </si>
  <si>
    <r>
      <rPr>
        <b/>
        <u/>
        <sz val="11"/>
        <color theme="1"/>
        <rFont val="Arial Narrow"/>
        <family val="2"/>
      </rPr>
      <t>Numerator</t>
    </r>
    <r>
      <rPr>
        <sz val="11"/>
        <color theme="1"/>
        <rFont val="Arial Narrow"/>
        <family val="2"/>
      </rPr>
      <t xml:space="preserve">: sum of enrollees discharged successfully with stable employment that month
</t>
    </r>
    <r>
      <rPr>
        <b/>
        <u/>
        <sz val="11"/>
        <color theme="1"/>
        <rFont val="Arial Narrow"/>
        <family val="2"/>
      </rPr>
      <t>Denominator</t>
    </r>
    <r>
      <rPr>
        <sz val="11"/>
        <color theme="1"/>
        <rFont val="Arial Narrow"/>
        <family val="2"/>
      </rPr>
      <t>: total sum of enrollees discharged successfully that month</t>
    </r>
  </si>
  <si>
    <t>Percentage with stable employment</t>
  </si>
  <si>
    <t xml:space="preserve">Stable employment is defined as: 
Active military, overseas; Active military, USA; Full-time; Unpaid Family Worker (A family member who works at least 15 hours or more a week without pay in a family-operated enterprise); Part-time; Retired; Homemaker (Manages household for family members); Student; or Disabled. Note: If an individual refuses to work because they are making money through illegal activities, that is considered unemployed. </t>
  </si>
  <si>
    <t>Total number of enrollees discharged successfully with stable employment that month</t>
  </si>
  <si>
    <t>Total successful completions with stable employment at discharge</t>
  </si>
  <si>
    <r>
      <rPr>
        <b/>
        <u/>
        <sz val="11"/>
        <color theme="1"/>
        <rFont val="Arial Narrow"/>
        <family val="2"/>
      </rPr>
      <t>Numerator</t>
    </r>
    <r>
      <rPr>
        <sz val="11"/>
        <color theme="1"/>
        <rFont val="Arial Narrow"/>
        <family val="2"/>
      </rPr>
      <t xml:space="preserve">: sum of enrollees discharged successfully living in a stable housing environment that month
</t>
    </r>
    <r>
      <rPr>
        <b/>
        <u/>
        <sz val="11"/>
        <color theme="1"/>
        <rFont val="Arial Narrow"/>
        <family val="2"/>
      </rPr>
      <t>Denominator</t>
    </r>
    <r>
      <rPr>
        <sz val="11"/>
        <color theme="1"/>
        <rFont val="Arial Narrow"/>
        <family val="2"/>
      </rPr>
      <t>: total sum of enrollees discharged successfully that month</t>
    </r>
  </si>
  <si>
    <t>Percentage in a stable housing environment</t>
  </si>
  <si>
    <t xml:space="preserve">Stable housing environment is defined as: 
Independent Living (Alone, with Relatives, with Nonrelatives), Dependent Living (with Relatives, with Non-Relatives), 
Foster Care/Home (including Extended Foster Care for ages 18-21), or Supported Housing. </t>
  </si>
  <si>
    <t>Total number of enrollees discharged successfully living in a stable housing environment that month</t>
  </si>
  <si>
    <t>Total successful completions living in a stable housing environment at discharge</t>
  </si>
  <si>
    <t>Total number of enrollees discharged successfully that month</t>
  </si>
  <si>
    <t>Total successful completions</t>
  </si>
  <si>
    <t>Family Well-being Treatment Program Definitions &amp; Formulas</t>
  </si>
  <si>
    <t>Waitlisted Date
(If applicable)</t>
  </si>
  <si>
    <t>Days on Waitlist</t>
  </si>
  <si>
    <t>Child Welfare Case Management Organizations or other Lead Agency representative</t>
  </si>
  <si>
    <t>Child Protective Investigators or Other Department representatives</t>
  </si>
  <si>
    <t>FIT Team or other Managing Entity-funded service (FIS, MAT, etc.)</t>
  </si>
  <si>
    <t>Other stakeholders (Dependency Court system, Guardian ad Litem, engagement programs, etc.)</t>
  </si>
  <si>
    <t>Length of Episode</t>
  </si>
  <si>
    <t>The date that the client was waitlisted, if they were waitlisted. A client only qualifies for the waitlist if they were assessed and determined eligible for the program but there is not enough capacity to serve them at the current time.</t>
  </si>
  <si>
    <t>https://www.myflfamilies.com/document/64891</t>
  </si>
  <si>
    <t>Guidance 39 - Family Well-being Treatment Teams Link:</t>
  </si>
  <si>
    <t>Template 40 - Family Well-being Treatment Programs Report Link:</t>
  </si>
  <si>
    <t>https://www.myflfamilies.com/document/64746</t>
  </si>
  <si>
    <t>Inspire To Rise, Inc.; SMA Healthcare, Inc.; LifeStream Behavioral Center, Inc.</t>
  </si>
  <si>
    <t>SMA Healthcare, Inc.</t>
  </si>
  <si>
    <r>
      <t xml:space="preserve">Definitions from FIT Guidance:
</t>
    </r>
    <r>
      <rPr>
        <b/>
        <i/>
        <sz val="11"/>
        <color theme="1"/>
        <rFont val="Calibri"/>
        <family val="2"/>
        <scheme val="minor"/>
      </rPr>
      <t>Successful Completion</t>
    </r>
    <r>
      <rPr>
        <sz val="11"/>
        <color theme="1"/>
        <rFont val="Calibri"/>
        <family val="2"/>
        <scheme val="minor"/>
      </rPr>
      <t xml:space="preserve">: Participant made significant progress toward rehabilitation goals and engagement in community-based care is optimal.
</t>
    </r>
    <r>
      <rPr>
        <b/>
        <i/>
        <sz val="11"/>
        <color theme="1"/>
        <rFont val="Calibri"/>
        <family val="2"/>
        <scheme val="minor"/>
      </rPr>
      <t>Goal Change</t>
    </r>
    <r>
      <rPr>
        <sz val="11"/>
        <color theme="1"/>
        <rFont val="Calibri"/>
        <family val="2"/>
        <scheme val="minor"/>
      </rPr>
      <t xml:space="preserve">: Participant is discharged due to a change in the child welfare case goal. This discharge category is used when the family’s child welfare involvement has terminated, and the participant chooses to discontinue treatment. In such cases, this discharge type may be used in lieu of 'Disengaged.'
</t>
    </r>
    <r>
      <rPr>
        <b/>
        <i/>
        <sz val="11"/>
        <color theme="1"/>
        <rFont val="Calibri"/>
        <family val="2"/>
        <scheme val="minor"/>
      </rPr>
      <t>Transferred - Accurate Care or Inpatient Setting</t>
    </r>
    <r>
      <rPr>
        <sz val="11"/>
        <color theme="1"/>
        <rFont val="Calibri"/>
        <family val="2"/>
        <scheme val="minor"/>
      </rPr>
      <t xml:space="preserve">:  Participant requires transfer to a higher level of care (such as inpatient care). This reflects that maximum benefit has been achieved at the current level of care and yet a higher level of care is needed. If the participant refuses to transfer and disengages, the discharge will be defined as disengaged.
</t>
    </r>
    <r>
      <rPr>
        <b/>
        <i/>
        <sz val="11"/>
        <color theme="1"/>
        <rFont val="Calibri"/>
        <family val="2"/>
        <scheme val="minor"/>
      </rPr>
      <t xml:space="preserve">Did Not Complete Care - Transferred to Another Community Service or Provider: </t>
    </r>
    <r>
      <rPr>
        <sz val="11"/>
        <color theme="1"/>
        <rFont val="Calibri"/>
        <family val="2"/>
        <scheme val="minor"/>
      </rPr>
      <t xml:space="preserve">Participant is discharged due to their transfer to another community service, or provider. 
</t>
    </r>
    <r>
      <rPr>
        <b/>
        <i/>
        <sz val="11"/>
        <color theme="1"/>
        <rFont val="Calibri"/>
        <family val="2"/>
        <scheme val="minor"/>
      </rPr>
      <t>Moved Out of Service Area</t>
    </r>
    <r>
      <rPr>
        <sz val="11"/>
        <color theme="1"/>
        <rFont val="Calibri"/>
        <family val="2"/>
        <scheme val="minor"/>
      </rPr>
      <t xml:space="preserve">: Participant moved out of the service area. This discharge definition is used if the participant is not transferring to another level of care or does not successfully complete care.
Incarceration - Jail/Prison: Participant is discharged due to incarceration.
</t>
    </r>
    <r>
      <rPr>
        <b/>
        <i/>
        <sz val="11"/>
        <color theme="1"/>
        <rFont val="Calibri"/>
        <family val="2"/>
        <scheme val="minor"/>
      </rPr>
      <t>Disengaged</t>
    </r>
    <r>
      <rPr>
        <sz val="11"/>
        <color theme="1"/>
        <rFont val="Calibri"/>
        <family val="2"/>
        <scheme val="minor"/>
      </rPr>
      <t xml:space="preserve">: Participant requests discharge or chooses not to participate, despite best efforts by the Family Well_x0002_being Treatment Team
</t>
    </r>
    <r>
      <rPr>
        <b/>
        <i/>
        <sz val="11"/>
        <color theme="1"/>
        <rFont val="Calibri"/>
        <family val="2"/>
        <scheme val="minor"/>
      </rPr>
      <t>Death</t>
    </r>
    <r>
      <rPr>
        <sz val="11"/>
        <color theme="1"/>
        <rFont val="Calibri"/>
        <family val="2"/>
        <scheme val="minor"/>
      </rPr>
      <t>: Participant is discharged due to death.</t>
    </r>
  </si>
  <si>
    <t>Incarceration - Jail / Prison</t>
  </si>
  <si>
    <t>Transferred - Accurate Care or Inpatient Setting</t>
  </si>
  <si>
    <t>Did Not Complete Care - Transferred to Another Community Service or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</si>
</sst>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409]mmmm\-yy;@"/>
  </numFmts>
  <fonts count="32" x14ac:knownFonts="1">
    <font>
      <sz val="11"/>
      <color theme="1"/>
      <name val="Calibri"/>
      <family val="2"/>
      <scheme val="minor"/>
    </font>
    <font>
      <sz val="11"/>
      <color rgb="FF3F3F76"/>
      <name val="Calibri"/>
      <family val="2"/>
      <scheme val="minor"/>
    </font>
    <font>
      <sz val="16"/>
      <color theme="1"/>
      <name val="Calibri"/>
      <family val="2"/>
      <scheme val="minor"/>
    </font>
    <font>
      <sz val="14"/>
      <color theme="1"/>
      <name val="Calibri"/>
      <family val="2"/>
      <scheme val="minor"/>
    </font>
    <font>
      <sz val="11"/>
      <color rgb="FF002060"/>
      <name val="Calibri"/>
      <family val="2"/>
      <scheme val="minor"/>
    </font>
    <font>
      <sz val="11"/>
      <color theme="1"/>
      <name val="Calibri"/>
      <family val="2"/>
      <scheme val="minor"/>
    </font>
    <font>
      <u/>
      <sz val="11"/>
      <color theme="10"/>
      <name val="Calibri"/>
      <family val="2"/>
      <scheme val="minor"/>
    </font>
    <font>
      <sz val="8"/>
      <name val="Calibri"/>
      <family val="2"/>
      <scheme val="minor"/>
    </font>
    <font>
      <b/>
      <i/>
      <sz val="11"/>
      <color theme="1"/>
      <name val="Calibri"/>
      <family val="2"/>
      <scheme val="minor"/>
    </font>
    <font>
      <sz val="11"/>
      <color theme="0"/>
      <name val="Calibri"/>
      <family val="2"/>
      <scheme val="minor"/>
    </font>
    <font>
      <b/>
      <sz val="11"/>
      <color theme="1"/>
      <name val="Calibri"/>
      <family val="2"/>
      <scheme val="minor"/>
    </font>
    <font>
      <b/>
      <sz val="11"/>
      <color rgb="FFFA7D00"/>
      <name val="Calibri"/>
      <family val="2"/>
      <scheme val="minor"/>
    </font>
    <font>
      <sz val="11"/>
      <color theme="1"/>
      <name val="Arial Narrow"/>
      <family val="2"/>
    </font>
    <font>
      <sz val="8"/>
      <color theme="1"/>
      <name val="Arial Narrow"/>
      <family val="2"/>
    </font>
    <font>
      <sz val="11"/>
      <color rgb="FF3F3F76"/>
      <name val="Arial Narrow"/>
      <family val="2"/>
    </font>
    <font>
      <b/>
      <sz val="11"/>
      <color rgb="FFFA7D00"/>
      <name val="Arial Narrow"/>
      <family val="2"/>
    </font>
    <font>
      <sz val="11"/>
      <name val="Arial Narrow"/>
      <family val="2"/>
    </font>
    <font>
      <b/>
      <sz val="11"/>
      <color theme="1"/>
      <name val="Arial Narrow"/>
      <family val="2"/>
    </font>
    <font>
      <b/>
      <sz val="9"/>
      <color theme="1"/>
      <name val="Arial Narrow"/>
      <family val="2"/>
    </font>
    <font>
      <b/>
      <sz val="8"/>
      <color theme="1"/>
      <name val="Arial Narrow"/>
      <family val="2"/>
    </font>
    <font>
      <b/>
      <sz val="11"/>
      <name val="Arial Narrow"/>
      <family val="2"/>
    </font>
    <font>
      <b/>
      <sz val="8"/>
      <name val="Arial Narrow"/>
      <family val="2"/>
    </font>
    <font>
      <b/>
      <sz val="12"/>
      <color theme="1"/>
      <name val="Arial Narrow"/>
      <family val="2"/>
    </font>
    <font>
      <b/>
      <sz val="12"/>
      <name val="Arial Narrow"/>
      <family val="2"/>
    </font>
    <font>
      <b/>
      <sz val="18"/>
      <color theme="1"/>
      <name val="Arial Narrow"/>
      <family val="2"/>
    </font>
    <font>
      <sz val="12"/>
      <color theme="1"/>
      <name val="Arial Narrow"/>
      <family val="2"/>
    </font>
    <font>
      <sz val="9"/>
      <color theme="1"/>
      <name val="Arial Narrow"/>
      <family val="2"/>
    </font>
    <font>
      <sz val="12"/>
      <name val="Arial Narrow"/>
      <family val="2"/>
    </font>
    <font>
      <b/>
      <u/>
      <sz val="11"/>
      <color theme="1"/>
      <name val="Arial Narrow"/>
      <family val="2"/>
    </font>
    <font>
      <sz val="10"/>
      <color theme="1"/>
      <name val="Arial Narrow"/>
      <family val="2"/>
    </font>
    <font>
      <b/>
      <sz val="14"/>
      <name val="Arial Narrow"/>
      <family val="2"/>
    </font>
    <font>
      <sz val="11"/>
      <color rgb="FF002060"/>
      <name val="Calibri"/>
      <family val="2"/>
      <scheme val="minor"/>
    </font>
  </fonts>
  <fills count="21">
    <fill>
      <patternFill patternType="none"/>
    </fill>
    <fill>
      <patternFill patternType="gray125"/>
    </fill>
    <fill>
      <patternFill patternType="solid">
        <fgColor rgb="FFFFCC99"/>
      </patternFill>
    </fill>
    <fill>
      <patternFill patternType="solid">
        <fgColor theme="6" tint="0.39997558519241921"/>
        <bgColor indexed="64"/>
      </patternFill>
    </fill>
    <fill>
      <patternFill patternType="solid">
        <fgColor theme="1"/>
        <bgColor indexed="64"/>
      </patternFill>
    </fill>
    <fill>
      <patternFill patternType="solid">
        <fgColor theme="4"/>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2F2F2"/>
      </patternFill>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1" tint="4.9989318521683403E-2"/>
        <bgColor indexed="64"/>
      </patternFill>
    </fill>
  </fills>
  <borders count="62">
    <border>
      <left/>
      <right/>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rgb="FF7F7F7F"/>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rgb="FF7F7F7F"/>
      </top>
      <bottom style="thin">
        <color rgb="FF7F7F7F"/>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rgb="FF7F7F7F"/>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medium">
        <color indexed="64"/>
      </right>
      <top/>
      <bottom style="medium">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s>
  <cellStyleXfs count="5">
    <xf numFmtId="0" fontId="0" fillId="0" borderId="0"/>
    <xf numFmtId="0" fontId="1" fillId="2" borderId="1" applyNumberFormat="0" applyAlignment="0" applyProtection="0"/>
    <xf numFmtId="9" fontId="5" fillId="0" borderId="0" applyFont="0" applyFill="0" applyBorder="0" applyAlignment="0" applyProtection="0"/>
    <xf numFmtId="0" fontId="6" fillId="0" borderId="0" applyNumberFormat="0" applyFill="0" applyBorder="0" applyAlignment="0" applyProtection="0"/>
    <xf numFmtId="0" fontId="11" fillId="8" borderId="1" applyNumberFormat="0" applyAlignment="0" applyProtection="0"/>
  </cellStyleXfs>
  <cellXfs count="243">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3" fillId="0" borderId="2" xfId="0" applyFont="1" applyBorder="1" applyAlignment="1">
      <alignment wrapText="1"/>
    </xf>
    <xf numFmtId="0" fontId="3" fillId="0" borderId="2" xfId="0" applyFont="1" applyBorder="1"/>
    <xf numFmtId="0" fontId="0" fillId="0" borderId="0" xfId="0" applyAlignment="1">
      <alignment vertical="top"/>
    </xf>
    <xf numFmtId="0" fontId="0" fillId="0" borderId="3" xfId="0" applyBorder="1"/>
    <xf numFmtId="164" fontId="0" fillId="0" borderId="3" xfId="0" applyNumberFormat="1" applyBorder="1"/>
    <xf numFmtId="164" fontId="0" fillId="0" borderId="3" xfId="0" applyNumberFormat="1" applyBorder="1" applyAlignment="1">
      <alignment horizontal="right"/>
    </xf>
    <xf numFmtId="14" fontId="0" fillId="0" borderId="3" xfId="0" applyNumberFormat="1" applyBorder="1" applyAlignment="1">
      <alignment horizontal="left"/>
    </xf>
    <xf numFmtId="14" fontId="0" fillId="0" borderId="3" xfId="0" applyNumberFormat="1" applyBorder="1"/>
    <xf numFmtId="0" fontId="0" fillId="0" borderId="3" xfId="0" applyBorder="1" applyAlignment="1">
      <alignment horizontal="right"/>
    </xf>
    <xf numFmtId="14" fontId="0" fillId="0" borderId="0" xfId="0" applyNumberFormat="1"/>
    <xf numFmtId="0" fontId="0" fillId="0" borderId="4" xfId="0" applyBorder="1"/>
    <xf numFmtId="14" fontId="0" fillId="4" borderId="6" xfId="0" applyNumberFormat="1" applyFill="1" applyBorder="1"/>
    <xf numFmtId="14" fontId="0" fillId="0" borderId="6" xfId="0" applyNumberFormat="1" applyBorder="1"/>
    <xf numFmtId="0" fontId="4" fillId="3" borderId="6" xfId="1" applyFont="1" applyFill="1" applyBorder="1" applyAlignment="1">
      <alignment horizontal="center" vertical="center" wrapText="1"/>
    </xf>
    <xf numFmtId="0" fontId="0" fillId="0" borderId="6" xfId="0" applyBorder="1"/>
    <xf numFmtId="0" fontId="6" fillId="0" borderId="0" xfId="3"/>
    <xf numFmtId="49" fontId="0" fillId="0" borderId="3" xfId="0" applyNumberFormat="1" applyBorder="1" applyAlignment="1">
      <alignment horizontal="right"/>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0" fontId="0" fillId="6" borderId="0" xfId="0" applyFill="1"/>
    <xf numFmtId="9" fontId="0" fillId="6" borderId="0" xfId="0" applyNumberFormat="1" applyFill="1"/>
    <xf numFmtId="0" fontId="0" fillId="0" borderId="7" xfId="0" applyBorder="1"/>
    <xf numFmtId="0" fontId="0" fillId="0" borderId="8" xfId="0" applyBorder="1"/>
    <xf numFmtId="49" fontId="0" fillId="0" borderId="8" xfId="0" applyNumberFormat="1" applyBorder="1" applyAlignment="1">
      <alignment horizontal="right"/>
    </xf>
    <xf numFmtId="164" fontId="0" fillId="0" borderId="8" xfId="0" applyNumberFormat="1" applyBorder="1"/>
    <xf numFmtId="164" fontId="0" fillId="0" borderId="8" xfId="0" applyNumberFormat="1" applyBorder="1" applyAlignment="1">
      <alignment horizontal="right"/>
    </xf>
    <xf numFmtId="14" fontId="0" fillId="0" borderId="8" xfId="0" applyNumberFormat="1" applyBorder="1" applyAlignment="1">
      <alignment horizontal="left"/>
    </xf>
    <xf numFmtId="14" fontId="0" fillId="0" borderId="8" xfId="0" applyNumberFormat="1" applyBorder="1"/>
    <xf numFmtId="164" fontId="6" fillId="0" borderId="3" xfId="0" applyNumberFormat="1" applyFont="1" applyBorder="1" applyAlignment="1">
      <alignment wrapText="1"/>
    </xf>
    <xf numFmtId="14" fontId="0" fillId="0" borderId="3" xfId="0" applyNumberFormat="1" applyBorder="1" applyAlignment="1">
      <alignment wrapText="1"/>
    </xf>
    <xf numFmtId="164" fontId="0" fillId="0" borderId="3" xfId="0" applyNumberFormat="1" applyBorder="1" applyAlignment="1">
      <alignment wrapText="1"/>
    </xf>
    <xf numFmtId="0" fontId="0" fillId="0" borderId="3"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0" xfId="0" applyAlignment="1">
      <alignment horizontal="center" vertical="center" wrapText="1"/>
    </xf>
    <xf numFmtId="0" fontId="9" fillId="5" borderId="10" xfId="0" applyFont="1" applyFill="1" applyBorder="1" applyAlignment="1">
      <alignment horizontal="center" vertical="center" wrapText="1"/>
    </xf>
    <xf numFmtId="14" fontId="0" fillId="0" borderId="10" xfId="0" applyNumberFormat="1" applyBorder="1"/>
    <xf numFmtId="0" fontId="0" fillId="0" borderId="10" xfId="0" applyBorder="1"/>
    <xf numFmtId="9" fontId="0" fillId="0" borderId="10" xfId="2" applyFont="1" applyBorder="1"/>
    <xf numFmtId="0" fontId="10" fillId="0" borderId="0" xfId="0" applyFont="1"/>
    <xf numFmtId="9" fontId="10" fillId="0" borderId="0" xfId="2" applyFont="1"/>
    <xf numFmtId="14" fontId="0" fillId="0" borderId="8" xfId="0" applyNumberFormat="1" applyBorder="1" applyAlignment="1">
      <alignment wrapText="1"/>
    </xf>
    <xf numFmtId="0" fontId="0" fillId="0" borderId="3" xfId="0" applyBorder="1" applyAlignment="1">
      <alignment wrapText="1"/>
    </xf>
    <xf numFmtId="14" fontId="0" fillId="0" borderId="3" xfId="0" applyNumberFormat="1" applyBorder="1" applyAlignment="1">
      <alignment horizontal="center"/>
    </xf>
    <xf numFmtId="0" fontId="0" fillId="7" borderId="3" xfId="0" applyFill="1" applyBorder="1" applyAlignment="1">
      <alignment horizontal="center"/>
    </xf>
    <xf numFmtId="14" fontId="0" fillId="0" borderId="6" xfId="0" applyNumberFormat="1" applyBorder="1" applyAlignment="1">
      <alignment wrapText="1"/>
    </xf>
    <xf numFmtId="14" fontId="0" fillId="0" borderId="8" xfId="0" applyNumberFormat="1" applyBorder="1" applyAlignment="1">
      <alignment horizontal="center"/>
    </xf>
    <xf numFmtId="164" fontId="0" fillId="0" borderId="8" xfId="0" applyNumberFormat="1" applyBorder="1" applyAlignment="1">
      <alignment wrapText="1"/>
    </xf>
    <xf numFmtId="164" fontId="4" fillId="3" borderId="6" xfId="0" applyNumberFormat="1" applyFont="1" applyFill="1" applyBorder="1" applyAlignment="1">
      <alignment vertical="center" wrapText="1"/>
    </xf>
    <xf numFmtId="14" fontId="0" fillId="0" borderId="10" xfId="0" applyNumberFormat="1" applyBorder="1" applyAlignment="1">
      <alignment horizontal="center"/>
    </xf>
    <xf numFmtId="14" fontId="0" fillId="0" borderId="9" xfId="0" applyNumberFormat="1" applyBorder="1" applyAlignment="1">
      <alignment horizontal="center"/>
    </xf>
    <xf numFmtId="14" fontId="0" fillId="0" borderId="6" xfId="0" applyNumberFormat="1" applyBorder="1" applyAlignment="1">
      <alignment horizontal="center"/>
    </xf>
    <xf numFmtId="14" fontId="0" fillId="0" borderId="3" xfId="0" applyNumberFormat="1" applyBorder="1" applyAlignment="1">
      <alignment horizontal="left" wrapText="1"/>
    </xf>
    <xf numFmtId="14" fontId="0" fillId="0" borderId="4" xfId="0" applyNumberFormat="1" applyBorder="1" applyAlignment="1">
      <alignment horizontal="left" wrapText="1"/>
    </xf>
    <xf numFmtId="0" fontId="0" fillId="0" borderId="0" xfId="0" applyAlignment="1">
      <alignment horizontal="left" wrapText="1"/>
    </xf>
    <xf numFmtId="14" fontId="0" fillId="7" borderId="3" xfId="0" applyNumberFormat="1" applyFill="1" applyBorder="1" applyAlignment="1">
      <alignment horizontal="center"/>
    </xf>
    <xf numFmtId="0" fontId="12" fillId="0" borderId="0" xfId="0" applyFont="1"/>
    <xf numFmtId="0" fontId="12" fillId="9" borderId="0" xfId="0" applyFont="1" applyFill="1"/>
    <xf numFmtId="0" fontId="12" fillId="9" borderId="0" xfId="0" applyFont="1" applyFill="1" applyAlignment="1">
      <alignment horizontal="center" vertical="center"/>
    </xf>
    <xf numFmtId="0" fontId="13" fillId="10" borderId="12" xfId="0" applyFont="1" applyFill="1" applyBorder="1" applyAlignment="1">
      <alignment horizontal="center" vertical="center"/>
    </xf>
    <xf numFmtId="0" fontId="12" fillId="12" borderId="14" xfId="0" applyFont="1" applyFill="1" applyBorder="1" applyAlignment="1">
      <alignment horizontal="center" vertical="center" wrapText="1"/>
    </xf>
    <xf numFmtId="0" fontId="14" fillId="10" borderId="14" xfId="1" applyFont="1" applyFill="1" applyBorder="1" applyAlignment="1">
      <alignment horizontal="center" vertical="center"/>
    </xf>
    <xf numFmtId="0" fontId="15" fillId="13" borderId="17" xfId="4" applyFont="1" applyFill="1" applyBorder="1" applyAlignment="1">
      <alignment horizontal="center" vertical="center"/>
    </xf>
    <xf numFmtId="0" fontId="16" fillId="13" borderId="14" xfId="0" applyFont="1" applyFill="1" applyBorder="1" applyAlignment="1">
      <alignment horizontal="center" vertical="center"/>
    </xf>
    <xf numFmtId="0" fontId="16" fillId="13" borderId="14" xfId="1" applyFont="1" applyFill="1" applyBorder="1" applyAlignment="1">
      <alignment horizontal="center" vertical="center"/>
    </xf>
    <xf numFmtId="14" fontId="17" fillId="0" borderId="14" xfId="0" applyNumberFormat="1" applyFont="1" applyBorder="1" applyAlignment="1">
      <alignment horizontal="center" vertical="center"/>
    </xf>
    <xf numFmtId="0" fontId="12" fillId="12" borderId="18" xfId="0" applyFont="1" applyFill="1" applyBorder="1" applyAlignment="1">
      <alignment horizontal="center" vertical="center" wrapText="1"/>
    </xf>
    <xf numFmtId="0" fontId="14" fillId="10" borderId="18" xfId="1" applyFont="1" applyFill="1" applyBorder="1" applyAlignment="1">
      <alignment horizontal="center" vertical="center"/>
    </xf>
    <xf numFmtId="0" fontId="15" fillId="13" borderId="21" xfId="4" applyFont="1" applyFill="1" applyBorder="1" applyAlignment="1">
      <alignment horizontal="center" vertical="center"/>
    </xf>
    <xf numFmtId="0" fontId="16" fillId="13" borderId="22" xfId="0" applyFont="1" applyFill="1" applyBorder="1" applyAlignment="1">
      <alignment horizontal="center" vertical="center"/>
    </xf>
    <xf numFmtId="0" fontId="16" fillId="13" borderId="18" xfId="1" applyFont="1" applyFill="1" applyBorder="1" applyAlignment="1">
      <alignment horizontal="center" vertical="center"/>
    </xf>
    <xf numFmtId="14" fontId="17" fillId="0" borderId="18" xfId="0" applyNumberFormat="1" applyFont="1" applyBorder="1" applyAlignment="1">
      <alignment horizontal="center" vertical="center"/>
    </xf>
    <xf numFmtId="0" fontId="12" fillId="12" borderId="24" xfId="0" applyFont="1" applyFill="1" applyBorder="1" applyAlignment="1">
      <alignment horizontal="center" vertical="center" wrapText="1"/>
    </xf>
    <xf numFmtId="0" fontId="14" fillId="10" borderId="24" xfId="1" applyFont="1" applyFill="1" applyBorder="1" applyAlignment="1">
      <alignment horizontal="center" vertical="center"/>
    </xf>
    <xf numFmtId="0" fontId="15" fillId="13" borderId="25" xfId="4" applyFont="1" applyFill="1" applyBorder="1" applyAlignment="1">
      <alignment horizontal="center" vertical="center"/>
    </xf>
    <xf numFmtId="0" fontId="16" fillId="13" borderId="24" xfId="0" applyFont="1" applyFill="1" applyBorder="1" applyAlignment="1">
      <alignment horizontal="center" vertical="center"/>
    </xf>
    <xf numFmtId="0" fontId="16" fillId="11" borderId="24" xfId="0" applyFont="1" applyFill="1" applyBorder="1" applyAlignment="1">
      <alignment horizontal="center" vertical="center"/>
    </xf>
    <xf numFmtId="0" fontId="16" fillId="13" borderId="24" xfId="1" applyFont="1" applyFill="1" applyBorder="1" applyAlignment="1">
      <alignment horizontal="center" vertical="center"/>
    </xf>
    <xf numFmtId="14" fontId="17" fillId="0" borderId="24" xfId="0" applyNumberFormat="1" applyFont="1" applyBorder="1" applyAlignment="1">
      <alignment horizontal="center" vertical="center"/>
    </xf>
    <xf numFmtId="0" fontId="12" fillId="0" borderId="24" xfId="0" applyFont="1" applyBorder="1" applyAlignment="1">
      <alignment horizontal="center" vertical="center"/>
    </xf>
    <xf numFmtId="0" fontId="16" fillId="11" borderId="24" xfId="1" applyFont="1" applyFill="1" applyBorder="1" applyAlignment="1">
      <alignment horizontal="center" vertical="center"/>
    </xf>
    <xf numFmtId="0" fontId="12" fillId="14" borderId="28" xfId="0" applyFont="1" applyFill="1" applyBorder="1" applyAlignment="1">
      <alignment horizontal="center" vertical="center" wrapText="1"/>
    </xf>
    <xf numFmtId="0" fontId="12" fillId="14" borderId="29" xfId="0" applyFont="1" applyFill="1" applyBorder="1" applyAlignment="1">
      <alignment horizontal="center" vertical="center" wrapText="1"/>
    </xf>
    <xf numFmtId="0" fontId="16" fillId="14" borderId="28" xfId="0" applyFont="1" applyFill="1" applyBorder="1" applyAlignment="1">
      <alignment horizontal="center" vertical="center" wrapText="1"/>
    </xf>
    <xf numFmtId="14" fontId="12" fillId="9" borderId="28" xfId="0" applyNumberFormat="1" applyFont="1" applyFill="1" applyBorder="1" applyAlignment="1">
      <alignment horizontal="center" vertical="center" wrapText="1"/>
    </xf>
    <xf numFmtId="0" fontId="12" fillId="9" borderId="0" xfId="0" applyFont="1" applyFill="1" applyAlignment="1">
      <alignment horizontal="center"/>
    </xf>
    <xf numFmtId="0" fontId="0" fillId="9" borderId="0" xfId="0" applyFill="1"/>
    <xf numFmtId="0" fontId="0" fillId="4" borderId="49" xfId="0" applyFill="1" applyBorder="1"/>
    <xf numFmtId="0" fontId="0" fillId="4" borderId="50" xfId="0" applyFill="1" applyBorder="1"/>
    <xf numFmtId="0" fontId="0" fillId="4" borderId="51" xfId="0" applyFill="1" applyBorder="1"/>
    <xf numFmtId="0" fontId="25" fillId="16" borderId="18" xfId="0" applyFont="1" applyFill="1" applyBorder="1" applyAlignment="1">
      <alignment horizontal="right" vertical="center" wrapText="1"/>
    </xf>
    <xf numFmtId="0" fontId="12" fillId="0" borderId="53" xfId="0" applyFont="1" applyBorder="1" applyAlignment="1" applyProtection="1">
      <alignment horizontal="center" vertical="center"/>
      <protection locked="0"/>
    </xf>
    <xf numFmtId="0" fontId="25" fillId="16" borderId="24" xfId="0" applyFont="1" applyFill="1" applyBorder="1" applyAlignment="1">
      <alignment horizontal="right" vertical="center" wrapText="1"/>
    </xf>
    <xf numFmtId="0" fontId="12" fillId="17" borderId="49" xfId="0" applyFont="1" applyFill="1" applyBorder="1" applyAlignment="1">
      <alignment horizontal="center" vertical="center"/>
    </xf>
    <xf numFmtId="0" fontId="12" fillId="17" borderId="50" xfId="0" applyFont="1" applyFill="1" applyBorder="1" applyAlignment="1">
      <alignment horizontal="center" vertical="center"/>
    </xf>
    <xf numFmtId="0" fontId="12" fillId="17" borderId="51" xfId="0" applyFont="1" applyFill="1" applyBorder="1" applyAlignment="1">
      <alignment horizontal="center" vertical="center"/>
    </xf>
    <xf numFmtId="0" fontId="22" fillId="14" borderId="28" xfId="0" applyFont="1" applyFill="1" applyBorder="1" applyAlignment="1">
      <alignment horizontal="center" vertical="center"/>
    </xf>
    <xf numFmtId="0" fontId="25" fillId="16" borderId="14" xfId="0" applyFont="1" applyFill="1" applyBorder="1" applyAlignment="1">
      <alignment horizontal="right" vertical="center" wrapText="1"/>
    </xf>
    <xf numFmtId="0" fontId="25" fillId="16" borderId="22" xfId="0" applyFont="1" applyFill="1" applyBorder="1" applyAlignment="1">
      <alignment horizontal="right" vertical="center" wrapText="1"/>
    </xf>
    <xf numFmtId="0" fontId="12" fillId="4" borderId="40" xfId="0" applyFont="1" applyFill="1" applyBorder="1" applyAlignment="1">
      <alignment horizontal="center" vertical="center"/>
    </xf>
    <xf numFmtId="0" fontId="12" fillId="4" borderId="0" xfId="0" applyFont="1" applyFill="1" applyAlignment="1">
      <alignment horizontal="center" vertical="center"/>
    </xf>
    <xf numFmtId="0" fontId="12" fillId="4" borderId="20" xfId="0" applyFont="1" applyFill="1" applyBorder="1" applyAlignment="1">
      <alignment horizontal="right" vertical="center"/>
    </xf>
    <xf numFmtId="0" fontId="0" fillId="0" borderId="0" xfId="0" applyAlignment="1">
      <alignment horizontal="center" vertical="center"/>
    </xf>
    <xf numFmtId="9" fontId="12" fillId="12" borderId="52" xfId="2" applyFont="1" applyFill="1" applyBorder="1" applyAlignment="1">
      <alignment horizontal="center" vertical="center"/>
    </xf>
    <xf numFmtId="9" fontId="12" fillId="12" borderId="3" xfId="2" applyFont="1" applyFill="1" applyBorder="1" applyAlignment="1">
      <alignment horizontal="center" vertical="center"/>
    </xf>
    <xf numFmtId="9" fontId="12" fillId="12" borderId="4" xfId="2" applyFont="1" applyFill="1" applyBorder="1" applyAlignment="1">
      <alignment horizontal="center" vertical="center"/>
    </xf>
    <xf numFmtId="0" fontId="12" fillId="16" borderId="54" xfId="0" applyFont="1" applyFill="1" applyBorder="1" applyAlignment="1">
      <alignment horizontal="right" vertical="center" wrapText="1"/>
    </xf>
    <xf numFmtId="0" fontId="12" fillId="16" borderId="18" xfId="0" applyFont="1" applyFill="1" applyBorder="1" applyAlignment="1">
      <alignment horizontal="right" vertical="center" wrapText="1"/>
    </xf>
    <xf numFmtId="0" fontId="12" fillId="0" borderId="4" xfId="0" applyFont="1" applyBorder="1" applyAlignment="1">
      <alignment horizontal="center" vertical="center"/>
    </xf>
    <xf numFmtId="0" fontId="12" fillId="12" borderId="5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5" xfId="0" applyFont="1" applyFill="1" applyBorder="1" applyAlignment="1">
      <alignment horizontal="center" vertical="center"/>
    </xf>
    <xf numFmtId="0" fontId="12" fillId="16" borderId="24" xfId="0" applyFont="1" applyFill="1" applyBorder="1" applyAlignment="1">
      <alignment horizontal="right" vertical="center" wrapText="1"/>
    </xf>
    <xf numFmtId="0" fontId="22" fillId="14" borderId="56" xfId="0" applyFont="1" applyFill="1" applyBorder="1" applyAlignment="1">
      <alignment horizontal="center" vertical="center" wrapText="1"/>
    </xf>
    <xf numFmtId="0" fontId="22" fillId="12" borderId="28" xfId="0" applyFont="1" applyFill="1" applyBorder="1" applyAlignment="1">
      <alignment horizontal="center" vertical="center"/>
    </xf>
    <xf numFmtId="0" fontId="12" fillId="16" borderId="56" xfId="0" applyFont="1" applyFill="1" applyBorder="1" applyAlignment="1">
      <alignment horizontal="right" vertical="center" wrapText="1"/>
    </xf>
    <xf numFmtId="165" fontId="22" fillId="0" borderId="29" xfId="0" applyNumberFormat="1" applyFont="1" applyBorder="1" applyAlignment="1">
      <alignment horizontal="center" vertical="center"/>
    </xf>
    <xf numFmtId="0" fontId="23" fillId="4" borderId="40" xfId="0" applyFont="1" applyFill="1" applyBorder="1" applyAlignment="1">
      <alignment horizontal="center" vertical="center"/>
    </xf>
    <xf numFmtId="0" fontId="23" fillId="4" borderId="0" xfId="0" applyFont="1" applyFill="1" applyAlignment="1">
      <alignment horizontal="center" vertical="center"/>
    </xf>
    <xf numFmtId="0" fontId="23" fillId="4" borderId="20" xfId="0" applyFont="1" applyFill="1" applyBorder="1" applyAlignment="1">
      <alignment horizontal="center" vertical="center"/>
    </xf>
    <xf numFmtId="0" fontId="22" fillId="4" borderId="28" xfId="0" applyFont="1" applyFill="1" applyBorder="1" applyAlignment="1">
      <alignment horizontal="right" vertical="center"/>
    </xf>
    <xf numFmtId="0" fontId="27" fillId="0" borderId="20" xfId="0" applyFont="1" applyBorder="1" applyAlignment="1">
      <alignment horizontal="center" vertical="center"/>
    </xf>
    <xf numFmtId="0" fontId="25" fillId="11" borderId="28" xfId="0" applyFont="1" applyFill="1" applyBorder="1" applyAlignment="1">
      <alignment horizontal="center" vertical="center"/>
    </xf>
    <xf numFmtId="0" fontId="12" fillId="17" borderId="16" xfId="0" applyFont="1" applyFill="1" applyBorder="1" applyAlignment="1">
      <alignment horizontal="right" vertical="center" wrapText="1"/>
    </xf>
    <xf numFmtId="0" fontId="12" fillId="19" borderId="59" xfId="0" applyFont="1" applyFill="1" applyBorder="1" applyAlignment="1">
      <alignment horizontal="right" vertical="center" wrapText="1"/>
    </xf>
    <xf numFmtId="0" fontId="12" fillId="17" borderId="20" xfId="0" applyFont="1" applyFill="1" applyBorder="1" applyAlignment="1">
      <alignment horizontal="right" vertical="center" wrapText="1"/>
    </xf>
    <xf numFmtId="0" fontId="12" fillId="16" borderId="59" xfId="0" applyFont="1" applyFill="1" applyBorder="1" applyAlignment="1">
      <alignment horizontal="right" vertical="center" wrapText="1"/>
    </xf>
    <xf numFmtId="0" fontId="12" fillId="17" borderId="61" xfId="0" applyFont="1" applyFill="1" applyBorder="1" applyAlignment="1">
      <alignment horizontal="right" vertical="center" wrapText="1"/>
    </xf>
    <xf numFmtId="0" fontId="12" fillId="16" borderId="48" xfId="0" applyFont="1" applyFill="1" applyBorder="1" applyAlignment="1">
      <alignment horizontal="right" vertical="center" wrapText="1"/>
    </xf>
    <xf numFmtId="0" fontId="22" fillId="14" borderId="28" xfId="0" applyFont="1" applyFill="1" applyBorder="1" applyAlignment="1">
      <alignment horizontal="center" vertical="center" wrapText="1"/>
    </xf>
    <xf numFmtId="0" fontId="12" fillId="4" borderId="37" xfId="0" applyFont="1" applyFill="1" applyBorder="1" applyAlignment="1">
      <alignment horizontal="center"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22" fillId="4" borderId="22" xfId="0" applyFont="1" applyFill="1" applyBorder="1" applyAlignment="1">
      <alignment horizontal="center" vertical="center"/>
    </xf>
    <xf numFmtId="0" fontId="12" fillId="11" borderId="28" xfId="0" applyFont="1" applyFill="1" applyBorder="1" applyAlignment="1">
      <alignment horizontal="left" vertical="center" wrapText="1"/>
    </xf>
    <xf numFmtId="0" fontId="17" fillId="13" borderId="28" xfId="0" applyFont="1" applyFill="1" applyBorder="1" applyAlignment="1">
      <alignment horizontal="right" vertical="center" wrapText="1"/>
    </xf>
    <xf numFmtId="0" fontId="17" fillId="13" borderId="14" xfId="0" applyFont="1" applyFill="1" applyBorder="1" applyAlignment="1">
      <alignment horizontal="right" vertical="center"/>
    </xf>
    <xf numFmtId="0" fontId="29" fillId="15" borderId="28" xfId="0" applyFont="1" applyFill="1" applyBorder="1" applyAlignment="1">
      <alignment horizontal="left" vertical="center" wrapText="1"/>
    </xf>
    <xf numFmtId="0" fontId="12" fillId="20" borderId="54" xfId="0" applyFont="1" applyFill="1" applyBorder="1" applyAlignment="1">
      <alignment horizontal="right" vertical="center"/>
    </xf>
    <xf numFmtId="0" fontId="17" fillId="13" borderId="18" xfId="0" applyFont="1" applyFill="1" applyBorder="1" applyAlignment="1">
      <alignment horizontal="right" vertical="center"/>
    </xf>
    <xf numFmtId="0" fontId="12" fillId="0" borderId="28" xfId="0" applyFont="1" applyBorder="1" applyAlignment="1">
      <alignment horizontal="left" vertical="center" wrapText="1"/>
    </xf>
    <xf numFmtId="0" fontId="12" fillId="20" borderId="18" xfId="0" applyFont="1" applyFill="1" applyBorder="1" applyAlignment="1">
      <alignment horizontal="right" vertical="center"/>
    </xf>
    <xf numFmtId="0" fontId="12" fillId="11" borderId="28" xfId="0" applyFont="1" applyFill="1" applyBorder="1" applyAlignment="1">
      <alignment vertical="center" wrapText="1"/>
    </xf>
    <xf numFmtId="0" fontId="17" fillId="13" borderId="24" xfId="0" applyFont="1" applyFill="1" applyBorder="1" applyAlignment="1">
      <alignment horizontal="right" vertical="center"/>
    </xf>
    <xf numFmtId="0" fontId="12" fillId="11" borderId="23" xfId="0" quotePrefix="1" applyFont="1" applyFill="1" applyBorder="1" applyAlignment="1">
      <alignment horizontal="center" vertical="center" wrapText="1"/>
    </xf>
    <xf numFmtId="0" fontId="31" fillId="3" borderId="6" xfId="1" applyFont="1" applyFill="1" applyBorder="1" applyAlignment="1">
      <alignment horizontal="center" vertical="center" wrapText="1"/>
    </xf>
    <xf numFmtId="14" fontId="0" fillId="0" borderId="8" xfId="0" applyNumberFormat="1" applyBorder="1" applyAlignment="1">
      <alignment horizontal="left" wrapText="1"/>
    </xf>
    <xf numFmtId="0" fontId="0" fillId="0" borderId="0" xfId="0" applyAlignment="1">
      <alignment horizontal="left" vertical="top" wrapText="1"/>
    </xf>
    <xf numFmtId="0" fontId="13" fillId="10" borderId="27" xfId="0" applyFont="1" applyFill="1" applyBorder="1" applyAlignment="1">
      <alignment horizontal="center" vertical="center" wrapText="1"/>
    </xf>
    <xf numFmtId="0" fontId="13" fillId="10" borderId="26" xfId="0" applyFont="1" applyFill="1" applyBorder="1" applyAlignment="1">
      <alignment horizontal="center" vertical="center" wrapText="1"/>
    </xf>
    <xf numFmtId="0" fontId="12" fillId="9" borderId="20" xfId="0" applyFont="1" applyFill="1" applyBorder="1" applyAlignment="1">
      <alignment horizontal="center" vertical="top" wrapText="1"/>
    </xf>
    <xf numFmtId="0" fontId="12" fillId="9" borderId="16" xfId="0" applyFont="1" applyFill="1" applyBorder="1" applyAlignment="1">
      <alignment horizontal="center" vertical="top" wrapText="1"/>
    </xf>
    <xf numFmtId="0" fontId="17" fillId="15" borderId="20" xfId="0" applyFont="1" applyFill="1" applyBorder="1" applyAlignment="1">
      <alignment horizontal="center" vertical="center" wrapText="1"/>
    </xf>
    <xf numFmtId="0" fontId="17" fillId="15" borderId="0" xfId="0" applyFont="1" applyFill="1" applyAlignment="1">
      <alignment horizontal="center" vertical="center" wrapText="1"/>
    </xf>
    <xf numFmtId="0" fontId="17" fillId="15" borderId="40" xfId="0" applyFont="1" applyFill="1" applyBorder="1" applyAlignment="1">
      <alignment horizontal="center" vertical="center" wrapText="1"/>
    </xf>
    <xf numFmtId="0" fontId="17" fillId="15" borderId="16" xfId="0" applyFont="1" applyFill="1" applyBorder="1" applyAlignment="1">
      <alignment horizontal="center" vertical="center" wrapText="1"/>
    </xf>
    <xf numFmtId="0" fontId="17" fillId="15" borderId="13" xfId="0" applyFont="1" applyFill="1" applyBorder="1" applyAlignment="1">
      <alignment horizontal="center" vertical="center" wrapText="1"/>
    </xf>
    <xf numFmtId="0" fontId="17" fillId="15" borderId="33" xfId="0" applyFont="1" applyFill="1" applyBorder="1" applyAlignment="1">
      <alignment horizontal="center" vertical="center" wrapText="1"/>
    </xf>
    <xf numFmtId="0" fontId="24" fillId="14" borderId="51" xfId="0" applyFont="1" applyFill="1" applyBorder="1" applyAlignment="1">
      <alignment horizontal="center" vertical="center"/>
    </xf>
    <xf numFmtId="0" fontId="24" fillId="14" borderId="50" xfId="0" applyFont="1" applyFill="1" applyBorder="1" applyAlignment="1">
      <alignment horizontal="center" vertical="center"/>
    </xf>
    <xf numFmtId="0" fontId="24" fillId="14" borderId="49" xfId="0" applyFont="1" applyFill="1" applyBorder="1" applyAlignment="1">
      <alignment horizontal="center" vertical="center"/>
    </xf>
    <xf numFmtId="0" fontId="12" fillId="9" borderId="0" xfId="0" applyFont="1" applyFill="1" applyAlignment="1">
      <alignment horizontal="center" vertical="top" wrapText="1"/>
    </xf>
    <xf numFmtId="0" fontId="12" fillId="9" borderId="13" xfId="0" applyFont="1" applyFill="1" applyBorder="1" applyAlignment="1">
      <alignment horizontal="center" vertical="top" wrapText="1"/>
    </xf>
    <xf numFmtId="0" fontId="17" fillId="15" borderId="39" xfId="0" applyFont="1" applyFill="1" applyBorder="1" applyAlignment="1">
      <alignment horizontal="center" vertical="top" wrapText="1"/>
    </xf>
    <xf numFmtId="0" fontId="17" fillId="15" borderId="37" xfId="0" applyFont="1" applyFill="1" applyBorder="1" applyAlignment="1">
      <alignment horizontal="center" vertical="top" wrapText="1"/>
    </xf>
    <xf numFmtId="0" fontId="17" fillId="15" borderId="16" xfId="0" applyFont="1" applyFill="1" applyBorder="1" applyAlignment="1">
      <alignment horizontal="center" vertical="top" wrapText="1"/>
    </xf>
    <xf numFmtId="0" fontId="17" fillId="15" borderId="33" xfId="0" applyFont="1" applyFill="1" applyBorder="1" applyAlignment="1">
      <alignment horizontal="center" vertical="top" wrapText="1"/>
    </xf>
    <xf numFmtId="0" fontId="17" fillId="15" borderId="39" xfId="0" applyFont="1" applyFill="1" applyBorder="1" applyAlignment="1">
      <alignment horizontal="center" vertical="center"/>
    </xf>
    <xf numFmtId="0" fontId="17" fillId="15" borderId="38" xfId="0" applyFont="1" applyFill="1" applyBorder="1" applyAlignment="1">
      <alignment horizontal="center" vertical="center"/>
    </xf>
    <xf numFmtId="0" fontId="17" fillId="15" borderId="37" xfId="0" applyFont="1" applyFill="1" applyBorder="1" applyAlignment="1">
      <alignment horizontal="center" vertical="center"/>
    </xf>
    <xf numFmtId="0" fontId="17" fillId="15" borderId="16" xfId="0" applyFont="1" applyFill="1" applyBorder="1" applyAlignment="1">
      <alignment horizontal="center" vertical="center"/>
    </xf>
    <xf numFmtId="0" fontId="17" fillId="15" borderId="13" xfId="0" applyFont="1" applyFill="1" applyBorder="1" applyAlignment="1">
      <alignment horizontal="center" vertical="center"/>
    </xf>
    <xf numFmtId="0" fontId="17" fillId="15" borderId="33" xfId="0" applyFont="1" applyFill="1" applyBorder="1" applyAlignment="1">
      <alignment horizontal="center" vertical="center"/>
    </xf>
    <xf numFmtId="0" fontId="22" fillId="11" borderId="48" xfId="0" applyFont="1" applyFill="1" applyBorder="1" applyAlignment="1">
      <alignment horizontal="center" vertical="center"/>
    </xf>
    <xf numFmtId="0" fontId="22" fillId="11" borderId="47" xfId="0" applyFont="1" applyFill="1" applyBorder="1" applyAlignment="1">
      <alignment horizontal="center" vertical="center"/>
    </xf>
    <xf numFmtId="0" fontId="22" fillId="11" borderId="46" xfId="0" applyFont="1" applyFill="1" applyBorder="1" applyAlignment="1">
      <alignment horizontal="center" vertical="center"/>
    </xf>
    <xf numFmtId="0" fontId="22" fillId="12" borderId="45" xfId="0" applyFont="1" applyFill="1" applyBorder="1" applyAlignment="1" applyProtection="1">
      <alignment horizontal="center" vertical="center"/>
      <protection locked="0"/>
    </xf>
    <xf numFmtId="0" fontId="22" fillId="12" borderId="23" xfId="0" applyFont="1" applyFill="1" applyBorder="1" applyAlignment="1" applyProtection="1">
      <alignment horizontal="center" vertical="center"/>
      <protection locked="0"/>
    </xf>
    <xf numFmtId="0" fontId="23" fillId="0" borderId="44" xfId="0" applyFont="1" applyBorder="1" applyAlignment="1">
      <alignment horizontal="center" vertical="center"/>
    </xf>
    <xf numFmtId="0" fontId="23" fillId="0" borderId="43" xfId="0" applyFont="1" applyBorder="1" applyAlignment="1">
      <alignment horizontal="center" vertical="center"/>
    </xf>
    <xf numFmtId="0" fontId="23" fillId="0" borderId="42" xfId="0" applyFont="1" applyBorder="1" applyAlignment="1">
      <alignment horizontal="center" vertical="center"/>
    </xf>
    <xf numFmtId="0" fontId="22" fillId="12" borderId="41" xfId="0" applyFont="1" applyFill="1" applyBorder="1" applyAlignment="1">
      <alignment horizontal="center" vertical="center"/>
    </xf>
    <xf numFmtId="0" fontId="22" fillId="12" borderId="15" xfId="0" applyFont="1" applyFill="1" applyBorder="1" applyAlignment="1">
      <alignment horizontal="center" vertical="center"/>
    </xf>
    <xf numFmtId="0" fontId="19" fillId="15" borderId="36" xfId="0" applyFont="1" applyFill="1" applyBorder="1" applyAlignment="1">
      <alignment horizontal="center" vertical="center" wrapText="1"/>
    </xf>
    <xf numFmtId="0" fontId="19" fillId="15" borderId="35" xfId="0" applyFont="1" applyFill="1" applyBorder="1" applyAlignment="1">
      <alignment horizontal="center" vertical="center" wrapText="1"/>
    </xf>
    <xf numFmtId="0" fontId="19" fillId="15" borderId="34" xfId="0" applyFont="1" applyFill="1" applyBorder="1" applyAlignment="1">
      <alignment horizontal="center" vertical="center" wrapText="1"/>
    </xf>
    <xf numFmtId="0" fontId="19" fillId="15" borderId="32" xfId="0" applyFont="1" applyFill="1" applyBorder="1" applyAlignment="1">
      <alignment horizontal="center" vertical="center" wrapText="1"/>
    </xf>
    <xf numFmtId="0" fontId="19" fillId="15" borderId="31" xfId="0" applyFont="1" applyFill="1" applyBorder="1" applyAlignment="1">
      <alignment horizontal="center" vertical="center" wrapText="1"/>
    </xf>
    <xf numFmtId="0" fontId="19" fillId="15" borderId="30" xfId="0" applyFont="1" applyFill="1" applyBorder="1" applyAlignment="1">
      <alignment horizontal="center" vertical="center" wrapText="1"/>
    </xf>
    <xf numFmtId="0" fontId="17" fillId="17" borderId="51" xfId="0" applyFont="1" applyFill="1" applyBorder="1" applyAlignment="1">
      <alignment horizontal="center" vertical="center"/>
    </xf>
    <xf numFmtId="0" fontId="17" fillId="17" borderId="50" xfId="0" applyFont="1" applyFill="1" applyBorder="1" applyAlignment="1">
      <alignment horizontal="center" vertical="center"/>
    </xf>
    <xf numFmtId="0" fontId="17" fillId="17" borderId="49" xfId="0" applyFont="1" applyFill="1" applyBorder="1" applyAlignment="1">
      <alignment horizontal="center" vertical="center"/>
    </xf>
    <xf numFmtId="0" fontId="22" fillId="12" borderId="51" xfId="0" applyFont="1" applyFill="1" applyBorder="1" applyAlignment="1">
      <alignment horizontal="center" vertical="center"/>
    </xf>
    <xf numFmtId="0" fontId="22" fillId="12" borderId="50" xfId="0" applyFont="1" applyFill="1" applyBorder="1" applyAlignment="1">
      <alignment horizontal="center" vertical="center"/>
    </xf>
    <xf numFmtId="0" fontId="22" fillId="12" borderId="49" xfId="0" applyFont="1" applyFill="1" applyBorder="1" applyAlignment="1">
      <alignment horizontal="center" vertical="center"/>
    </xf>
    <xf numFmtId="0" fontId="12" fillId="17" borderId="16" xfId="0" applyFont="1" applyFill="1" applyBorder="1" applyAlignment="1" applyProtection="1">
      <alignment horizontal="center" vertical="center"/>
      <protection locked="0"/>
    </xf>
    <xf numFmtId="0" fontId="12" fillId="17" borderId="13" xfId="0" applyFont="1" applyFill="1" applyBorder="1" applyAlignment="1" applyProtection="1">
      <alignment horizontal="center" vertical="center"/>
      <protection locked="0"/>
    </xf>
    <xf numFmtId="0" fontId="12" fillId="17" borderId="33" xfId="0" applyFont="1" applyFill="1" applyBorder="1" applyAlignment="1" applyProtection="1">
      <alignment horizontal="center" vertical="center"/>
      <protection locked="0"/>
    </xf>
    <xf numFmtId="0" fontId="22" fillId="18" borderId="51" xfId="0" applyFont="1" applyFill="1" applyBorder="1" applyAlignment="1">
      <alignment horizontal="center" vertical="center"/>
    </xf>
    <xf numFmtId="0" fontId="22" fillId="18" borderId="50" xfId="0" applyFont="1" applyFill="1" applyBorder="1" applyAlignment="1">
      <alignment horizontal="center" vertical="center"/>
    </xf>
    <xf numFmtId="0" fontId="22" fillId="18" borderId="49" xfId="0" applyFont="1" applyFill="1" applyBorder="1" applyAlignment="1">
      <alignment horizontal="center" vertical="center"/>
    </xf>
    <xf numFmtId="0" fontId="22" fillId="12" borderId="39" xfId="0" applyFont="1" applyFill="1" applyBorder="1" applyAlignment="1">
      <alignment horizontal="center" vertical="center" wrapText="1"/>
    </xf>
    <xf numFmtId="0" fontId="22" fillId="12" borderId="38" xfId="0" applyFont="1" applyFill="1" applyBorder="1" applyAlignment="1">
      <alignment horizontal="center" vertical="center"/>
    </xf>
    <xf numFmtId="0" fontId="22" fillId="12" borderId="37" xfId="0" applyFont="1" applyFill="1" applyBorder="1" applyAlignment="1">
      <alignment horizontal="center" vertical="center"/>
    </xf>
    <xf numFmtId="9" fontId="26" fillId="0" borderId="48" xfId="2" applyFont="1" applyBorder="1" applyAlignment="1" applyProtection="1">
      <alignment horizontal="center" vertical="center"/>
      <protection locked="0"/>
    </xf>
    <xf numFmtId="9" fontId="26" fillId="0" borderId="47" xfId="2" applyFont="1" applyBorder="1" applyAlignment="1" applyProtection="1">
      <alignment horizontal="center" vertical="center"/>
      <protection locked="0"/>
    </xf>
    <xf numFmtId="9" fontId="26" fillId="0" borderId="23" xfId="2" applyFont="1" applyBorder="1" applyAlignment="1" applyProtection="1">
      <alignment horizontal="center" vertical="center"/>
      <protection locked="0"/>
    </xf>
    <xf numFmtId="0" fontId="12" fillId="12" borderId="59" xfId="0" applyFont="1" applyFill="1" applyBorder="1" applyAlignment="1" applyProtection="1">
      <alignment horizontal="center" vertical="center"/>
      <protection locked="0"/>
    </xf>
    <xf numFmtId="0" fontId="12" fillId="12" borderId="60" xfId="0" applyFont="1" applyFill="1" applyBorder="1" applyAlignment="1" applyProtection="1">
      <alignment horizontal="center" vertical="center"/>
      <protection locked="0"/>
    </xf>
    <xf numFmtId="0" fontId="12" fillId="12" borderId="19" xfId="0" applyFont="1" applyFill="1" applyBorder="1" applyAlignment="1" applyProtection="1">
      <alignment horizontal="center" vertical="center"/>
      <protection locked="0"/>
    </xf>
    <xf numFmtId="9" fontId="26" fillId="0" borderId="59" xfId="2" applyFont="1" applyBorder="1" applyAlignment="1" applyProtection="1">
      <alignment horizontal="center" vertical="center"/>
      <protection locked="0"/>
    </xf>
    <xf numFmtId="9" fontId="12" fillId="0" borderId="60" xfId="2" applyFont="1" applyBorder="1" applyAlignment="1" applyProtection="1">
      <alignment horizontal="center" vertical="center"/>
      <protection locked="0"/>
    </xf>
    <xf numFmtId="9" fontId="12" fillId="0" borderId="19" xfId="2" applyFont="1" applyBorder="1" applyAlignment="1" applyProtection="1">
      <alignment horizontal="center" vertical="center"/>
      <protection locked="0"/>
    </xf>
    <xf numFmtId="0" fontId="12" fillId="12" borderId="58" xfId="0" applyFont="1" applyFill="1" applyBorder="1" applyAlignment="1" applyProtection="1">
      <alignment horizontal="center" vertical="center"/>
      <protection locked="0"/>
    </xf>
    <xf numFmtId="0" fontId="12" fillId="12" borderId="11" xfId="0" applyFont="1" applyFill="1" applyBorder="1" applyAlignment="1" applyProtection="1">
      <alignment horizontal="center" vertical="center"/>
      <protection locked="0"/>
    </xf>
    <xf numFmtId="0" fontId="12" fillId="12" borderId="57" xfId="0" applyFont="1" applyFill="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12" borderId="41" xfId="0" applyFont="1" applyFill="1" applyBorder="1" applyAlignment="1" applyProtection="1">
      <alignment horizontal="center" vertical="center"/>
      <protection locked="0"/>
    </xf>
    <xf numFmtId="0" fontId="12" fillId="12" borderId="43" xfId="0" applyFont="1" applyFill="1" applyBorder="1" applyAlignment="1" applyProtection="1">
      <alignment horizontal="center" vertical="center"/>
      <protection locked="0"/>
    </xf>
    <xf numFmtId="0" fontId="12" fillId="12" borderId="15" xfId="0" applyFont="1" applyFill="1" applyBorder="1" applyAlignment="1" applyProtection="1">
      <alignment horizontal="center" vertical="center"/>
      <protection locked="0"/>
    </xf>
    <xf numFmtId="0" fontId="12" fillId="17" borderId="51" xfId="0" applyFont="1" applyFill="1" applyBorder="1" applyAlignment="1" applyProtection="1">
      <alignment horizontal="center" vertical="center"/>
      <protection locked="0"/>
    </xf>
    <xf numFmtId="0" fontId="12" fillId="17" borderId="50" xfId="0" applyFont="1" applyFill="1" applyBorder="1" applyAlignment="1" applyProtection="1">
      <alignment horizontal="center" vertical="center"/>
      <protection locked="0"/>
    </xf>
    <xf numFmtId="0" fontId="12" fillId="17" borderId="49" xfId="0" applyFont="1" applyFill="1" applyBorder="1" applyAlignment="1" applyProtection="1">
      <alignment horizontal="center" vertical="center"/>
      <protection locked="0"/>
    </xf>
    <xf numFmtId="0" fontId="30" fillId="9" borderId="39" xfId="0" applyFont="1" applyFill="1" applyBorder="1" applyAlignment="1">
      <alignment horizontal="center" vertical="center"/>
    </xf>
    <xf numFmtId="0" fontId="30" fillId="9" borderId="37" xfId="0" applyFont="1" applyFill="1" applyBorder="1" applyAlignment="1">
      <alignment horizontal="center" vertical="center"/>
    </xf>
    <xf numFmtId="0" fontId="30" fillId="9" borderId="16" xfId="0" applyFont="1" applyFill="1" applyBorder="1" applyAlignment="1">
      <alignment horizontal="center" vertical="center"/>
    </xf>
    <xf numFmtId="0" fontId="30" fillId="9" borderId="33" xfId="0" applyFont="1" applyFill="1" applyBorder="1" applyAlignment="1">
      <alignment horizontal="center" vertical="center"/>
    </xf>
    <xf numFmtId="0" fontId="22" fillId="14" borderId="51" xfId="0" applyFont="1" applyFill="1" applyBorder="1" applyAlignment="1">
      <alignment horizontal="center" vertical="center" wrapText="1"/>
    </xf>
    <xf numFmtId="0" fontId="22" fillId="14" borderId="49" xfId="0" applyFont="1" applyFill="1" applyBorder="1" applyAlignment="1">
      <alignment horizontal="center" vertical="center" wrapText="1"/>
    </xf>
    <xf numFmtId="0" fontId="22" fillId="14" borderId="16" xfId="0" applyFont="1" applyFill="1" applyBorder="1" applyAlignment="1">
      <alignment horizontal="center" vertical="center" wrapText="1"/>
    </xf>
    <xf numFmtId="0" fontId="22" fillId="14" borderId="33"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7" fillId="4" borderId="51" xfId="0" applyFont="1" applyFill="1" applyBorder="1" applyAlignment="1">
      <alignment horizontal="center" vertical="center"/>
    </xf>
    <xf numFmtId="0" fontId="17" fillId="4" borderId="49" xfId="0" applyFont="1" applyFill="1" applyBorder="1" applyAlignment="1">
      <alignment horizontal="center" vertical="center"/>
    </xf>
  </cellXfs>
  <cellStyles count="5">
    <cellStyle name="Calculation" xfId="4" builtinId="22"/>
    <cellStyle name="Hyperlink" xfId="3" builtinId="8"/>
    <cellStyle name="Input" xfId="1" builtinId="20"/>
    <cellStyle name="Normal" xfId="0" builtinId="0"/>
    <cellStyle name="Percent" xfId="2" builtinId="5"/>
  </cellStyles>
  <dxfs count="70">
    <dxf>
      <font>
        <color rgb="FF9C0006"/>
      </font>
      <fill>
        <patternFill>
          <bgColor rgb="FFFFC7CE"/>
        </patternFill>
      </fill>
    </dxf>
    <dxf>
      <font>
        <color theme="6"/>
      </font>
      <fill>
        <patternFill>
          <bgColor theme="6" tint="0.79998168889431442"/>
        </patternFill>
      </fill>
    </dxf>
    <dxf>
      <font>
        <color rgb="FFFF0000"/>
      </font>
      <fill>
        <patternFill>
          <bgColor theme="5" tint="0.79998168889431442"/>
        </patternFill>
      </fill>
    </dxf>
    <dxf>
      <font>
        <color rgb="FFC00000"/>
      </font>
      <fill>
        <patternFill>
          <bgColor theme="5" tint="0.79998168889431442"/>
        </patternFill>
      </fill>
    </dxf>
    <dxf>
      <font>
        <color theme="9"/>
      </font>
      <fill>
        <patternFill>
          <bgColor rgb="FFFFFFCC"/>
        </patternFill>
      </fill>
    </dxf>
    <dxf>
      <numFmt numFmtId="0" formatCode="General"/>
    </dxf>
    <dxf>
      <numFmt numFmtId="0" formatCode="General"/>
    </dxf>
    <dxf>
      <numFmt numFmtId="19" formatCode="m/d/yyyy"/>
      <border diagonalUp="0" diagonalDown="0">
        <left style="thin">
          <color indexed="64"/>
        </left>
        <right style="thin">
          <color indexed="64"/>
        </right>
        <top style="thin">
          <color indexed="64"/>
        </top>
        <bottom style="thin">
          <color indexed="64"/>
        </bottom>
        <vertical/>
        <horizontal/>
      </border>
    </dxf>
    <dxf>
      <numFmt numFmtId="19" formatCode="m/d/yyyy"/>
      <border diagonalUp="0" diagonalDown="0" outline="0">
        <left style="thin">
          <color indexed="64"/>
        </left>
        <right style="thin">
          <color indexed="64"/>
        </right>
        <top style="thin">
          <color indexed="64"/>
        </top>
        <bottom style="thin">
          <color indexed="64"/>
        </bottom>
      </border>
    </dxf>
    <dxf>
      <numFmt numFmtId="19" formatCode="m/d/yyyy"/>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bottom style="thin">
          <color indexed="64"/>
        </bottom>
        <vertical/>
        <horizontal/>
      </border>
    </dxf>
    <dxf>
      <numFmt numFmtId="0" formatCode="General"/>
      <border diagonalUp="0" diagonalDown="0" outline="0">
        <left style="thin">
          <color indexed="64"/>
        </left>
        <right style="thin">
          <color indexed="64"/>
        </right>
        <top style="thin">
          <color indexed="64"/>
        </top>
        <bottom style="thin">
          <color indexed="64"/>
        </bottom>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wrapText="1"/>
      <border diagonalUp="0" diagonalDown="0">
        <left style="thin">
          <color indexed="64"/>
        </left>
        <right style="thin">
          <color indexed="64"/>
        </right>
        <top style="thin">
          <color indexed="64"/>
        </top>
        <bottom style="thin">
          <color indexed="64"/>
        </bottom>
      </border>
    </dxf>
    <dxf>
      <numFmt numFmtId="19" formatCode="m/d/yyyy"/>
      <alignment wrapText="1"/>
      <border diagonalUp="0" diagonalDown="0">
        <left style="thin">
          <color indexed="64"/>
        </left>
        <right style="thin">
          <color indexed="64"/>
        </right>
        <top/>
        <bottom style="thin">
          <color indexed="64"/>
        </bottom>
        <vertical/>
        <horizontal/>
      </border>
    </dxf>
    <dxf>
      <numFmt numFmtId="19" formatCode="m/d/yyyy"/>
      <border diagonalUp="0" diagonalDown="0">
        <left style="thin">
          <color indexed="64"/>
        </left>
        <right style="thin">
          <color indexed="64"/>
        </right>
        <top/>
        <bottom style="thin">
          <color indexed="64"/>
        </bottom>
        <vertical/>
        <horizontal/>
      </border>
    </dxf>
    <dxf>
      <numFmt numFmtId="19" formatCode="m/d/yyyy"/>
      <fill>
        <patternFill patternType="none">
          <fgColor indexed="64"/>
          <bgColor auto="1"/>
        </patternFill>
      </fill>
      <border diagonalUp="0" diagonalDown="0">
        <left style="thin">
          <color indexed="64"/>
        </left>
        <right style="thin">
          <color indexed="64"/>
        </right>
        <top/>
        <bottom style="thin">
          <color indexed="64"/>
        </bottom>
      </border>
    </dxf>
    <dxf>
      <numFmt numFmtId="19" formatCode="m/d/yyyy"/>
      <fill>
        <patternFill patternType="solid">
          <fgColor indexed="64"/>
          <bgColor theme="1"/>
        </patternFill>
      </fill>
      <border diagonalUp="0" diagonalDown="0">
        <left style="thin">
          <color indexed="64"/>
        </left>
        <right style="thin">
          <color indexed="64"/>
        </right>
        <top style="thin">
          <color indexed="64"/>
        </top>
        <bottom style="thin">
          <color indexed="64"/>
        </bottom>
      </border>
    </dxf>
    <dxf>
      <numFmt numFmtId="19" formatCode="m/d/yyyy"/>
      <alignment horizontal="left"/>
      <border diagonalUp="0" diagonalDown="0">
        <left style="thin">
          <color indexed="64"/>
        </left>
        <right style="thin">
          <color indexed="64"/>
        </right>
        <top style="thin">
          <color indexed="64"/>
        </top>
        <bottom style="thin">
          <color indexed="64"/>
        </bottom>
      </border>
    </dxf>
    <dxf>
      <numFmt numFmtId="19" formatCode="m/d/yyyy"/>
      <alignment horizontal="center"/>
      <border diagonalUp="0" diagonalDown="0">
        <left style="thin">
          <color indexed="64"/>
        </left>
        <right style="thin">
          <color indexed="64"/>
        </right>
        <top style="thin">
          <color indexed="64"/>
        </top>
        <bottom style="thin">
          <color indexed="64"/>
        </bottom>
        <vertical/>
        <horizontal/>
      </border>
    </dxf>
    <dxf>
      <numFmt numFmtId="19" formatCode="m/d/yyyy"/>
      <alignment horizontal="center"/>
      <border diagonalUp="0" diagonalDown="0">
        <left style="thin">
          <color indexed="64"/>
        </left>
        <right style="thin">
          <color indexed="64"/>
        </right>
        <top style="thin">
          <color indexed="64"/>
        </top>
        <bottom style="thin">
          <color indexed="64"/>
        </bottom>
      </border>
    </dxf>
    <dxf>
      <alignment horizontal="center"/>
      <border diagonalUp="0" diagonalDown="0">
        <left style="thin">
          <color indexed="64"/>
        </left>
        <right style="thin">
          <color indexed="64"/>
        </right>
        <top style="thin">
          <color indexed="64"/>
        </top>
        <bottom style="thin">
          <color indexed="64"/>
        </bottom>
        <vertical/>
        <horizontal/>
      </border>
    </dxf>
    <dxf>
      <numFmt numFmtId="19" formatCode="m/d/yyyy"/>
      <alignment horizontal="center"/>
      <border diagonalUp="0" diagonalDown="0">
        <left style="thin">
          <color indexed="64"/>
        </left>
        <right style="thin">
          <color indexed="64"/>
        </right>
        <top style="thin">
          <color indexed="64"/>
        </top>
        <bottom style="thin">
          <color indexed="64"/>
        </bottom>
        <vertical/>
        <horizontal/>
      </border>
    </dxf>
    <dxf>
      <numFmt numFmtId="19" formatCode="m/d/yyyy"/>
      <border diagonalUp="0" diagonalDown="0">
        <left style="thin">
          <color indexed="64"/>
        </left>
        <right style="thin">
          <color indexed="64"/>
        </right>
        <top style="thin">
          <color indexed="64"/>
        </top>
        <bottom style="thin">
          <color indexed="64"/>
        </bottom>
        <vertical/>
        <horizontal/>
      </border>
    </dxf>
    <dxf>
      <numFmt numFmtId="19" formatCode="m/d/yyyy"/>
      <border diagonalUp="0" diagonalDown="0">
        <left style="thin">
          <color indexed="64"/>
        </left>
        <right style="thin">
          <color indexed="64"/>
        </right>
        <top style="thin">
          <color indexed="64"/>
        </top>
        <bottom style="thin">
          <color indexed="64"/>
        </bottom>
        <vertical/>
        <horizontal/>
      </border>
    </dxf>
    <dxf>
      <numFmt numFmtId="19" formatCode="m/d/yyyy"/>
      <alignment wrapText="1"/>
      <border diagonalUp="0" diagonalDown="0">
        <left style="thin">
          <color indexed="64"/>
        </left>
        <right style="thin">
          <color indexed="64"/>
        </right>
        <top style="thin">
          <color indexed="64"/>
        </top>
        <bottom style="thin">
          <color indexed="64"/>
        </bottom>
        <vertical/>
        <horizontal/>
      </border>
    </dxf>
    <dxf>
      <numFmt numFmtId="19" formatCode="m/d/yyyy"/>
      <border diagonalUp="0" diagonalDown="0">
        <left style="thin">
          <color indexed="64"/>
        </left>
        <right style="thin">
          <color indexed="64"/>
        </right>
        <top style="thin">
          <color indexed="64"/>
        </top>
        <bottom style="thin">
          <color indexed="64"/>
        </bottom>
        <vertical/>
        <horizontal/>
      </border>
    </dxf>
    <dxf>
      <numFmt numFmtId="19" formatCode="m/d/yyyy"/>
      <alignment horizontal="center"/>
      <border diagonalUp="0" diagonalDown="0">
        <left style="thin">
          <color indexed="64"/>
        </left>
        <right style="thin">
          <color indexed="64"/>
        </right>
        <top style="thin">
          <color indexed="64"/>
        </top>
        <bottom style="thin">
          <color indexed="64"/>
        </bottom>
      </border>
    </dxf>
    <dxf>
      <alignment horizontal="center"/>
      <border diagonalUp="0" diagonalDown="0">
        <left style="thin">
          <color indexed="64"/>
        </left>
        <right style="thin">
          <color indexed="64"/>
        </right>
        <top style="thin">
          <color indexed="64"/>
        </top>
        <bottom style="thin">
          <color indexed="64"/>
        </bottom>
        <vertical/>
        <horizontal/>
      </border>
    </dxf>
    <dxf>
      <alignment horizontal="center"/>
      <border diagonalUp="0" diagonalDown="0">
        <left style="thin">
          <color indexed="64"/>
        </left>
        <right style="thin">
          <color indexed="64"/>
        </right>
        <top style="thin">
          <color indexed="64"/>
        </top>
        <bottom style="thin">
          <color indexed="64"/>
        </bottom>
        <vertical/>
        <horizontal/>
      </border>
    </dxf>
    <dxf>
      <alignment horizontal="center"/>
      <border diagonalUp="0" diagonalDown="0">
        <left style="thin">
          <color indexed="64"/>
        </left>
        <right style="thin">
          <color indexed="64"/>
        </right>
        <top style="thin">
          <color indexed="64"/>
        </top>
        <bottom style="thin">
          <color indexed="64"/>
        </bottom>
        <vertical/>
        <horizontal/>
      </border>
    </dxf>
    <dxf>
      <numFmt numFmtId="0" formatCode="General"/>
      <alignment horizontal="center"/>
      <border diagonalUp="0" diagonalDown="0">
        <left style="thin">
          <color indexed="64"/>
        </left>
        <right style="thin">
          <color indexed="64"/>
        </right>
        <top style="thin">
          <color indexed="64"/>
        </top>
        <bottom style="thin">
          <color indexed="64"/>
        </bottom>
      </border>
    </dxf>
    <dxf>
      <numFmt numFmtId="19" formatCode="m/d/yyyy"/>
      <alignment horizontal="center"/>
      <border diagonalUp="0" diagonalDown="0">
        <left style="thin">
          <color indexed="64"/>
        </left>
        <right style="thin">
          <color indexed="64"/>
        </right>
        <top style="thin">
          <color indexed="64"/>
        </top>
        <bottom style="thin">
          <color indexed="64"/>
        </bottom>
      </border>
    </dxf>
    <dxf>
      <alignment horizontal="center"/>
      <border diagonalUp="0" diagonalDown="0">
        <left style="thin">
          <color indexed="64"/>
        </left>
        <right style="thin">
          <color indexed="64"/>
        </right>
        <top style="thin">
          <color indexed="64"/>
        </top>
        <bottom style="thin">
          <color indexed="64"/>
        </bottom>
        <vertical/>
        <horizontal/>
      </border>
    </dxf>
    <dxf>
      <alignment horizontal="center"/>
      <border diagonalUp="0" diagonalDown="0">
        <left style="thin">
          <color indexed="64"/>
        </left>
        <right style="thin">
          <color indexed="64"/>
        </right>
        <top style="thin">
          <color indexed="64"/>
        </top>
        <bottom style="thin">
          <color indexed="64"/>
        </bottom>
        <vertical/>
        <horizontal/>
      </border>
    </dxf>
    <dxf>
      <alignment horizontal="center"/>
      <border diagonalUp="0" diagonalDown="0">
        <left style="thin">
          <color indexed="64"/>
        </left>
        <right style="thin">
          <color indexed="64"/>
        </right>
        <top style="thin">
          <color indexed="64"/>
        </top>
        <bottom style="thin">
          <color indexed="64"/>
        </bottom>
        <vertical/>
        <horizontal/>
      </border>
    </dxf>
    <dxf>
      <alignment horizontal="center"/>
      <border diagonalUp="0" diagonalDown="0">
        <left style="thin">
          <color indexed="64"/>
        </left>
        <right style="thin">
          <color indexed="64"/>
        </right>
        <top style="thin">
          <color indexed="64"/>
        </top>
        <bottom style="thin">
          <color indexed="64"/>
        </bottom>
        <vertical/>
        <horizontal/>
      </border>
    </dxf>
    <dxf>
      <numFmt numFmtId="0" formatCode="General"/>
      <alignment horizontal="center"/>
      <border diagonalUp="0" diagonalDown="0">
        <left style="thin">
          <color indexed="64"/>
        </left>
        <right style="thin">
          <color indexed="64"/>
        </right>
        <top style="thin">
          <color indexed="64"/>
        </top>
        <bottom style="thin">
          <color indexed="64"/>
        </bottom>
      </border>
    </dxf>
    <dxf>
      <numFmt numFmtId="19" formatCode="m/d/yyyy"/>
      <alignment horizontal="center"/>
      <border diagonalUp="0" diagonalDown="0">
        <left style="thin">
          <color indexed="64"/>
        </left>
        <right style="thin">
          <color indexed="64"/>
        </right>
        <top style="thin">
          <color indexed="64"/>
        </top>
        <bottom style="thin">
          <color indexed="64"/>
        </bottom>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left style="thin">
          <color indexed="64"/>
        </left>
        <right style="thin">
          <color indexed="64"/>
        </right>
        <top style="thin">
          <color indexed="64"/>
        </top>
        <bottom style="thin">
          <color indexed="64"/>
        </bottom>
        <vertical/>
        <horizontal/>
      </border>
    </dxf>
    <dxf>
      <numFmt numFmtId="164" formatCode="m/d/yyyy;@"/>
      <border diagonalUp="0" diagonalDown="0" outline="0">
        <left style="thin">
          <color indexed="64"/>
        </left>
        <right style="thin">
          <color indexed="64"/>
        </right>
        <top style="thin">
          <color indexed="64"/>
        </top>
        <bottom style="thin">
          <color indexed="64"/>
        </bottom>
      </border>
    </dxf>
    <dxf>
      <numFmt numFmtId="30" formatCode="@"/>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Calibri"/>
        <scheme val="minor"/>
      </font>
      <fill>
        <patternFill patternType="solid">
          <fgColor indexed="64"/>
          <bgColor theme="6"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8</xdr:col>
      <xdr:colOff>158754</xdr:colOff>
      <xdr:row>0</xdr:row>
      <xdr:rowOff>52919</xdr:rowOff>
    </xdr:from>
    <xdr:ext cx="1725081" cy="1631132"/>
    <xdr:pic>
      <xdr:nvPicPr>
        <xdr:cNvPr id="2" name="Picture 1">
          <a:extLst>
            <a:ext uri="{FF2B5EF4-FFF2-40B4-BE49-F238E27FC236}">
              <a16:creationId xmlns:a16="http://schemas.microsoft.com/office/drawing/2014/main" id="{64590784-D1B1-4EAD-BFA1-DFF6543AD3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9554" y="52919"/>
          <a:ext cx="1725081" cy="163113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IT_Lite" displayName="FIT_Lite" ref="A1:BI500" totalsRowShown="0" headerRowDxfId="69" headerRowBorderDxfId="68" tableBorderDxfId="67" headerRowCellStyle="Input">
  <autoFilter ref="A1:BI500" xr:uid="{00000000-0009-0000-0100-000001000000}"/>
  <tableColumns count="61">
    <tableColumn id="1" xr3:uid="{00000000-0010-0000-0000-000001000000}" name="Provider" dataDxfId="66"/>
    <tableColumn id="3" xr3:uid="{00000000-0010-0000-0000-000003000000}" name="First Name" dataDxfId="65"/>
    <tableColumn id="4" xr3:uid="{00000000-0010-0000-0000-000004000000}" name="Last Name" dataDxfId="64"/>
    <tableColumn id="5" xr3:uid="{00000000-0010-0000-0000-000005000000}" name="SSN" dataDxfId="63"/>
    <tableColumn id="6" xr3:uid="{00000000-0010-0000-0000-000006000000}" name="Birth Date" dataDxfId="62"/>
    <tableColumn id="7" xr3:uid="{00000000-0010-0000-0000-000007000000}" name="Referral Source" dataDxfId="61"/>
    <tableColumn id="8" xr3:uid="{00000000-0010-0000-0000-000008000000}" name="Referral Date" dataDxfId="60"/>
    <tableColumn id="2" xr3:uid="{00000000-0010-0000-0000-000002000000}" name="Date of Non-Enrollment" dataDxfId="59"/>
    <tableColumn id="34" xr3:uid="{00000000-0010-0000-0000-000022000000}" name="Reason for Non-Enrollment" dataDxfId="58"/>
    <tableColumn id="45" xr3:uid="{31C1AB8E-4FCF-4067-9586-CE7C3CEC295E}" name="Waitlisted Date_x000a_(If applicable)" dataDxfId="57"/>
    <tableColumn id="9" xr3:uid="{00000000-0010-0000-0000-000009000000}" name="Date Enrolled" dataDxfId="56"/>
    <tableColumn id="10" xr3:uid="{00000000-0010-0000-0000-00000A000000}" name="Child Care at Enrollment" dataDxfId="55"/>
    <tableColumn id="25" xr3:uid="{00000000-0010-0000-0000-000019000000}" name="Employment Status at Enrollment" dataDxfId="54"/>
    <tableColumn id="36" xr3:uid="{00000000-0010-0000-0000-000024000000}" name="Living Arrangements at Enrollment" dataDxfId="53"/>
    <tableColumn id="11" xr3:uid="{00000000-0010-0000-0000-00000B000000}" name="Assessment completed within 15 days of enrollment  Y/N" dataDxfId="52"/>
    <tableColumn id="12" xr3:uid="{00000000-0010-0000-0000-00000C000000}" name="Date Assessment Completed" dataDxfId="51"/>
    <tableColumn id="74" xr3:uid="{00000000-0010-0000-0000-00004A000000}" name="Comprehensive Family Care Plan Developed Y/N" dataDxfId="50"/>
    <tableColumn id="13" xr3:uid="{00000000-0010-0000-0000-00000D000000}" name="Date Comprehensive Family Care Plan Developed" dataDxfId="49"/>
    <tableColumn id="31" xr3:uid="{00000000-0010-0000-0000-00001F000000}" name="Primary ICD-10 Diagnosis" dataDxfId="48"/>
    <tableColumn id="24" xr3:uid="{00000000-0010-0000-0000-000018000000}" name="Pre-AAPI Conducted/Available" dataDxfId="47"/>
    <tableColumn id="14" xr3:uid="{00000000-0010-0000-0000-00000E000000}" name="Pre-AAPI Date" dataDxfId="46"/>
    <tableColumn id="22" xr3:uid="{00000000-0010-0000-0000-000016000000}" name="Pre-AAPI Score" dataDxfId="45"/>
    <tableColumn id="49" xr3:uid="{00000000-0010-0000-0000-000031000000}" name="Pre-DLA-20 Conducted/Available" dataDxfId="44"/>
    <tableColumn id="48" xr3:uid="{00000000-0010-0000-0000-000030000000}" name="Pre-DLA-20 Date" dataDxfId="43"/>
    <tableColumn id="50" xr3:uid="{00000000-0010-0000-0000-000032000000}" name="Pre-DLA-20 Score" dataDxfId="42"/>
    <tableColumn id="40" xr3:uid="{00000000-0010-0000-0000-000028000000}" name="Most Recent-AAPI Conducted/Available" dataDxfId="41"/>
    <tableColumn id="15" xr3:uid="{00000000-0010-0000-0000-00000F000000}" name="Most Recent-AAPI Date" dataDxfId="40"/>
    <tableColumn id="23" xr3:uid="{00000000-0010-0000-0000-000017000000}" name="Most Recent-AAPI Score" dataDxfId="39"/>
    <tableColumn id="54" xr3:uid="{00000000-0010-0000-0000-000036000000}" name="Most Recent-DLA-20 Conducted/Available" dataDxfId="38"/>
    <tableColumn id="55" xr3:uid="{00000000-0010-0000-0000-000037000000}" name="Most Recent-DLA-20 Date" dataDxfId="37"/>
    <tableColumn id="56" xr3:uid="{00000000-0010-0000-0000-000038000000}" name="Most Recent-DLA-20 Score" dataDxfId="36"/>
    <tableColumn id="16" xr3:uid="{00000000-0010-0000-0000-000010000000}" name="Date Child Welfare Case Closed If Applicable " dataDxfId="35"/>
    <tableColumn id="17" xr3:uid="{00000000-0010-0000-0000-000011000000}" name="Child Care at Discharge" dataDxfId="34"/>
    <tableColumn id="37" xr3:uid="{00000000-0010-0000-0000-000025000000}" name="Living Arrangements at Discharge" dataDxfId="33"/>
    <tableColumn id="38" xr3:uid="{00000000-0010-0000-0000-000026000000}" name="Employment Status at Discharge" dataDxfId="32"/>
    <tableColumn id="18" xr3:uid="{00000000-0010-0000-0000-000012000000}" name="Discharge Reason" dataDxfId="31"/>
    <tableColumn id="19" xr3:uid="{00000000-0010-0000-0000-000013000000}" name="Discharge Date" dataDxfId="30"/>
    <tableColumn id="20" xr3:uid="{00000000-0010-0000-0000-000014000000}" name="Discharge Summary completed within 7 days of discharge  Y/N" dataDxfId="29"/>
    <tableColumn id="21" xr3:uid="{00000000-0010-0000-0000-000015000000}" name="Date Discharge Summary Completed" dataDxfId="28"/>
    <tableColumn id="30" xr3:uid="{00000000-0010-0000-0000-00001E000000}" name="Child Care 6 Months Post-Discharge" dataDxfId="27"/>
    <tableColumn id="29" xr3:uid="{00000000-0010-0000-0000-00001D000000}" name="Provider Notes" dataDxfId="26"/>
    <tableColumn id="26" xr3:uid="{00000000-0010-0000-0000-00001A000000}" name="No Data Entry Required Beyond This Point" dataDxfId="25">
      <calculatedColumnFormula array="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calculatedColumnFormula>
    </tableColumn>
    <tableColumn id="71" xr3:uid="{00000000-0010-0000-0000-000047000000}" name="New Column Validations" dataDxfId="24">
      <calculatedColumnFormula array="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calculatedColumnFormula>
    </tableColumn>
    <tableColumn id="57" xr3:uid="{00000000-0010-0000-0000-000039000000}" name="B2" dataDxfId="23">
      <calculatedColumnFormula array="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calculatedColumnFormula>
    </tableColumn>
    <tableColumn id="73" xr3:uid="{00000000-0010-0000-0000-000049000000}" name="B3" dataDxfId="22">
      <calculatedColumnFormula>IF(
AND(LEN(TRIM(FIT_Lite[[#This Row],[Child Care 6 Months Post-Discharge]]))=0,LEN(TRIM(FIT_Lite[[#This Row],[Discharge Date]]))&gt;0,LEN(TRIM(AN2))=0,FIT_Lite[[#This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calculatedColumnFormula>
    </tableColumn>
    <tableColumn id="27" xr3:uid="{00000000-0010-0000-0000-00001B000000}" name="Validation Column" dataDxfId="21">
      <calculatedColumnFormula array="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calculatedColumnFormula>
    </tableColumn>
    <tableColumn id="47" xr3:uid="{4178095B-3746-4EC2-800F-75BFBAFEDDA1}" name="Days on Waitlist" dataDxfId="20">
      <calculatedColumnFormula>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calculatedColumnFormula>
    </tableColumn>
    <tableColumn id="28" xr3:uid="{00000000-0010-0000-0000-00001C000000}" name="Discharge AAPI Change or Low Risk" dataDxfId="19">
      <calculatedColumnFormula>IF(FIT_Lite[[#This Row],[Most Recent-AAPI Score]]&gt;=40, 1, IF(OR(TRIM(FIT_Lite[[#This Row],[Pre-AAPI Score]])="",TRIM(FIT_Lite[[#This Row],[Most Recent-AAPI Score]])=""),0,IF(FIT_Lite[[#This Row],[Most Recent-AAPI Score]]-FIT_Lite[[#This Row],[Pre-AAPI Score]]&gt;=0,1,0)))</calculatedColumnFormula>
    </tableColumn>
    <tableColumn id="42" xr3:uid="{00000000-0010-0000-0000-00002A000000}" name="Discharge DLA-20 Change or Low Risk" dataDxfId="18">
      <calculatedColumnFormula>IF(FIT_Lite[[#This Row],[Most Recent-DLA-20 Score]]&gt;=7, 1, IF(OR(TRIM(FIT_Lite[[#This Row],[Pre-DLA-20 Score]])="",TRIM(FIT_Lite[[#This Row],[Most Recent-DLA-20 Score]])=""),0,IF(FIT_Lite[[#This Row],[Most Recent-DLA-20 Score]]-FIT_Lite[[#This Row],[Pre-DLA-20 Score]]&gt;=0,1,0)))</calculatedColumnFormula>
    </tableColumn>
    <tableColumn id="43" xr3:uid="{00000000-0010-0000-0000-00002B000000}" name="Update AAPI Improvement or Stability" dataDxfId="17">
      <calculatedColumnFormula>IF(FIT_Lite[[#This Row],[Most Recent-AAPI Score]]&gt;=40, 1, IF(OR(TRIM(FIT_Lite[[#This Row],[Pre-AAPI Score]])="",TRIM(FIT_Lite[[#This Row],[Most Recent-AAPI Score]])=""),0,IF(FIT_Lite[[#This Row],[Most Recent-AAPI Score]]-FIT_Lite[[#This Row],[Pre-AAPI Score]]&gt;=0,1,0)))</calculatedColumnFormula>
    </tableColumn>
    <tableColumn id="44" xr3:uid="{00000000-0010-0000-0000-00002C000000}" name="Update DLA-20 Improvement or Stability" dataDxfId="16">
      <calculatedColumnFormula>IF(FIT_Lite[[#This Row],[Most Recent-DLA-20 Score]]&gt;=7, 1, IF(OR(TRIM(FIT_Lite[[#This Row],[Pre-DLA-20 Score]])="",TRIM(FIT_Lite[[#This Row],[Most Recent-DLA-20 Score]])=""),0,IF(FIT_Lite[[#This Row],[Most Recent-DLA-20 Score]]-FIT_Lite[[#This Row],[Pre-DLA-20 Score]]&gt;=0,1,0)))</calculatedColumnFormula>
    </tableColumn>
    <tableColumn id="32" xr3:uid="{00000000-0010-0000-0000-000020000000}" name="ICD-10 Diagnosis Type" dataDxfId="15">
      <calculatedColumnFormula>IFERROR(VLOOKUP(FIT_Lite[[#This Row],[Primary ICD-10 Diagnosis]],ICD_10[[Combined]:[category]],3,FALSE),"")</calculatedColumnFormula>
    </tableColumn>
    <tableColumn id="33" xr3:uid="{00000000-0010-0000-0000-000021000000}" name="Assessment Completed within 15 Days" dataDxfId="14">
      <calculatedColumnFormula>IF(AND(LEN(FIT_Lite[[#This Row],[Date Enrolled]])&gt;0,LEN(FIT_Lite[[#This Row],[Date Assessment Completed]])&gt;0),IF((FIT_Lite[[#This Row],[Date Assessment Completed]]-FIT_Lite[[#This Row],[Date Enrolled]])&lt;=15,"Yes","No"),"")</calculatedColumnFormula>
    </tableColumn>
    <tableColumn id="35" xr3:uid="{00000000-0010-0000-0000-000023000000}" name="Discharge Summary Completed within 7 Days" dataDxfId="13">
      <calculatedColumnFormula>IF(AND(LEN(FIT_Lite[[#This Row],[Discharge Date]])&gt;0,LEN(FIT_Lite[[#This Row],[Date Discharge Summary Completed]])&gt;0),IF(DATEDIF(FIT_Lite[[#This Row],[Discharge Date]],FIT_Lite[[#This Row],[Date Discharge Summary Completed]],"D")&lt;=7,"Yes","No"),"")</calculatedColumnFormula>
    </tableColumn>
    <tableColumn id="39" xr3:uid="{00000000-0010-0000-0000-000027000000}" name="Stably Housed at Discharge" dataDxfId="12">
      <calculatedColumnFormula>IFERROR(IF(LEN(TRIM(FIT_Lite[[#This Row],[Living Arrangements at Discharge]]))&gt;0,VLOOKUP(FIT_Lite[[#This Row],[Living Arrangements at Discharge]],Living_Arrangements[],2,FALSE),""),"")</calculatedColumnFormula>
    </tableColumn>
    <tableColumn id="77" xr3:uid="{00000000-0010-0000-0000-00004D000000}" name="Stably Employed At Enrollment" dataDxfId="11">
      <calculatedColumnFormula>IF(LEN(TRIM(FIT_Lite[[#This Row],[Employment Status at Enrollment]]))&gt;0,IF(FIT_Lite[[#This Row],[Employment Status at Enrollment]]="Yes","Stable",IF(FIT_Lite[[#This Row],[Employment Status at Enrollment]]="No","Unstable",IFERROR(VLOOKUP(FIT_Lite[[#This Row],[Employment Status at Enrollment]],Employment_Stat[],2,FALSE),""))),"")</calculatedColumnFormula>
    </tableColumn>
    <tableColumn id="72" xr3:uid="{00000000-0010-0000-0000-000048000000}" name="Stably Employed at Discharge" dataDxfId="10">
      <calculatedColumnFormula>IF(LEN(TRIM(FIT_Lite[[#This Row],[Employment Status at Discharge]]))&gt;0,IF(FIT_Lite[[#This Row],[Employment Status at Discharge]]="Yes","Stable",IF(FIT_Lite[[#This Row],[Employment Status at Discharge]]="No","Unstable",IFERROR(VLOOKUP(FIT_Lite[[#This Row],[Employment Status at Discharge]],Employment_Stat[],2,FALSE),""))),"")</calculatedColumnFormula>
    </tableColumn>
    <tableColumn id="69" xr3:uid="{00000000-0010-0000-0000-000045000000}" name="AAPI Post Min" dataDxfId="9">
      <calculatedColumnFormula>IF(LEN(FIT_Lite[[#This Row],[Pre-AAPI Date]])&gt;0,FIT_Lite[[#This Row],[Pre-AAPI Date]],FIT_Lite[[#This Row],[Date Enrolled]])</calculatedColumnFormula>
    </tableColumn>
    <tableColumn id="70" xr3:uid="{00000000-0010-0000-0000-000046000000}" name="AAPI Post Max" dataDxfId="8">
      <calculatedColumnFormula>IF(LEN(FIT_Lite[[#This Row],[Date Discharge Summary Completed]])&gt;0,FIT_Lite[[#This Row],[Date Discharge Summary Completed]],IF(LEN(FIT_Lite[[#This Row],[Discharge Date]])&gt;0,FIT_Lite[[#This Row],[Discharge Date]]+30,TODAY()))</calculatedColumnFormula>
    </tableColumn>
    <tableColumn id="58" xr3:uid="{00000000-0010-0000-0000-00003A000000}" name="DLA-20 Post Min" dataDxfId="7">
      <calculatedColumnFormula>IF(LEN(FIT_Lite[[#This Row],[Pre-DLA-20 Date]])&gt;0,FIT_Lite[[#This Row],[Pre-DLA-20 Date]],FIT_Lite[[#This Row],[Date Enrolled]])</calculatedColumnFormula>
    </tableColumn>
    <tableColumn id="51" xr3:uid="{5896D3EB-B4CF-40AA-B143-477625B73297}" name="Length of Episode" dataDxfId="6">
      <calculatedColumnFormula>IFERROR(IF(AND(TRIM(FIT_Lite[[#This Row],[Date Enrolled]])&lt;&gt;"",TRIM(FIT_Lite[[#This Row],[Discharge Date]])&lt;&gt;""),DATEDIF(FIT_Lite[[#This Row],[Date Enrolled]],FIT_Lite[[#This Row],[Discharge Date]],"D"),""),"")</calculatedColumnFormula>
    </tableColumn>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DReason" displayName="DReason" ref="D1:D9" totalsRowShown="0">
  <autoFilter ref="D1:D9" xr:uid="{00000000-0009-0000-0100-000004000000}"/>
  <tableColumns count="1">
    <tableColumn id="1" xr3:uid="{00000000-0010-0000-0900-000001000000}" name="Discharge Reason"/>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AAPIConducted" displayName="AAPIConducted" ref="S1:S3" totalsRowShown="0">
  <autoFilter ref="S1:S3" xr:uid="{00000000-0009-0000-0100-00000C000000}"/>
  <tableColumns count="1">
    <tableColumn id="1" xr3:uid="{00000000-0010-0000-0A00-000001000000}" name="AAPI Coduncted"/>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Employment_Stat" displayName="Employment_Stat" ref="P1:Q16" totalsRowShown="0">
  <autoFilter ref="P1:Q16" xr:uid="{00000000-0009-0000-0100-00000B000000}"/>
  <tableColumns count="2">
    <tableColumn id="1" xr3:uid="{00000000-0010-0000-0B00-000001000000}" name="Employment Status"/>
    <tableColumn id="2" xr3:uid="{00000000-0010-0000-0B00-000002000000}" name="Stable/Unstable"/>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F69E984-2018-4F19-85A9-A4CEFC5496F0}" name="Table1" displayName="Table1" ref="A20:A27" totalsRowShown="0">
  <autoFilter ref="A20:A27" xr:uid="{234F7420-0A41-4246-A1F3-4756604792D2}"/>
  <sortState xmlns:xlrd2="http://schemas.microsoft.com/office/spreadsheetml/2017/richdata2" ref="A21:A27">
    <sortCondition ref="A2:A9"/>
  </sortState>
  <tableColumns count="1">
    <tableColumn id="1" xr3:uid="{5A98BBA6-F5A9-43ED-BCEF-0B43FDB50EB4}" name="Managing Entiti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reType" displayName="CareType" ref="A1:A4" totalsRowShown="0">
  <autoFilter ref="A1:A4" xr:uid="{00000000-0009-0000-0100-000002000000}"/>
  <tableColumns count="1">
    <tableColumn id="1" xr3:uid="{00000000-0010-0000-0100-000001000000}" name="Care Type"/>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rov" displayName="Prov" ref="B1:B4" totalsRowShown="0">
  <autoFilter ref="B1:B4" xr:uid="{00000000-0009-0000-0100-000003000000}"/>
  <tableColumns count="1">
    <tableColumn id="1" xr3:uid="{00000000-0010-0000-0200-000001000000}" name="Provider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YesNo" displayName="YesNo" ref="E1:E4" totalsRowShown="0">
  <autoFilter ref="E1:E4" xr:uid="{00000000-0009-0000-0100-000005000000}"/>
  <tableColumns count="1">
    <tableColumn id="1" xr3:uid="{00000000-0010-0000-0300-000001000000}" name="Employment Status"/>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Referral_Source" displayName="Referral_Source" ref="F1:F5" totalsRowShown="0">
  <autoFilter ref="F1:F5" xr:uid="{00000000-0009-0000-0100-000006000000}"/>
  <sortState xmlns:xlrd2="http://schemas.microsoft.com/office/spreadsheetml/2017/richdata2" ref="F2:F5">
    <sortCondition ref="F1:F5"/>
  </sortState>
  <tableColumns count="1">
    <tableColumn id="1" xr3:uid="{00000000-0010-0000-0400-000001000000}" name="Referral Source"/>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ICD_10" displayName="ICD_10" ref="H1:L874" totalsRowShown="0">
  <autoFilter ref="H1:L874" xr:uid="{00000000-0009-0000-0100-000007000000}"/>
  <sortState xmlns:xlrd2="http://schemas.microsoft.com/office/spreadsheetml/2017/richdata2" ref="H2:L873">
    <sortCondition ref="J1:J873"/>
  </sortState>
  <tableColumns count="5">
    <tableColumn id="1" xr3:uid="{00000000-0010-0000-0500-000001000000}" name="icd_10_code"/>
    <tableColumn id="2" xr3:uid="{00000000-0010-0000-0500-000002000000}" name="icd_10_description"/>
    <tableColumn id="5" xr3:uid="{00000000-0010-0000-0500-000005000000}" name="Combined" dataDxfId="5">
      <calculatedColumnFormula>ICD_10[[#This Row],[icd_10_code]]&amp;" "&amp;ICD_10[[#This Row],[icd_10_description]]</calculatedColumnFormula>
    </tableColumn>
    <tableColumn id="3" xr3:uid="{00000000-0010-0000-0500-000003000000}" name="adult_child"/>
    <tableColumn id="4" xr3:uid="{00000000-0010-0000-0500-000004000000}" name="category"/>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Care_Type_Post_Discharge" displayName="Care_Type_Post_Discharge" ref="G1:G4" totalsRowShown="0">
  <autoFilter ref="G1:G4" xr:uid="{00000000-0009-0000-0100-000008000000}"/>
  <tableColumns count="1">
    <tableColumn id="1" xr3:uid="{00000000-0010-0000-0600-000001000000}" name="Care Type Post-Discharge"/>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NonReason" displayName="NonReason" ref="C1:C14" totalsRowShown="0">
  <autoFilter ref="C1:C14" xr:uid="{00000000-0009-0000-0100-000009000000}"/>
  <sortState xmlns:xlrd2="http://schemas.microsoft.com/office/spreadsheetml/2017/richdata2" ref="C2:C14">
    <sortCondition ref="C1:C14"/>
  </sortState>
  <tableColumns count="1">
    <tableColumn id="1" xr3:uid="{00000000-0010-0000-0700-000001000000}" name="Reason for Non-Enrollment"/>
  </tableColumns>
  <tableStyleInfo name="TableStyleMedium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Living_Arrangements" displayName="Living_Arrangements" ref="M1:N21" totalsRowShown="0">
  <autoFilter ref="M1:N21" xr:uid="{00000000-0009-0000-0100-00000A000000}"/>
  <sortState xmlns:xlrd2="http://schemas.microsoft.com/office/spreadsheetml/2017/richdata2" ref="M2:M20">
    <sortCondition ref="M1:M20"/>
  </sortState>
  <tableColumns count="2">
    <tableColumn id="1" xr3:uid="{00000000-0010-0000-0800-000001000000}" name="Living Arrangements"/>
    <tableColumn id="2" xr3:uid="{00000000-0010-0000-0800-000002000000}" name="Stable/ Unstable"/>
  </tableColumns>
  <tableStyleInfo name="TableStyleMedium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98"/>
  <sheetViews>
    <sheetView topLeftCell="B74" workbookViewId="0">
      <selection activeCell="D26" sqref="D26"/>
    </sheetView>
  </sheetViews>
  <sheetFormatPr defaultRowHeight="15" x14ac:dyDescent="0.25"/>
  <cols>
    <col min="1" max="1" width="28.5703125" style="2" customWidth="1"/>
    <col min="2" max="2" width="32" customWidth="1"/>
    <col min="3" max="3" width="26" customWidth="1"/>
    <col min="4" max="4" width="89.42578125" style="1" customWidth="1"/>
  </cols>
  <sheetData>
    <row r="1" spans="1:4" ht="101.25" customHeight="1" x14ac:dyDescent="0.25">
      <c r="A1" s="3" t="s">
        <v>1913</v>
      </c>
      <c r="B1" s="153" t="s">
        <v>1914</v>
      </c>
      <c r="C1" s="153"/>
      <c r="D1" s="153"/>
    </row>
    <row r="2" spans="1:4" ht="30" x14ac:dyDescent="0.25">
      <c r="A2" s="3"/>
      <c r="B2" s="1" t="s">
        <v>2101</v>
      </c>
      <c r="C2" s="19" t="s">
        <v>2100</v>
      </c>
    </row>
    <row r="3" spans="1:4" ht="30" x14ac:dyDescent="0.25">
      <c r="A3" s="3"/>
      <c r="B3" s="1" t="s">
        <v>2102</v>
      </c>
      <c r="C3" s="19" t="s">
        <v>2103</v>
      </c>
    </row>
    <row r="4" spans="1:4" ht="42" x14ac:dyDescent="0.3">
      <c r="A4" s="3" t="s">
        <v>1915</v>
      </c>
      <c r="B4" s="4" t="s">
        <v>1916</v>
      </c>
      <c r="C4" s="5" t="s">
        <v>1917</v>
      </c>
      <c r="D4" s="4" t="s">
        <v>1918</v>
      </c>
    </row>
    <row r="5" spans="1:4" x14ac:dyDescent="0.25">
      <c r="B5" s="2"/>
      <c r="C5" s="2"/>
      <c r="D5" s="2"/>
    </row>
    <row r="6" spans="1:4" ht="60" x14ac:dyDescent="0.25">
      <c r="B6" s="2" t="s">
        <v>36</v>
      </c>
      <c r="C6" s="2" t="s">
        <v>2104</v>
      </c>
      <c r="D6" s="2" t="s">
        <v>1919</v>
      </c>
    </row>
    <row r="7" spans="1:4" x14ac:dyDescent="0.25">
      <c r="B7" s="2"/>
      <c r="C7" s="2"/>
      <c r="D7" s="2"/>
    </row>
    <row r="8" spans="1:4" x14ac:dyDescent="0.25">
      <c r="B8" s="2" t="s">
        <v>37</v>
      </c>
      <c r="C8" s="2" t="s">
        <v>1920</v>
      </c>
      <c r="D8" s="2" t="s">
        <v>1921</v>
      </c>
    </row>
    <row r="9" spans="1:4" x14ac:dyDescent="0.25">
      <c r="B9" s="2"/>
      <c r="C9" s="2"/>
      <c r="D9" s="2"/>
    </row>
    <row r="10" spans="1:4" x14ac:dyDescent="0.25">
      <c r="B10" s="2" t="s">
        <v>38</v>
      </c>
      <c r="C10" s="2" t="s">
        <v>1920</v>
      </c>
      <c r="D10" s="2" t="s">
        <v>1922</v>
      </c>
    </row>
    <row r="11" spans="1:4" x14ac:dyDescent="0.25">
      <c r="B11" s="2"/>
      <c r="C11" s="2"/>
      <c r="D11" s="2"/>
    </row>
    <row r="12" spans="1:4" ht="30" x14ac:dyDescent="0.25">
      <c r="B12" s="2" t="s">
        <v>39</v>
      </c>
      <c r="C12" s="2" t="s">
        <v>1923</v>
      </c>
      <c r="D12" s="2" t="s">
        <v>1924</v>
      </c>
    </row>
    <row r="13" spans="1:4" x14ac:dyDescent="0.25">
      <c r="B13" s="2"/>
      <c r="C13" s="2"/>
      <c r="D13" s="2"/>
    </row>
    <row r="14" spans="1:4" ht="75" x14ac:dyDescent="0.25">
      <c r="B14" s="6"/>
      <c r="C14" s="2"/>
      <c r="D14" s="2" t="s">
        <v>1925</v>
      </c>
    </row>
    <row r="15" spans="1:4" x14ac:dyDescent="0.25">
      <c r="B15" s="2"/>
      <c r="C15" s="2"/>
      <c r="D15" s="2"/>
    </row>
    <row r="16" spans="1:4" x14ac:dyDescent="0.25">
      <c r="B16" s="2" t="s">
        <v>40</v>
      </c>
      <c r="C16" s="2" t="s">
        <v>1926</v>
      </c>
      <c r="D16" s="2" t="s">
        <v>1927</v>
      </c>
    </row>
    <row r="17" spans="2:5" x14ac:dyDescent="0.25">
      <c r="B17" s="2"/>
      <c r="C17" s="2"/>
      <c r="D17" s="2"/>
    </row>
    <row r="18" spans="2:5" ht="30" x14ac:dyDescent="0.25">
      <c r="B18" s="2" t="s">
        <v>41</v>
      </c>
      <c r="C18" s="2" t="s">
        <v>1928</v>
      </c>
      <c r="D18" s="2" t="s">
        <v>1929</v>
      </c>
    </row>
    <row r="19" spans="2:5" x14ac:dyDescent="0.25">
      <c r="B19" s="2"/>
      <c r="C19" s="2"/>
      <c r="D19" s="2"/>
    </row>
    <row r="20" spans="2:5" x14ac:dyDescent="0.25">
      <c r="B20" s="2" t="s">
        <v>42</v>
      </c>
      <c r="C20" s="2" t="s">
        <v>1926</v>
      </c>
      <c r="D20" s="2" t="s">
        <v>1930</v>
      </c>
      <c r="E20" t="s">
        <v>1931</v>
      </c>
    </row>
    <row r="21" spans="2:5" x14ac:dyDescent="0.25">
      <c r="B21" s="2"/>
      <c r="C21" s="2"/>
      <c r="D21" s="2"/>
    </row>
    <row r="22" spans="2:5" ht="45" x14ac:dyDescent="0.25">
      <c r="B22" t="s">
        <v>43</v>
      </c>
      <c r="C22" s="2" t="s">
        <v>1926</v>
      </c>
      <c r="D22" s="2" t="s">
        <v>1932</v>
      </c>
    </row>
    <row r="23" spans="2:5" x14ac:dyDescent="0.25">
      <c r="C23" s="2"/>
      <c r="D23" s="2"/>
    </row>
    <row r="24" spans="2:5" ht="45" x14ac:dyDescent="0.25">
      <c r="B24" t="s">
        <v>44</v>
      </c>
      <c r="C24" s="6" t="s">
        <v>1933</v>
      </c>
      <c r="D24" s="2" t="s">
        <v>1934</v>
      </c>
    </row>
    <row r="25" spans="2:5" x14ac:dyDescent="0.25">
      <c r="B25" s="2"/>
      <c r="C25" s="2"/>
      <c r="D25" s="2"/>
    </row>
    <row r="26" spans="2:5" ht="45" x14ac:dyDescent="0.25">
      <c r="B26" s="2" t="s">
        <v>2092</v>
      </c>
      <c r="C26" s="2" t="s">
        <v>1926</v>
      </c>
      <c r="D26" s="2" t="s">
        <v>2099</v>
      </c>
    </row>
    <row r="27" spans="2:5" x14ac:dyDescent="0.25">
      <c r="B27" s="2"/>
      <c r="C27" s="2"/>
      <c r="D27" s="2"/>
    </row>
    <row r="28" spans="2:5" ht="30" x14ac:dyDescent="0.25">
      <c r="B28" t="s">
        <v>45</v>
      </c>
      <c r="C28" s="2" t="s">
        <v>1926</v>
      </c>
      <c r="D28" s="2" t="s">
        <v>1935</v>
      </c>
      <c r="E28" t="s">
        <v>1936</v>
      </c>
    </row>
    <row r="29" spans="2:5" x14ac:dyDescent="0.25">
      <c r="C29" s="2"/>
      <c r="D29" s="2"/>
    </row>
    <row r="30" spans="2:5" ht="30" x14ac:dyDescent="0.25">
      <c r="B30" s="1" t="s">
        <v>46</v>
      </c>
      <c r="C30" s="2" t="s">
        <v>1937</v>
      </c>
      <c r="D30" s="2" t="s">
        <v>1938</v>
      </c>
    </row>
    <row r="32" spans="2:5" ht="210" x14ac:dyDescent="0.25">
      <c r="B32" t="s">
        <v>1939</v>
      </c>
      <c r="C32" t="s">
        <v>1940</v>
      </c>
      <c r="D32" s="1" t="s">
        <v>1941</v>
      </c>
    </row>
    <row r="34" spans="2:4" ht="90" x14ac:dyDescent="0.25">
      <c r="B34" t="s">
        <v>48</v>
      </c>
      <c r="C34" t="s">
        <v>1933</v>
      </c>
      <c r="D34" s="1" t="s">
        <v>1942</v>
      </c>
    </row>
    <row r="36" spans="2:4" x14ac:dyDescent="0.25">
      <c r="B36" t="s">
        <v>49</v>
      </c>
      <c r="C36" t="s">
        <v>1940</v>
      </c>
      <c r="D36" s="1" t="s">
        <v>1943</v>
      </c>
    </row>
    <row r="38" spans="2:4" x14ac:dyDescent="0.25">
      <c r="B38" t="s">
        <v>50</v>
      </c>
      <c r="C38" t="s">
        <v>1944</v>
      </c>
      <c r="D38" s="1" t="s">
        <v>1945</v>
      </c>
    </row>
    <row r="40" spans="2:4" x14ac:dyDescent="0.25">
      <c r="B40" t="s">
        <v>52</v>
      </c>
      <c r="C40" t="s">
        <v>1944</v>
      </c>
      <c r="D40" s="1" t="s">
        <v>1946</v>
      </c>
    </row>
    <row r="42" spans="2:4" x14ac:dyDescent="0.25">
      <c r="B42" t="s">
        <v>53</v>
      </c>
      <c r="C42" t="s">
        <v>1933</v>
      </c>
      <c r="D42" s="1" t="s">
        <v>1947</v>
      </c>
    </row>
    <row r="44" spans="2:4" ht="30" x14ac:dyDescent="0.25">
      <c r="B44" t="s">
        <v>54</v>
      </c>
      <c r="C44" t="s">
        <v>1948</v>
      </c>
      <c r="D44" s="1" t="s">
        <v>1949</v>
      </c>
    </row>
    <row r="46" spans="2:4" x14ac:dyDescent="0.25">
      <c r="B46" t="s">
        <v>55</v>
      </c>
      <c r="C46" t="s">
        <v>1944</v>
      </c>
      <c r="D46" s="1" t="s">
        <v>1950</v>
      </c>
    </row>
    <row r="48" spans="2:4" x14ac:dyDescent="0.25">
      <c r="B48" t="s">
        <v>56</v>
      </c>
      <c r="C48" t="s">
        <v>1951</v>
      </c>
      <c r="D48" s="1" t="s">
        <v>1952</v>
      </c>
    </row>
    <row r="50" spans="2:4" ht="30" x14ac:dyDescent="0.25">
      <c r="B50" t="s">
        <v>57</v>
      </c>
      <c r="C50" t="s">
        <v>1948</v>
      </c>
      <c r="D50" s="1" t="s">
        <v>1953</v>
      </c>
    </row>
    <row r="52" spans="2:4" x14ac:dyDescent="0.25">
      <c r="B52" t="s">
        <v>58</v>
      </c>
      <c r="C52" t="s">
        <v>1944</v>
      </c>
      <c r="D52" s="1" t="s">
        <v>1954</v>
      </c>
    </row>
    <row r="54" spans="2:4" x14ac:dyDescent="0.25">
      <c r="B54" t="s">
        <v>59</v>
      </c>
      <c r="C54" t="s">
        <v>1955</v>
      </c>
      <c r="D54" s="1" t="s">
        <v>1956</v>
      </c>
    </row>
    <row r="56" spans="2:4" ht="30" x14ac:dyDescent="0.25">
      <c r="B56" t="s">
        <v>1957</v>
      </c>
      <c r="C56" t="s">
        <v>1948</v>
      </c>
      <c r="D56" s="1" t="s">
        <v>1958</v>
      </c>
    </row>
    <row r="58" spans="2:4" x14ac:dyDescent="0.25">
      <c r="B58" t="s">
        <v>1959</v>
      </c>
      <c r="C58" t="s">
        <v>1944</v>
      </c>
      <c r="D58" s="1" t="s">
        <v>1960</v>
      </c>
    </row>
    <row r="60" spans="2:4" x14ac:dyDescent="0.25">
      <c r="B60" t="s">
        <v>1961</v>
      </c>
      <c r="C60" t="s">
        <v>1951</v>
      </c>
      <c r="D60" s="1" t="s">
        <v>1962</v>
      </c>
    </row>
    <row r="62" spans="2:4" ht="30" x14ac:dyDescent="0.25">
      <c r="B62" t="s">
        <v>1963</v>
      </c>
      <c r="C62" t="s">
        <v>1948</v>
      </c>
      <c r="D62" s="1" t="s">
        <v>1964</v>
      </c>
    </row>
    <row r="64" spans="2:4" x14ac:dyDescent="0.25">
      <c r="B64" t="s">
        <v>1965</v>
      </c>
      <c r="C64" t="s">
        <v>1944</v>
      </c>
      <c r="D64" s="1" t="s">
        <v>1966</v>
      </c>
    </row>
    <row r="66" spans="2:4" x14ac:dyDescent="0.25">
      <c r="B66" t="s">
        <v>1967</v>
      </c>
      <c r="C66" t="s">
        <v>1955</v>
      </c>
      <c r="D66" s="1" t="s">
        <v>1968</v>
      </c>
    </row>
    <row r="68" spans="2:4" x14ac:dyDescent="0.25">
      <c r="B68" t="s">
        <v>66</v>
      </c>
      <c r="C68" t="s">
        <v>1944</v>
      </c>
      <c r="D68" s="1" t="s">
        <v>1969</v>
      </c>
    </row>
    <row r="70" spans="2:4" ht="30" x14ac:dyDescent="0.25">
      <c r="B70" t="s">
        <v>67</v>
      </c>
      <c r="C70" s="2" t="s">
        <v>1937</v>
      </c>
      <c r="D70" s="1" t="s">
        <v>1970</v>
      </c>
    </row>
    <row r="72" spans="2:4" ht="116.25" customHeight="1" x14ac:dyDescent="0.25">
      <c r="B72" t="s">
        <v>68</v>
      </c>
      <c r="C72" t="s">
        <v>1933</v>
      </c>
      <c r="D72" s="1" t="s">
        <v>1971</v>
      </c>
    </row>
    <row r="74" spans="2:4" ht="210" x14ac:dyDescent="0.25">
      <c r="B74" t="s">
        <v>1972</v>
      </c>
      <c r="C74" t="s">
        <v>1940</v>
      </c>
      <c r="D74" s="1" t="s">
        <v>1973</v>
      </c>
    </row>
    <row r="76" spans="2:4" x14ac:dyDescent="0.25">
      <c r="B76" t="s">
        <v>70</v>
      </c>
      <c r="C76" t="s">
        <v>1974</v>
      </c>
      <c r="D76" s="1" t="s">
        <v>1975</v>
      </c>
    </row>
    <row r="77" spans="2:4" ht="300" x14ac:dyDescent="0.25">
      <c r="D77" s="1" t="s">
        <v>2106</v>
      </c>
    </row>
    <row r="78" spans="2:4" x14ac:dyDescent="0.25">
      <c r="B78" t="s">
        <v>71</v>
      </c>
      <c r="C78" t="s">
        <v>1944</v>
      </c>
      <c r="D78" s="1" t="s">
        <v>1976</v>
      </c>
    </row>
    <row r="80" spans="2:4" x14ac:dyDescent="0.25">
      <c r="B80" t="s">
        <v>72</v>
      </c>
      <c r="C80" t="s">
        <v>1940</v>
      </c>
      <c r="D80" s="1" t="s">
        <v>1977</v>
      </c>
    </row>
    <row r="82" spans="2:4" x14ac:dyDescent="0.25">
      <c r="B82" t="s">
        <v>73</v>
      </c>
      <c r="C82" t="s">
        <v>1944</v>
      </c>
      <c r="D82" s="1" t="s">
        <v>1978</v>
      </c>
    </row>
    <row r="84" spans="2:4" ht="30" x14ac:dyDescent="0.25">
      <c r="B84" t="s">
        <v>74</v>
      </c>
      <c r="C84" s="2" t="s">
        <v>1937</v>
      </c>
      <c r="D84" s="1" t="s">
        <v>1979</v>
      </c>
    </row>
    <row r="86" spans="2:4" x14ac:dyDescent="0.25">
      <c r="B86" t="s">
        <v>75</v>
      </c>
      <c r="C86" t="s">
        <v>1980</v>
      </c>
      <c r="D86" s="1" t="s">
        <v>1981</v>
      </c>
    </row>
    <row r="88" spans="2:4" x14ac:dyDescent="0.25">
      <c r="B88" t="s">
        <v>76</v>
      </c>
      <c r="C88" t="s">
        <v>1980</v>
      </c>
      <c r="D88" s="1" t="s">
        <v>1982</v>
      </c>
    </row>
    <row r="90" spans="2:4" ht="30" x14ac:dyDescent="0.25">
      <c r="B90" t="s">
        <v>80</v>
      </c>
      <c r="C90" t="s">
        <v>1983</v>
      </c>
      <c r="D90" s="1" t="s">
        <v>1984</v>
      </c>
    </row>
    <row r="92" spans="2:4" x14ac:dyDescent="0.25">
      <c r="B92" t="s">
        <v>1985</v>
      </c>
      <c r="C92" t="s">
        <v>1983</v>
      </c>
      <c r="D92" s="1" t="s">
        <v>1986</v>
      </c>
    </row>
    <row r="94" spans="2:4" x14ac:dyDescent="0.25">
      <c r="B94" t="s">
        <v>85</v>
      </c>
      <c r="C94" t="s">
        <v>1983</v>
      </c>
      <c r="D94" s="1" t="s">
        <v>1987</v>
      </c>
    </row>
    <row r="96" spans="2:4" ht="30" x14ac:dyDescent="0.25">
      <c r="B96" t="s">
        <v>86</v>
      </c>
      <c r="C96" t="s">
        <v>1983</v>
      </c>
      <c r="D96" s="1" t="s">
        <v>1988</v>
      </c>
    </row>
    <row r="98" spans="2:4" ht="30" x14ac:dyDescent="0.25">
      <c r="B98" t="s">
        <v>87</v>
      </c>
      <c r="C98" t="s">
        <v>1983</v>
      </c>
      <c r="D98" s="1" t="s">
        <v>1989</v>
      </c>
    </row>
  </sheetData>
  <mergeCells count="1">
    <mergeCell ref="B1:D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4D5E7-4C8F-4594-9681-765150273500}">
  <sheetPr>
    <tabColor theme="9" tint="0.79998168889431442"/>
  </sheetPr>
  <dimension ref="A1:G33"/>
  <sheetViews>
    <sheetView topLeftCell="A13" workbookViewId="0">
      <selection activeCell="B16" sqref="B16:D16"/>
    </sheetView>
  </sheetViews>
  <sheetFormatPr defaultRowHeight="15" x14ac:dyDescent="0.25"/>
  <cols>
    <col min="1" max="1" width="70.7109375" customWidth="1"/>
    <col min="2" max="4" width="12.7109375" customWidth="1"/>
  </cols>
  <sheetData>
    <row r="1" spans="1:7" ht="16.5" thickBot="1" x14ac:dyDescent="0.3">
      <c r="A1" s="204" t="s">
        <v>2046</v>
      </c>
      <c r="B1" s="205"/>
      <c r="C1" s="205"/>
      <c r="D1" s="206"/>
    </row>
    <row r="2" spans="1:7" ht="16.5" thickBot="1" x14ac:dyDescent="0.3">
      <c r="A2" s="204" t="s">
        <v>2063</v>
      </c>
      <c r="B2" s="205"/>
      <c r="C2" s="205"/>
      <c r="D2" s="206"/>
    </row>
    <row r="3" spans="1:7" ht="30" customHeight="1" thickBot="1" x14ac:dyDescent="0.3">
      <c r="A3" s="128">
        <f>Template!$A$2</f>
        <v>0</v>
      </c>
      <c r="B3" s="207" t="s">
        <v>2044</v>
      </c>
      <c r="C3" s="208"/>
      <c r="D3" s="209"/>
    </row>
    <row r="4" spans="1:7" ht="30" customHeight="1" thickBot="1" x14ac:dyDescent="0.3">
      <c r="A4" s="127" t="s">
        <v>2067</v>
      </c>
      <c r="B4" s="198" t="s">
        <v>2019</v>
      </c>
      <c r="C4" s="199"/>
      <c r="D4" s="200"/>
    </row>
    <row r="5" spans="1:7" ht="16.5" thickBot="1" x14ac:dyDescent="0.3">
      <c r="A5" s="126"/>
      <c r="B5" s="125"/>
      <c r="C5" s="124"/>
      <c r="D5" s="123"/>
    </row>
    <row r="6" spans="1:7" ht="33.75" thickBot="1" x14ac:dyDescent="0.3">
      <c r="A6" s="121" t="s">
        <v>2042</v>
      </c>
      <c r="B6" s="122" t="s">
        <v>2062</v>
      </c>
      <c r="C6" s="122" t="s">
        <v>122</v>
      </c>
      <c r="D6" s="122" t="s">
        <v>2061</v>
      </c>
    </row>
    <row r="7" spans="1:7" ht="30.75" thickBot="1" x14ac:dyDescent="0.3">
      <c r="A7" s="121" t="s">
        <v>2038</v>
      </c>
      <c r="B7" s="120">
        <f ca="1">SUM(Census!C17:D17)</f>
        <v>0</v>
      </c>
      <c r="C7" s="120">
        <f ca="1">SUM(Census!C18:D18)</f>
        <v>0</v>
      </c>
      <c r="D7" s="120">
        <f ca="1">SUM(Census!C19:D19)</f>
        <v>0</v>
      </c>
    </row>
    <row r="8" spans="1:7" ht="17.25" thickBot="1" x14ac:dyDescent="0.3">
      <c r="A8" s="119" t="s">
        <v>2037</v>
      </c>
      <c r="B8" s="201"/>
      <c r="C8" s="202"/>
      <c r="D8" s="203"/>
    </row>
    <row r="9" spans="1:7" ht="30.75" customHeight="1" x14ac:dyDescent="0.25">
      <c r="A9" s="118" t="s">
        <v>2036</v>
      </c>
      <c r="B9" s="117">
        <f ca="1">Census!L17</f>
        <v>0</v>
      </c>
      <c r="C9" s="116">
        <f ca="1">Census!L18</f>
        <v>0</v>
      </c>
      <c r="D9" s="115">
        <f ca="1">Census!L19</f>
        <v>0</v>
      </c>
      <c r="F9" s="108"/>
      <c r="G9" s="108"/>
    </row>
    <row r="10" spans="1:7" ht="30.75" customHeight="1" x14ac:dyDescent="0.25">
      <c r="A10" s="113" t="s">
        <v>2035</v>
      </c>
      <c r="B10" s="114">
        <f ca="1">COUNTIFS(FIT_Lite[[Discharge Date]:[Discharge Date]],"&gt;="&amp;DATEVALUE(B$6&amp;" 1, "&amp;'Reporting Month'!$B$2+1),FIT_Lite[[Discharge Date]:[Discharge Date]],"&lt;="&amp;EOMONTH(DATEVALUE(B$6&amp;" 1, "&amp;'Reporting Month'!$B$2+1),0),FIT_Lite[[Discharge Reason]:[Discharge Reason]],Census!L$7,FIT_Lite[[Stably Housed at Discharge]:[Stably Housed at Discharge]],"Stable")</f>
        <v>0</v>
      </c>
      <c r="C10" s="114">
        <f ca="1">COUNTIFS(FIT_Lite[[Discharge Date]:[Discharge Date]],"&gt;="&amp;DATEVALUE(C$6&amp;" 1, "&amp;'Reporting Month'!$B$2+1),FIT_Lite[[Discharge Date]:[Discharge Date]],"&lt;="&amp;EOMONTH(DATEVALUE(C$6&amp;" 1, "&amp;'Reporting Month'!$B$2+1),0),FIT_Lite[[Discharge Reason]:[Discharge Reason]],Census!M$7,FIT_Lite[[Stably Housed at Discharge]:[Stably Housed at Discharge]],"Stable")</f>
        <v>0</v>
      </c>
      <c r="D10" s="114">
        <f ca="1">COUNTIFS(FIT_Lite[[Discharge Date]:[Discharge Date]],"&gt;="&amp;DATEVALUE(D$6&amp;" 1, "&amp;'Reporting Month'!$B$2+1),FIT_Lite[[Discharge Date]:[Discharge Date]],"&lt;="&amp;EOMONTH(DATEVALUE(D$6&amp;" 1, "&amp;'Reporting Month'!$B$2+1),0),FIT_Lite[[Discharge Reason]:[Discharge Reason]],Census!N$7,FIT_Lite[[Stably Housed at Discharge]:[Stably Housed at Discharge]],"Stable")</f>
        <v>0</v>
      </c>
      <c r="F10" s="108"/>
      <c r="G10" s="108"/>
    </row>
    <row r="11" spans="1:7" ht="30.75" customHeight="1" x14ac:dyDescent="0.25">
      <c r="A11" s="113" t="s">
        <v>2034</v>
      </c>
      <c r="B11" s="111" t="e">
        <f ca="1">B10/B9</f>
        <v>#DIV/0!</v>
      </c>
      <c r="C11" s="110" t="e">
        <f ca="1">C10/C9</f>
        <v>#DIV/0!</v>
      </c>
      <c r="D11" s="109" t="e">
        <f ca="1">D10/D9</f>
        <v>#DIV/0!</v>
      </c>
      <c r="F11" s="108"/>
      <c r="G11" s="108"/>
    </row>
    <row r="12" spans="1:7" ht="30.75" customHeight="1" x14ac:dyDescent="0.25">
      <c r="A12" s="112" t="s">
        <v>2033</v>
      </c>
      <c r="B12" s="114">
        <f ca="1">COUNTIFS(FIT_Lite[[Discharge Date]:[Discharge Date]],"&gt;="&amp;DATEVALUE(B$6&amp;" 1, "&amp;'Reporting Month'!$B$2+1),FIT_Lite[[Discharge Date]:[Discharge Date]],"&lt;="&amp;EOMONTH(DATEVALUE(B$6&amp;" 1, "&amp;'Reporting Month'!$B$2+1),0),FIT_Lite[[Discharge Reason]:[Discharge Reason]],Census!L$7,FIT_Lite[[Stably Employed at Discharge]:[Stably Employed at Discharge]],"Stable")</f>
        <v>0</v>
      </c>
      <c r="C12" s="114">
        <f ca="1">COUNTIFS(FIT_Lite[[Discharge Date]:[Discharge Date]],"&gt;="&amp;DATEVALUE(C$6&amp;" 1, "&amp;'Reporting Month'!$B$2+1),FIT_Lite[[Discharge Date]:[Discharge Date]],"&lt;="&amp;EOMONTH(DATEVALUE(C$6&amp;" 1, "&amp;'Reporting Month'!$B$2+1),0),FIT_Lite[[Discharge Reason]:[Discharge Reason]],Census!M$7,FIT_Lite[[Stably Employed at Discharge]:[Stably Employed at Discharge]],"Stable")</f>
        <v>0</v>
      </c>
      <c r="D12" s="114">
        <f ca="1">COUNTIFS(FIT_Lite[[Discharge Date]:[Discharge Date]],"&gt;="&amp;DATEVALUE(D$6&amp;" 1, "&amp;'Reporting Month'!$B$2+1),FIT_Lite[[Discharge Date]:[Discharge Date]],"&lt;="&amp;EOMONTH(DATEVALUE(D$6&amp;" 1, "&amp;'Reporting Month'!$B$2+1),0),FIT_Lite[[Discharge Reason]:[Discharge Reason]],Census!N$7,FIT_Lite[[Stably Employed at Discharge]:[Stably Employed at Discharge]],"Stable")</f>
        <v>0</v>
      </c>
      <c r="F12" s="108"/>
      <c r="G12" s="108"/>
    </row>
    <row r="13" spans="1:7" ht="30.75" customHeight="1" thickBot="1" x14ac:dyDescent="0.3">
      <c r="A13" s="112" t="s">
        <v>2032</v>
      </c>
      <c r="B13" s="111" t="e">
        <f ca="1">B12/B9</f>
        <v>#DIV/0!</v>
      </c>
      <c r="C13" s="110" t="e">
        <f ca="1">C12/C9</f>
        <v>#DIV/0!</v>
      </c>
      <c r="D13" s="109" t="e">
        <f ca="1">D12/D9</f>
        <v>#DIV/0!</v>
      </c>
      <c r="F13" s="108"/>
      <c r="G13" s="108"/>
    </row>
    <row r="14" spans="1:7" ht="17.25" thickBot="1" x14ac:dyDescent="0.3">
      <c r="A14" s="139"/>
      <c r="B14" s="138"/>
      <c r="C14" s="137"/>
      <c r="D14" s="136"/>
    </row>
    <row r="15" spans="1:7" ht="17.25" thickBot="1" x14ac:dyDescent="0.3">
      <c r="A15" s="135" t="s">
        <v>2060</v>
      </c>
      <c r="B15" s="228"/>
      <c r="C15" s="229"/>
      <c r="D15" s="230"/>
    </row>
    <row r="16" spans="1:7" ht="30.75" customHeight="1" x14ac:dyDescent="0.25">
      <c r="A16" s="134" t="s">
        <v>2059</v>
      </c>
      <c r="B16" s="210" t="str">
        <f ca="1">IFERROR(COUNTIFS(FIT_Lite[[Discharge DLA-20 Change or Low Risk]:[Discharge DLA-20 Change or Low Risk]],1,FIT_Lite[[Discharge Date]:[Discharge Date]],"&gt;="&amp;'Reporting Month'!$B$3,FIT_Lite[[Discharge Date]:[Discharge Date]],"&lt;="&amp;'Reporting Month'!$B$4,FIT_Lite[[Pre-DLA-20 Score]:[Pre-DLA-20 Score]],"&lt;&gt;",FIT_Lite[[Most Recent-DLA-20 Score]:[Most Recent-DLA-20 Score]],"&lt;&gt;")/
COUNTIFS(FIT_Lite[[Discharge Date]:[Discharge Date]],"&gt;="&amp;'Reporting Month'!$B$3,FIT_Lite[[Discharge Date]:[Discharge Date]],"&lt;="&amp;'Reporting Month'!$B$4,FIT_Lite[[Pre-DLA-20 Score]:[Pre-DLA-20 Score]],"&lt;&gt;",FIT_Lite[[Most Recent-DLA-20 Score]:[Most Recent-DLA-20 Score]],"&lt;&gt;"),"")</f>
        <v/>
      </c>
      <c r="C16" s="211"/>
      <c r="D16" s="212"/>
    </row>
    <row r="17" spans="1:7" ht="30.75" customHeight="1" x14ac:dyDescent="0.25">
      <c r="A17" s="133"/>
      <c r="B17" s="213" t="s">
        <v>2057</v>
      </c>
      <c r="C17" s="214"/>
      <c r="D17" s="215"/>
    </row>
    <row r="18" spans="1:7" ht="30.75" customHeight="1" x14ac:dyDescent="0.25">
      <c r="A18" s="132" t="s">
        <v>2058</v>
      </c>
      <c r="B18" s="216" t="str">
        <f ca="1">IFERROR(COUNTIFS(FIT_Lite[Provider],Census!$B$3,FIT_Lite[[Discharge AAPI Change or Low Risk]:[Discharge AAPI Change or Low Risk]],1,FIT_Lite[[Discharge Date]:[Discharge Date]],"&gt;="&amp;'Reporting Month'!$B$3,FIT_Lite[[Discharge Date]:[Discharge Date]],"&lt;="&amp;'Reporting Month'!$B$4,FIT_Lite[[Pre-AAPI Score]:[Pre-AAPI Score]],"&lt;&gt;",FIT_Lite[[Most Recent-AAPI Score]:[Most Recent-AAPI Score]],"&lt;&gt;")/
COUNTIFS(FIT_Lite[Provider],Census!$B$3,FIT_Lite[[Discharge Date]:[Discharge Date]],"&gt;="&amp;'Reporting Month'!$B$3,FIT_Lite[[Discharge Date]:[Discharge Date]],"&lt;="&amp;'Reporting Month'!$B$4,FIT_Lite[[Pre-AAPI Score]:[Pre-AAPI Score]],"&lt;&gt;",FIT_Lite[[Most Recent-AAPI Score]:[Most Recent-AAPI Score]],"&lt;&gt;"),"")</f>
        <v/>
      </c>
      <c r="C18" s="217"/>
      <c r="D18" s="218"/>
      <c r="F18" s="108"/>
      <c r="G18" s="108"/>
    </row>
    <row r="19" spans="1:7" ht="30.75" customHeight="1" x14ac:dyDescent="0.25">
      <c r="A19" s="131"/>
      <c r="B19" s="219" t="s">
        <v>2057</v>
      </c>
      <c r="C19" s="220"/>
      <c r="D19" s="221"/>
      <c r="F19" s="108"/>
      <c r="G19" s="108"/>
    </row>
    <row r="20" spans="1:7" ht="30.75" customHeight="1" x14ac:dyDescent="0.25">
      <c r="A20" s="130" t="s">
        <v>2056</v>
      </c>
      <c r="B20" s="222" t="str">
        <f ca="1">IFERROR(AVERAGEIFS(FIT_Lite[[Length of Episode]:[Length of Episode]],FIT_Lite[[Discharge Date]:[Discharge Date]],"&gt;="&amp;'Reporting Month'!$B$3,FIT_Lite[[Discharge Date]:[Discharge Date]],"&lt;="&amp;'Reporting Month'!$B$4),"")</f>
        <v/>
      </c>
      <c r="C20" s="223"/>
      <c r="D20" s="224"/>
      <c r="F20" s="108"/>
      <c r="G20" s="108"/>
    </row>
    <row r="21" spans="1:7" ht="30.75" customHeight="1" thickBot="1" x14ac:dyDescent="0.3">
      <c r="A21" s="129"/>
      <c r="B21" s="225" t="s">
        <v>2055</v>
      </c>
      <c r="C21" s="226"/>
      <c r="D21" s="227"/>
      <c r="F21" s="108"/>
      <c r="G21" s="108"/>
    </row>
    <row r="22" spans="1:7" ht="17.25" thickBot="1" x14ac:dyDescent="0.3">
      <c r="A22" s="107"/>
      <c r="B22" s="106"/>
      <c r="C22" s="106"/>
      <c r="D22" s="105"/>
    </row>
    <row r="23" spans="1:7" ht="17.25" thickBot="1" x14ac:dyDescent="0.3">
      <c r="A23" s="102" t="s">
        <v>2031</v>
      </c>
      <c r="B23" s="195"/>
      <c r="C23" s="196"/>
      <c r="D23" s="197"/>
    </row>
    <row r="24" spans="1:7" ht="30.75" customHeight="1" thickBot="1" x14ac:dyDescent="0.3">
      <c r="A24" s="98" t="s">
        <v>2030</v>
      </c>
      <c r="B24" s="97">
        <f ca="1">COUNTIFS(FIT_Lite[[Referral Source]:[Referral Source]],'Dropdown Options'!$F2,FIT_Lite[[Referral Date]:[Referral Date]],"&gt;="&amp;DATEVALUE(B$6&amp;" 1, "&amp;'Reporting Month'!$B$2+1),FIT_Lite[[Referral Date]:[Referral Date]],"&lt;="&amp;EOMONTH(DATEVALUE(B$6&amp;" 1, "&amp;'Reporting Month'!$B$2+1),0))</f>
        <v>0</v>
      </c>
      <c r="C24" s="97">
        <f ca="1">COUNTIFS(FIT_Lite[[Referral Source]:[Referral Source]],'Dropdown Options'!$F2,FIT_Lite[[Referral Date]:[Referral Date]],"&gt;="&amp;DATEVALUE(C$6&amp;" 1, "&amp;'Reporting Month'!$B$2+1),FIT_Lite[[Referral Date]:[Referral Date]],"&lt;="&amp;EOMONTH(DATEVALUE(C$6&amp;" 1, "&amp;'Reporting Month'!$B$2+1),0))</f>
        <v>0</v>
      </c>
      <c r="D24" s="97">
        <f ca="1">COUNTIFS(FIT_Lite[[Referral Source]:[Referral Source]],'Dropdown Options'!$F2,FIT_Lite[[Referral Date]:[Referral Date]],"&gt;="&amp;DATEVALUE(D$6&amp;" 1, "&amp;'Reporting Month'!$B$2+1),FIT_Lite[[Referral Date]:[Referral Date]],"&lt;="&amp;EOMONTH(DATEVALUE(D$6&amp;" 1, "&amp;'Reporting Month'!$B$2+1),0))</f>
        <v>0</v>
      </c>
    </row>
    <row r="25" spans="1:7" ht="30.75" customHeight="1" thickBot="1" x14ac:dyDescent="0.3">
      <c r="A25" s="96" t="s">
        <v>2029</v>
      </c>
      <c r="B25" s="97">
        <f ca="1">COUNTIFS(FIT_Lite[[Referral Source]:[Referral Source]],'Dropdown Options'!$F3,FIT_Lite[[Referral Date]:[Referral Date]],"&gt;="&amp;DATEVALUE(B$6&amp;" 1, "&amp;'Reporting Month'!$B$2+1),FIT_Lite[[Referral Date]:[Referral Date]],"&lt;="&amp;EOMONTH(DATEVALUE(B$6&amp;" 1, "&amp;'Reporting Month'!$B$2+1),0))</f>
        <v>0</v>
      </c>
      <c r="C25" s="97">
        <f ca="1">COUNTIFS(FIT_Lite[[Referral Source]:[Referral Source]],'Dropdown Options'!$F3,FIT_Lite[[Referral Date]:[Referral Date]],"&gt;="&amp;DATEVALUE(C$6&amp;" 1, "&amp;'Reporting Month'!$B$2+1),FIT_Lite[[Referral Date]:[Referral Date]],"&lt;="&amp;EOMONTH(DATEVALUE(C$6&amp;" 1, "&amp;'Reporting Month'!$B$2+1),0))</f>
        <v>0</v>
      </c>
      <c r="D25" s="97">
        <f ca="1">COUNTIFS(FIT_Lite[[Referral Source]:[Referral Source]],'Dropdown Options'!$F3,FIT_Lite[[Referral Date]:[Referral Date]],"&gt;="&amp;DATEVALUE(D$6&amp;" 1, "&amp;'Reporting Month'!$B$2+1),FIT_Lite[[Referral Date]:[Referral Date]],"&lt;="&amp;EOMONTH(DATEVALUE(D$6&amp;" 1, "&amp;'Reporting Month'!$B$2+1),0))</f>
        <v>0</v>
      </c>
    </row>
    <row r="26" spans="1:7" ht="30.75" customHeight="1" thickBot="1" x14ac:dyDescent="0.3">
      <c r="A26" s="104" t="s">
        <v>2028</v>
      </c>
      <c r="B26" s="97">
        <f ca="1">COUNTIFS(FIT_Lite[[Referral Source]:[Referral Source]],'Dropdown Options'!$F4,FIT_Lite[[Referral Date]:[Referral Date]],"&gt;="&amp;DATEVALUE(B$6&amp;" 1, "&amp;'Reporting Month'!$B$2+1),FIT_Lite[[Referral Date]:[Referral Date]],"&lt;="&amp;EOMONTH(DATEVALUE(B$6&amp;" 1, "&amp;'Reporting Month'!$B$2+1),0))</f>
        <v>0</v>
      </c>
      <c r="C26" s="97">
        <f ca="1">COUNTIFS(FIT_Lite[[Referral Source]:[Referral Source]],'Dropdown Options'!$F4,FIT_Lite[[Referral Date]:[Referral Date]],"&gt;="&amp;DATEVALUE(C$6&amp;" 1, "&amp;'Reporting Month'!$B$2+1),FIT_Lite[[Referral Date]:[Referral Date]],"&lt;="&amp;EOMONTH(DATEVALUE(C$6&amp;" 1, "&amp;'Reporting Month'!$B$2+1),0))</f>
        <v>0</v>
      </c>
      <c r="D26" s="97">
        <f ca="1">COUNTIFS(FIT_Lite[[Referral Source]:[Referral Source]],'Dropdown Options'!$F4,FIT_Lite[[Referral Date]:[Referral Date]],"&gt;="&amp;DATEVALUE(D$6&amp;" 1, "&amp;'Reporting Month'!$B$2+1),FIT_Lite[[Referral Date]:[Referral Date]],"&lt;="&amp;EOMONTH(DATEVALUE(D$6&amp;" 1, "&amp;'Reporting Month'!$B$2+1),0))</f>
        <v>0</v>
      </c>
    </row>
    <row r="27" spans="1:7" ht="30.75" customHeight="1" thickBot="1" x14ac:dyDescent="0.3">
      <c r="A27" s="103" t="s">
        <v>2027</v>
      </c>
      <c r="B27" s="97">
        <f ca="1">COUNTIFS(FIT_Lite[[Referral Source]:[Referral Source]],'Dropdown Options'!$F5,FIT_Lite[[Referral Date]:[Referral Date]],"&gt;="&amp;DATEVALUE(B$6&amp;" 1, "&amp;'Reporting Month'!$B$2+1),FIT_Lite[[Referral Date]:[Referral Date]],"&lt;="&amp;EOMONTH(DATEVALUE(B$6&amp;" 1, "&amp;'Reporting Month'!$B$2+1),0))</f>
        <v>0</v>
      </c>
      <c r="C27" s="97">
        <f ca="1">COUNTIFS(FIT_Lite[[Referral Source]:[Referral Source]],'Dropdown Options'!$F5,FIT_Lite[[Referral Date]:[Referral Date]],"&gt;="&amp;DATEVALUE(C$6&amp;" 1, "&amp;'Reporting Month'!$B$2+1),FIT_Lite[[Referral Date]:[Referral Date]],"&lt;="&amp;EOMONTH(DATEVALUE(C$6&amp;" 1, "&amp;'Reporting Month'!$B$2+1),0))</f>
        <v>0</v>
      </c>
      <c r="D27" s="97">
        <f ca="1">COUNTIFS(FIT_Lite[[Referral Source]:[Referral Source]],'Dropdown Options'!$F5,FIT_Lite[[Referral Date]:[Referral Date]],"&gt;="&amp;DATEVALUE(D$6&amp;" 1, "&amp;'Reporting Month'!$B$2+1),FIT_Lite[[Referral Date]:[Referral Date]],"&lt;="&amp;EOMONTH(DATEVALUE(D$6&amp;" 1, "&amp;'Reporting Month'!$B$2+1),0))</f>
        <v>0</v>
      </c>
    </row>
    <row r="28" spans="1:7" ht="17.25" thickBot="1" x14ac:dyDescent="0.3">
      <c r="A28" s="102" t="s">
        <v>2026</v>
      </c>
      <c r="B28" s="101"/>
      <c r="C28" s="100"/>
      <c r="D28" s="99"/>
    </row>
    <row r="29" spans="1:7" ht="30.75" customHeight="1" thickBot="1" x14ac:dyDescent="0.3">
      <c r="A29" s="98" t="s">
        <v>2025</v>
      </c>
      <c r="B29" s="97">
        <f ca="1">COUNTIFS(FIT_Lite[[Referral Source]:[Referral Source]],'Dropdown Options'!$F2,FIT_Lite[[Date Enrolled]:[Date Enrolled]],"&gt;="&amp;DATEVALUE(B$6&amp;" 1, "&amp;'Reporting Month'!$B$2+1),FIT_Lite[[Date Enrolled]:[Date Enrolled]],"&lt;="&amp;EOMONTH(DATEVALUE(B$6&amp;" 1, "&amp;'Reporting Month'!$B$2+1),0))</f>
        <v>0</v>
      </c>
      <c r="C29" s="97">
        <f ca="1">COUNTIFS(FIT_Lite[[Referral Source]:[Referral Source]],'Dropdown Options'!$F2,FIT_Lite[[Date Enrolled]:[Date Enrolled]],"&gt;="&amp;DATEVALUE(C$6&amp;" 1, "&amp;'Reporting Month'!$B$2+1),FIT_Lite[[Date Enrolled]:[Date Enrolled]],"&lt;="&amp;EOMONTH(DATEVALUE(C$6&amp;" 1, "&amp;'Reporting Month'!$B$2+1),0))</f>
        <v>0</v>
      </c>
      <c r="D29" s="97">
        <f ca="1">COUNTIFS(FIT_Lite[[Referral Source]:[Referral Source]],'Dropdown Options'!$F2,FIT_Lite[[Date Enrolled]:[Date Enrolled]],"&gt;="&amp;DATEVALUE(D$6&amp;" 1, "&amp;'Reporting Month'!$B$2+1),FIT_Lite[[Date Enrolled]:[Date Enrolled]],"&lt;="&amp;EOMONTH(DATEVALUE(D$6&amp;" 1, "&amp;'Reporting Month'!$B$2+1),0))</f>
        <v>0</v>
      </c>
    </row>
    <row r="30" spans="1:7" ht="30.75" customHeight="1" thickBot="1" x14ac:dyDescent="0.3">
      <c r="A30" s="96" t="s">
        <v>2024</v>
      </c>
      <c r="B30" s="97">
        <f ca="1">COUNTIFS(FIT_Lite[[Referral Source]:[Referral Source]],'Dropdown Options'!$F3,FIT_Lite[[Date Enrolled]:[Date Enrolled]],"&gt;="&amp;DATEVALUE(B$6&amp;" 1, "&amp;'Reporting Month'!$B$2+1),FIT_Lite[[Date Enrolled]:[Date Enrolled]],"&lt;="&amp;EOMONTH(DATEVALUE(B$6&amp;" 1, "&amp;'Reporting Month'!$B$2+1),0))</f>
        <v>0</v>
      </c>
      <c r="C30" s="97">
        <f ca="1">COUNTIFS(FIT_Lite[[Referral Source]:[Referral Source]],'Dropdown Options'!$F3,FIT_Lite[[Date Enrolled]:[Date Enrolled]],"&gt;="&amp;DATEVALUE(C$6&amp;" 1, "&amp;'Reporting Month'!$B$2+1),FIT_Lite[[Date Enrolled]:[Date Enrolled]],"&lt;="&amp;EOMONTH(DATEVALUE(C$6&amp;" 1, "&amp;'Reporting Month'!$B$2+1),0))</f>
        <v>0</v>
      </c>
      <c r="D30" s="97">
        <f ca="1">COUNTIFS(FIT_Lite[[Referral Source]:[Referral Source]],'Dropdown Options'!$F3,FIT_Lite[[Date Enrolled]:[Date Enrolled]],"&gt;="&amp;DATEVALUE(D$6&amp;" 1, "&amp;'Reporting Month'!$B$2+1),FIT_Lite[[Date Enrolled]:[Date Enrolled]],"&lt;="&amp;EOMONTH(DATEVALUE(D$6&amp;" 1, "&amp;'Reporting Month'!$B$2+1),0))</f>
        <v>0</v>
      </c>
    </row>
    <row r="31" spans="1:7" ht="30.75" customHeight="1" thickBot="1" x14ac:dyDescent="0.3">
      <c r="A31" s="96" t="s">
        <v>2023</v>
      </c>
      <c r="B31" s="97">
        <f ca="1">COUNTIFS(FIT_Lite[[Referral Source]:[Referral Source]],'Dropdown Options'!$F4,FIT_Lite[[Date Enrolled]:[Date Enrolled]],"&gt;="&amp;DATEVALUE(B$6&amp;" 1, "&amp;'Reporting Month'!$B$2+1),FIT_Lite[[Date Enrolled]:[Date Enrolled]],"&lt;="&amp;EOMONTH(DATEVALUE(B$6&amp;" 1, "&amp;'Reporting Month'!$B$2+1),0))</f>
        <v>0</v>
      </c>
      <c r="C31" s="97">
        <f ca="1">COUNTIFS(FIT_Lite[[Referral Source]:[Referral Source]],'Dropdown Options'!$F4,FIT_Lite[[Date Enrolled]:[Date Enrolled]],"&gt;="&amp;DATEVALUE(C$6&amp;" 1, "&amp;'Reporting Month'!$B$2+1),FIT_Lite[[Date Enrolled]:[Date Enrolled]],"&lt;="&amp;EOMONTH(DATEVALUE(C$6&amp;" 1, "&amp;'Reporting Month'!$B$2+1),0))</f>
        <v>0</v>
      </c>
      <c r="D31" s="97">
        <f ca="1">COUNTIFS(FIT_Lite[[Referral Source]:[Referral Source]],'Dropdown Options'!$F4,FIT_Lite[[Date Enrolled]:[Date Enrolled]],"&gt;="&amp;DATEVALUE(D$6&amp;" 1, "&amp;'Reporting Month'!$B$2+1),FIT_Lite[[Date Enrolled]:[Date Enrolled]],"&lt;="&amp;EOMONTH(DATEVALUE(D$6&amp;" 1, "&amp;'Reporting Month'!$B$2+1),0))</f>
        <v>0</v>
      </c>
    </row>
    <row r="32" spans="1:7" ht="30.75" customHeight="1" thickBot="1" x14ac:dyDescent="0.3">
      <c r="A32" s="96" t="s">
        <v>2022</v>
      </c>
      <c r="B32" s="97">
        <f ca="1">COUNTIFS(FIT_Lite[[Referral Source]:[Referral Source]],'Dropdown Options'!$F5,FIT_Lite[[Date Enrolled]:[Date Enrolled]],"&gt;="&amp;DATEVALUE(B$6&amp;" 1, "&amp;'Reporting Month'!$B$2+1),FIT_Lite[[Date Enrolled]:[Date Enrolled]],"&lt;="&amp;EOMONTH(DATEVALUE(B$6&amp;" 1, "&amp;'Reporting Month'!$B$2+1),0))</f>
        <v>0</v>
      </c>
      <c r="C32" s="97">
        <f ca="1">COUNTIFS(FIT_Lite[[Referral Source]:[Referral Source]],'Dropdown Options'!$F5,FIT_Lite[[Date Enrolled]:[Date Enrolled]],"&gt;="&amp;DATEVALUE(C$6&amp;" 1, "&amp;'Reporting Month'!$B$2+1),FIT_Lite[[Date Enrolled]:[Date Enrolled]],"&lt;="&amp;EOMONTH(DATEVALUE(C$6&amp;" 1, "&amp;'Reporting Month'!$B$2+1),0))</f>
        <v>0</v>
      </c>
      <c r="D32" s="97">
        <f ca="1">COUNTIFS(FIT_Lite[[Referral Source]:[Referral Source]],'Dropdown Options'!$F5,FIT_Lite[[Date Enrolled]:[Date Enrolled]],"&gt;="&amp;DATEVALUE(D$6&amp;" 1, "&amp;'Reporting Month'!$B$2+1),FIT_Lite[[Date Enrolled]:[Date Enrolled]],"&lt;="&amp;EOMONTH(DATEVALUE(D$6&amp;" 1, "&amp;'Reporting Month'!$B$2+1),0))</f>
        <v>0</v>
      </c>
    </row>
    <row r="33" spans="1:4" ht="15.75" thickBot="1" x14ac:dyDescent="0.3">
      <c r="A33" s="95"/>
      <c r="B33" s="94"/>
      <c r="C33" s="94"/>
      <c r="D33" s="93"/>
    </row>
  </sheetData>
  <mergeCells count="13">
    <mergeCell ref="B15:D15"/>
    <mergeCell ref="A1:D1"/>
    <mergeCell ref="A2:D2"/>
    <mergeCell ref="B3:D3"/>
    <mergeCell ref="B4:D4"/>
    <mergeCell ref="B8:D8"/>
    <mergeCell ref="B16:D16"/>
    <mergeCell ref="B17:D17"/>
    <mergeCell ref="B18:D18"/>
    <mergeCell ref="B19:D19"/>
    <mergeCell ref="B23:D23"/>
    <mergeCell ref="B20:D20"/>
    <mergeCell ref="B21:D21"/>
  </mergeCells>
  <dataValidations count="1">
    <dataValidation type="list" allowBlank="1" showInputMessage="1" showErrorMessage="1" sqref="B5:D5" xr:uid="{D5EF8362-D641-4910-B44B-71B00B7E1C39}">
      <formula1>"NWFHN, LSF, CFCHS, CFBHN, SEFBHN, BBHC, SFBHN"</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EAB0-0192-4443-B73D-CA0CD0CFD1E9}">
  <sheetPr>
    <tabColor theme="2" tint="-9.9978637043366805E-2"/>
  </sheetPr>
  <dimension ref="A1:B27"/>
  <sheetViews>
    <sheetView topLeftCell="A13" zoomScaleNormal="100" workbookViewId="0">
      <selection activeCell="L9" sqref="L9"/>
    </sheetView>
  </sheetViews>
  <sheetFormatPr defaultRowHeight="15" x14ac:dyDescent="0.25"/>
  <cols>
    <col min="1" max="1" width="80.140625" style="108" customWidth="1"/>
    <col min="2" max="2" width="130.7109375" style="1" customWidth="1"/>
  </cols>
  <sheetData>
    <row r="1" spans="1:2" ht="16.5" customHeight="1" x14ac:dyDescent="0.25">
      <c r="A1" s="231" t="s">
        <v>2091</v>
      </c>
      <c r="B1" s="232"/>
    </row>
    <row r="2" spans="1:2" ht="16.5" customHeight="1" thickBot="1" x14ac:dyDescent="0.3">
      <c r="A2" s="233"/>
      <c r="B2" s="234"/>
    </row>
    <row r="3" spans="1:2" ht="17.25" thickBot="1" x14ac:dyDescent="0.3">
      <c r="A3" s="241"/>
      <c r="B3" s="242"/>
    </row>
    <row r="4" spans="1:2" ht="51.75" customHeight="1" thickBot="1" x14ac:dyDescent="0.3">
      <c r="A4" s="235" t="s">
        <v>2037</v>
      </c>
      <c r="B4" s="236"/>
    </row>
    <row r="5" spans="1:2" ht="51.75" customHeight="1" thickBot="1" x14ac:dyDescent="0.3">
      <c r="A5" s="149" t="s">
        <v>2090</v>
      </c>
      <c r="B5" s="148" t="s">
        <v>2089</v>
      </c>
    </row>
    <row r="6" spans="1:2" ht="51.75" customHeight="1" thickBot="1" x14ac:dyDescent="0.3">
      <c r="A6" s="145" t="s">
        <v>2088</v>
      </c>
      <c r="B6" s="148" t="s">
        <v>2087</v>
      </c>
    </row>
    <row r="7" spans="1:2" ht="51.75" customHeight="1" thickBot="1" x14ac:dyDescent="0.3">
      <c r="A7" s="147"/>
      <c r="B7" s="143" t="s">
        <v>2086</v>
      </c>
    </row>
    <row r="8" spans="1:2" ht="51.75" customHeight="1" thickBot="1" x14ac:dyDescent="0.3">
      <c r="A8" s="145" t="s">
        <v>2085</v>
      </c>
      <c r="B8" s="146" t="s">
        <v>2084</v>
      </c>
    </row>
    <row r="9" spans="1:2" ht="51.75" customHeight="1" thickBot="1" x14ac:dyDescent="0.3">
      <c r="A9" s="145" t="s">
        <v>2083</v>
      </c>
      <c r="B9" s="140" t="s">
        <v>2082</v>
      </c>
    </row>
    <row r="10" spans="1:2" ht="51.75" customHeight="1" thickBot="1" x14ac:dyDescent="0.3">
      <c r="A10" s="144"/>
      <c r="B10" s="143" t="s">
        <v>2081</v>
      </c>
    </row>
    <row r="11" spans="1:2" ht="51.75" customHeight="1" thickBot="1" x14ac:dyDescent="0.3">
      <c r="A11" s="142" t="s">
        <v>2080</v>
      </c>
      <c r="B11" s="140" t="s">
        <v>2079</v>
      </c>
    </row>
    <row r="12" spans="1:2" ht="44.25" customHeight="1" x14ac:dyDescent="0.25">
      <c r="A12" s="239" t="s">
        <v>2078</v>
      </c>
      <c r="B12" s="240"/>
    </row>
    <row r="13" spans="1:2" ht="44.25" customHeight="1" thickBot="1" x14ac:dyDescent="0.3">
      <c r="A13" s="237" t="s">
        <v>2060</v>
      </c>
      <c r="B13" s="238"/>
    </row>
    <row r="14" spans="1:2" ht="93.75" customHeight="1" thickBot="1" x14ac:dyDescent="0.3">
      <c r="A14" s="141" t="s">
        <v>2077</v>
      </c>
      <c r="B14" s="140" t="s">
        <v>2076</v>
      </c>
    </row>
    <row r="15" spans="1:2" ht="93.75" thickBot="1" x14ac:dyDescent="0.3">
      <c r="A15" s="141" t="s">
        <v>2075</v>
      </c>
      <c r="B15" s="140" t="s">
        <v>2074</v>
      </c>
    </row>
    <row r="16" spans="1:2" ht="60.75" thickBot="1" x14ac:dyDescent="0.3">
      <c r="A16" s="141" t="s">
        <v>2073</v>
      </c>
      <c r="B16" s="140" t="s">
        <v>2072</v>
      </c>
    </row>
    <row r="20" spans="1:1" hidden="1" x14ac:dyDescent="0.25">
      <c r="A20" t="s">
        <v>2071</v>
      </c>
    </row>
    <row r="21" spans="1:1" hidden="1" x14ac:dyDescent="0.25">
      <c r="A21" t="s">
        <v>2070</v>
      </c>
    </row>
    <row r="22" spans="1:1" hidden="1" x14ac:dyDescent="0.25">
      <c r="A22" t="s">
        <v>2069</v>
      </c>
    </row>
    <row r="23" spans="1:1" hidden="1" x14ac:dyDescent="0.25">
      <c r="A23" t="s">
        <v>2068</v>
      </c>
    </row>
    <row r="24" spans="1:1" hidden="1" x14ac:dyDescent="0.25">
      <c r="A24" t="s">
        <v>2067</v>
      </c>
    </row>
    <row r="25" spans="1:1" hidden="1" x14ac:dyDescent="0.25">
      <c r="A25" t="s">
        <v>2066</v>
      </c>
    </row>
    <row r="26" spans="1:1" hidden="1" x14ac:dyDescent="0.25">
      <c r="A26" t="s">
        <v>2065</v>
      </c>
    </row>
    <row r="27" spans="1:1" hidden="1" x14ac:dyDescent="0.25">
      <c r="A27" t="s">
        <v>2064</v>
      </c>
    </row>
  </sheetData>
  <mergeCells count="5">
    <mergeCell ref="A1:B2"/>
    <mergeCell ref="A4:B4"/>
    <mergeCell ref="A13:B13"/>
    <mergeCell ref="A12:B12"/>
    <mergeCell ref="A3:B3"/>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10"/>
  <sheetViews>
    <sheetView workbookViewId="0">
      <selection activeCell="B3" sqref="B3"/>
    </sheetView>
  </sheetViews>
  <sheetFormatPr defaultRowHeight="15" x14ac:dyDescent="0.25"/>
  <cols>
    <col min="1" max="1" width="37.140625" bestFit="1" customWidth="1"/>
    <col min="2" max="2" width="9.5703125" bestFit="1" customWidth="1"/>
  </cols>
  <sheetData>
    <row r="1" spans="1:2" x14ac:dyDescent="0.25">
      <c r="A1" t="s">
        <v>28</v>
      </c>
      <c r="B1">
        <f ca="1">IF($B$6&lt;&gt;"",$B$6,MONTH(TODAY())-1)</f>
        <v>9</v>
      </c>
    </row>
    <row r="2" spans="1:2" x14ac:dyDescent="0.25">
      <c r="A2" t="s">
        <v>29</v>
      </c>
      <c r="B2">
        <f ca="1">IF($B$7&lt;&gt;"",IF($B$1&lt;=6,$B$7 + 1,$B$7),
IF($B$1&lt;=6,YEAR(TODAY()),YEAR(TODAY()-1)))</f>
        <v>2025</v>
      </c>
    </row>
    <row r="3" spans="1:2" x14ac:dyDescent="0.25">
      <c r="A3" t="s">
        <v>30</v>
      </c>
      <c r="B3" s="13">
        <f ca="1">IF($B$1&lt;7,DATE(B2-1,7,1),DATE(B2,7,1))</f>
        <v>45839</v>
      </c>
    </row>
    <row r="4" spans="1:2" x14ac:dyDescent="0.25">
      <c r="A4" t="s">
        <v>31</v>
      </c>
      <c r="B4" s="13">
        <f ca="1">EOMONTH(B3,11)</f>
        <v>46203</v>
      </c>
    </row>
    <row r="6" spans="1:2" x14ac:dyDescent="0.25">
      <c r="A6" t="s">
        <v>32</v>
      </c>
    </row>
    <row r="7" spans="1:2" x14ac:dyDescent="0.25">
      <c r="A7" t="s">
        <v>33</v>
      </c>
    </row>
    <row r="9" spans="1:2" x14ac:dyDescent="0.25">
      <c r="A9" t="s">
        <v>34</v>
      </c>
    </row>
    <row r="10" spans="1:2" x14ac:dyDescent="0.25">
      <c r="A10"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sheetPr>
  <dimension ref="A1:BI668"/>
  <sheetViews>
    <sheetView tabSelected="1" topLeftCell="Z1" zoomScaleNormal="100" workbookViewId="0">
      <selection activeCell="AF11" sqref="AF11"/>
    </sheetView>
  </sheetViews>
  <sheetFormatPr defaultColWidth="9.140625" defaultRowHeight="15" customHeight="1" x14ac:dyDescent="0.25"/>
  <cols>
    <col min="1" max="1" width="21.42578125" style="7" customWidth="1"/>
    <col min="2" max="2" width="20.85546875" style="7" customWidth="1"/>
    <col min="3" max="3" width="16.42578125" style="7" customWidth="1"/>
    <col min="4" max="4" width="17.85546875" style="12" customWidth="1"/>
    <col min="5" max="5" width="14.5703125" style="8" customWidth="1"/>
    <col min="6" max="6" width="15.140625" style="8" customWidth="1"/>
    <col min="7" max="8" width="16.85546875" style="8" customWidth="1"/>
    <col min="9" max="10" width="27.5703125" style="8" customWidth="1"/>
    <col min="11" max="11" width="16.42578125" style="9" customWidth="1"/>
    <col min="12" max="12" width="16.42578125" style="8" customWidth="1"/>
    <col min="13" max="13" width="15.42578125" style="8" customWidth="1"/>
    <col min="14" max="14" width="33.5703125" style="36" customWidth="1"/>
    <col min="15" max="15" width="19.85546875" style="8" customWidth="1"/>
    <col min="16" max="17" width="26" style="10" customWidth="1"/>
    <col min="18" max="18" width="22.5703125" style="10" customWidth="1"/>
    <col min="19" max="19" width="44.5703125" style="58" customWidth="1"/>
    <col min="20" max="20" width="10.5703125" style="10" customWidth="1"/>
    <col min="21" max="21" width="10.85546875" style="49" customWidth="1"/>
    <col min="22" max="24" width="10.85546875" style="37" customWidth="1"/>
    <col min="25" max="25" width="13" style="37" customWidth="1"/>
    <col min="26" max="26" width="18.85546875" style="37" customWidth="1"/>
    <col min="27" max="27" width="16.5703125" style="49" customWidth="1"/>
    <col min="28" max="28" width="17.5703125" style="37" customWidth="1"/>
    <col min="29" max="29" width="14.42578125" style="37" customWidth="1"/>
    <col min="30" max="30" width="15.42578125" style="37" customWidth="1"/>
    <col min="31" max="31" width="11.42578125" style="37" customWidth="1"/>
    <col min="32" max="32" width="12.140625" style="49" customWidth="1"/>
    <col min="33" max="33" width="20" style="7" customWidth="1"/>
    <col min="34" max="34" width="20" style="48" customWidth="1"/>
    <col min="35" max="35" width="20" style="7" customWidth="1"/>
    <col min="36" max="36" width="33.5703125" style="7" customWidth="1"/>
    <col min="37" max="37" width="27.42578125" style="49" customWidth="1"/>
    <col min="38" max="38" width="20.42578125" style="37" customWidth="1"/>
    <col min="39" max="39" width="21.85546875" style="49" customWidth="1"/>
    <col min="40" max="40" width="20.5703125" style="49" customWidth="1"/>
    <col min="41" max="41" width="32.140625" style="58" customWidth="1"/>
    <col min="42" max="42" width="26.140625" style="7" customWidth="1"/>
    <col min="43" max="44" width="62.42578125" style="7" hidden="1" customWidth="1"/>
    <col min="45" max="45" width="62.42578125" style="48" hidden="1" customWidth="1"/>
    <col min="46" max="46" width="69.140625" style="48" customWidth="1"/>
    <col min="47" max="47" width="19" style="48" bestFit="1" customWidth="1"/>
    <col min="48" max="52" width="9.140625" style="7" customWidth="1"/>
    <col min="53" max="53" width="13.42578125" style="7" customWidth="1"/>
    <col min="54" max="54" width="13.5703125" style="7" customWidth="1"/>
    <col min="55" max="55" width="9.140625" style="7" customWidth="1"/>
    <col min="56" max="56" width="11" style="7" customWidth="1"/>
    <col min="57" max="57" width="11.140625" style="7" customWidth="1"/>
    <col min="58" max="58" width="12.5703125" style="7" customWidth="1"/>
    <col min="59" max="59" width="13.5703125" style="7" bestFit="1" customWidth="1"/>
    <col min="60" max="60" width="13.5703125" style="7" customWidth="1"/>
  </cols>
  <sheetData>
    <row r="1" spans="1:61" s="6" customFormat="1" ht="75" customHeight="1" x14ac:dyDescent="0.25">
      <c r="A1" s="21" t="s">
        <v>36</v>
      </c>
      <c r="B1" s="22" t="s">
        <v>37</v>
      </c>
      <c r="C1" s="22" t="s">
        <v>38</v>
      </c>
      <c r="D1" s="22" t="s">
        <v>39</v>
      </c>
      <c r="E1" s="23" t="s">
        <v>40</v>
      </c>
      <c r="F1" s="23" t="s">
        <v>41</v>
      </c>
      <c r="G1" s="23" t="s">
        <v>42</v>
      </c>
      <c r="H1" s="23" t="s">
        <v>43</v>
      </c>
      <c r="I1" s="23" t="s">
        <v>44</v>
      </c>
      <c r="J1" s="23" t="s">
        <v>2092</v>
      </c>
      <c r="K1" s="23" t="s">
        <v>45</v>
      </c>
      <c r="L1" s="23" t="s">
        <v>46</v>
      </c>
      <c r="M1" s="54" t="s">
        <v>47</v>
      </c>
      <c r="N1" s="23" t="s">
        <v>48</v>
      </c>
      <c r="O1" s="23" t="s">
        <v>49</v>
      </c>
      <c r="P1" s="24" t="s">
        <v>50</v>
      </c>
      <c r="Q1" s="24" t="s">
        <v>51</v>
      </c>
      <c r="R1" s="24" t="s">
        <v>52</v>
      </c>
      <c r="S1" s="24" t="s">
        <v>53</v>
      </c>
      <c r="T1" s="24" t="s">
        <v>54</v>
      </c>
      <c r="U1" s="24" t="s">
        <v>55</v>
      </c>
      <c r="V1" s="22" t="s">
        <v>56</v>
      </c>
      <c r="W1" s="24" t="s">
        <v>57</v>
      </c>
      <c r="X1" s="24" t="s">
        <v>58</v>
      </c>
      <c r="Y1" s="22" t="s">
        <v>59</v>
      </c>
      <c r="Z1" s="22" t="s">
        <v>60</v>
      </c>
      <c r="AA1" s="24" t="s">
        <v>61</v>
      </c>
      <c r="AB1" s="22" t="s">
        <v>62</v>
      </c>
      <c r="AC1" s="22" t="s">
        <v>63</v>
      </c>
      <c r="AD1" s="22" t="s">
        <v>64</v>
      </c>
      <c r="AE1" s="22" t="s">
        <v>65</v>
      </c>
      <c r="AF1" s="24" t="s">
        <v>66</v>
      </c>
      <c r="AG1" s="22" t="s">
        <v>67</v>
      </c>
      <c r="AH1" s="22" t="s">
        <v>68</v>
      </c>
      <c r="AI1" s="22" t="s">
        <v>69</v>
      </c>
      <c r="AJ1" s="22" t="s">
        <v>70</v>
      </c>
      <c r="AK1" s="24" t="s">
        <v>71</v>
      </c>
      <c r="AL1" s="22" t="s">
        <v>72</v>
      </c>
      <c r="AM1" s="24" t="s">
        <v>73</v>
      </c>
      <c r="AN1" s="24" t="s">
        <v>74</v>
      </c>
      <c r="AO1" s="24" t="s">
        <v>75</v>
      </c>
      <c r="AP1" s="22" t="s">
        <v>76</v>
      </c>
      <c r="AQ1" s="22" t="s">
        <v>77</v>
      </c>
      <c r="AR1" s="22" t="s">
        <v>78</v>
      </c>
      <c r="AS1" s="22" t="s">
        <v>79</v>
      </c>
      <c r="AT1" s="22" t="s">
        <v>80</v>
      </c>
      <c r="AU1" s="22" t="s">
        <v>2093</v>
      </c>
      <c r="AV1" s="22" t="s">
        <v>81</v>
      </c>
      <c r="AW1" s="22" t="s">
        <v>82</v>
      </c>
      <c r="AX1" s="22" t="s">
        <v>83</v>
      </c>
      <c r="AY1" s="22" t="s">
        <v>84</v>
      </c>
      <c r="AZ1" s="22" t="s">
        <v>85</v>
      </c>
      <c r="BA1" s="22" t="s">
        <v>86</v>
      </c>
      <c r="BB1" s="17" t="s">
        <v>87</v>
      </c>
      <c r="BC1" s="17" t="s">
        <v>88</v>
      </c>
      <c r="BD1" s="17" t="s">
        <v>89</v>
      </c>
      <c r="BE1" s="17" t="s">
        <v>90</v>
      </c>
      <c r="BF1" s="17" t="s">
        <v>91</v>
      </c>
      <c r="BG1" s="17" t="s">
        <v>92</v>
      </c>
      <c r="BH1" s="17" t="s">
        <v>93</v>
      </c>
      <c r="BI1" s="151" t="s">
        <v>2098</v>
      </c>
    </row>
    <row r="2" spans="1:61" x14ac:dyDescent="0.25">
      <c r="A2" s="14"/>
      <c r="D2" s="20"/>
      <c r="N2" s="8"/>
      <c r="O2" s="7"/>
      <c r="X2" s="49"/>
      <c r="AD2" s="49"/>
      <c r="AG2" s="11"/>
      <c r="AH2" s="35"/>
      <c r="AI2" s="11"/>
      <c r="AJ2" s="11"/>
      <c r="AP2" s="15" t="str" cm="1">
        <f t="array" aca="1" ref="AP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 s="16" t="str" cm="1">
        <f t="array" aca="1" ref="AQ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 s="16" t="str" cm="1">
        <f t="array" aca="1" ref="AR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 s="51" t="str">
        <f ca="1">IF(
AND(LEN(TRIM(FIT_Lite[[#This Row],[Child Care 6 Months Post-Discharge]]))=0,LEN(TRIM(FIT_Lite[[#This Row],[Discharge Date]]))&gt;0,LEN(TRIM(AN2))=0,FIT_Lite[[#This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 s="48" t="str" cm="1">
        <f t="array" aca="1" ref="AT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 s="7">
        <f>IF(FIT_Lite[[#This Row],[Most Recent-AAPI Score]]&gt;=40, 1, IF(OR(TRIM(FIT_Lite[[#This Row],[Pre-AAPI Score]])="",TRIM(FIT_Lite[[#This Row],[Most Recent-AAPI Score]])=""),0,IF(FIT_Lite[[#This Row],[Most Recent-AAPI Score]]-FIT_Lite[[#This Row],[Pre-AAPI Score]]&gt;=0,1,0)))</f>
        <v>0</v>
      </c>
      <c r="AW2" s="7">
        <f>IF(FIT_Lite[[#This Row],[Most Recent-DLA-20 Score]]&gt;=7, 1, IF(OR(TRIM(FIT_Lite[[#This Row],[Pre-DLA-20 Score]])="",TRIM(FIT_Lite[[#This Row],[Most Recent-DLA-20 Score]])=""),0,IF(FIT_Lite[[#This Row],[Most Recent-DLA-20 Score]]-FIT_Lite[[#This Row],[Pre-DLA-20 Score]]&gt;=0,1,0)))</f>
        <v>0</v>
      </c>
      <c r="AX2" s="7">
        <f>IF(FIT_Lite[[#This Row],[Most Recent-AAPI Score]]&gt;=40, 1, IF(OR(TRIM(FIT_Lite[[#This Row],[Pre-AAPI Score]])="",TRIM(FIT_Lite[[#This Row],[Most Recent-AAPI Score]])=""),0,IF(FIT_Lite[[#This Row],[Most Recent-AAPI Score]]-FIT_Lite[[#This Row],[Pre-AAPI Score]]&gt;=0,1,0)))</f>
        <v>0</v>
      </c>
      <c r="AY2" s="7">
        <f>IF(FIT_Lite[[#This Row],[Most Recent-DLA-20 Score]]&gt;=7, 1, IF(OR(TRIM(FIT_Lite[[#This Row],[Pre-DLA-20 Score]])="",TRIM(FIT_Lite[[#This Row],[Most Recent-DLA-20 Score]])=""),0,IF(FIT_Lite[[#This Row],[Most Recent-DLA-20 Score]]-FIT_Lite[[#This Row],[Pre-DLA-20 Score]]&gt;=0,1,0)))</f>
        <v>0</v>
      </c>
      <c r="AZ2" s="7" t="str">
        <f>IFERROR(VLOOKUP(FIT_Lite[[#This Row],[Primary ICD-10 Diagnosis]],ICD_10[[Combined]:[category]],3,FALSE),"")</f>
        <v/>
      </c>
      <c r="BA2" s="18" t="str">
        <f>IF(AND(LEN(FIT_Lite[[#This Row],[Date Enrolled]])&gt;0,LEN(FIT_Lite[[#This Row],[Date Assessment Completed]])&gt;0),IF((FIT_Lite[[#This Row],[Date Assessment Completed]]-FIT_Lite[[#This Row],[Date Enrolled]])&lt;=15,"Yes","No"),"")</f>
        <v/>
      </c>
      <c r="BB2" s="7" t="str">
        <f>IF(AND(LEN(FIT_Lite[[#This Row],[Discharge Date]])&gt;0,LEN(FIT_Lite[[#This Row],[Date Discharge Summary Completed]])&gt;0),IF(DATEDIF(FIT_Lite[[#This Row],[Discharge Date]],FIT_Lite[[#This Row],[Date Discharge Summary Completed]],"D")&lt;=7,"Yes","No"),"")</f>
        <v/>
      </c>
      <c r="BC2" s="18" t="str">
        <f>IFERROR(IF(LEN(TRIM(FIT_Lite[[#This Row],[Living Arrangements at Discharge]]))&gt;0,VLOOKUP(FIT_Lite[[#This Row],[Living Arrangements at Discharge]],Living_Arrangements[],2,FALSE),""),"")</f>
        <v/>
      </c>
      <c r="BD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 s="18" t="str">
        <f>IF(LEN(TRIM(FIT_Lite[[#This Row],[Employment Status at Discharge]]))&gt;0,IF(FIT_Lite[[#This Row],[Employment Status at Discharge]]="Yes","Stable",IF(FIT_Lite[[#This Row],[Employment Status at Discharge]]="No","Unstable",IFERROR(VLOOKUP(FIT_Lite[[#This Row],[Employment Status at Discharge]],Employment_Stat[],2,FALSE),""))),"")</f>
        <v/>
      </c>
      <c r="BF2" s="16">
        <f>IF(LEN(FIT_Lite[[#This Row],[Pre-AAPI Date]])&gt;0,FIT_Lite[[#This Row],[Pre-AAPI Date]],FIT_Lite[[#This Row],[Date Enrolled]])</f>
        <v>0</v>
      </c>
      <c r="BG2" s="16">
        <f ca="1">IF(LEN(FIT_Lite[[#This Row],[Date Discharge Summary Completed]])&gt;0,FIT_Lite[[#This Row],[Date Discharge Summary Completed]],IF(LEN(FIT_Lite[[#This Row],[Discharge Date]])&gt;0,FIT_Lite[[#This Row],[Discharge Date]]+30,TODAY()))</f>
        <v>45940</v>
      </c>
      <c r="BH2" s="16">
        <f>IF(LEN(FIT_Lite[[#This Row],[Pre-DLA-20 Date]])&gt;0,FIT_Lite[[#This Row],[Pre-DLA-20 Date]],FIT_Lite[[#This Row],[Date Enrolled]])</f>
        <v>0</v>
      </c>
      <c r="BI2" t="str">
        <f>IFERROR(IF(AND(TRIM(FIT_Lite[[#This Row],[Date Enrolled]])&lt;&gt;"",TRIM(FIT_Lite[[#This Row],[Discharge Date]])&lt;&gt;""),DATEDIF(FIT_Lite[[#This Row],[Date Enrolled]],FIT_Lite[[#This Row],[Discharge Date]],"D"),""),"")</f>
        <v/>
      </c>
    </row>
    <row r="3" spans="1:61" x14ac:dyDescent="0.25">
      <c r="A3" s="14"/>
      <c r="D3" s="20"/>
      <c r="N3" s="8"/>
      <c r="O3" s="7"/>
      <c r="X3" s="49"/>
      <c r="AD3" s="49"/>
      <c r="AG3" s="11"/>
      <c r="AH3" s="35"/>
      <c r="AI3" s="11"/>
      <c r="AJ3" s="11"/>
      <c r="AP3" s="15" t="str" cm="1">
        <f t="array" aca="1" ref="AP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 s="16" t="str" cm="1">
        <f t="array" aca="1" ref="AQ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 s="16" t="str" cm="1">
        <f t="array" aca="1" ref="AR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 s="51" t="str">
        <f ca="1">IF(
AND(LEN(TRIM(FIT_Lite[[#This Row],[Child Care 6 Months Post-Discharge]]))=0,LEN(TRIM(FIT_Lite[[#This Row],[Discharge Date]]))&gt;0,LEN(TRIM(AN3))=0,FIT_Lite[[#This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 s="48" t="str" cm="1">
        <f t="array" aca="1" ref="AT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 s="7">
        <f>IF(FIT_Lite[[#This Row],[Most Recent-AAPI Score]]&gt;=40, 1, IF(OR(TRIM(FIT_Lite[[#This Row],[Pre-AAPI Score]])="",TRIM(FIT_Lite[[#This Row],[Most Recent-AAPI Score]])=""),0,IF(FIT_Lite[[#This Row],[Most Recent-AAPI Score]]-FIT_Lite[[#This Row],[Pre-AAPI Score]]&gt;=0,1,0)))</f>
        <v>0</v>
      </c>
      <c r="AW3" s="7">
        <f>IF(FIT_Lite[[#This Row],[Most Recent-DLA-20 Score]]&gt;=7, 1, IF(OR(TRIM(FIT_Lite[[#This Row],[Pre-DLA-20 Score]])="",TRIM(FIT_Lite[[#This Row],[Most Recent-DLA-20 Score]])=""),0,IF(FIT_Lite[[#This Row],[Most Recent-DLA-20 Score]]-FIT_Lite[[#This Row],[Pre-DLA-20 Score]]&gt;=0,1,0)))</f>
        <v>0</v>
      </c>
      <c r="AX3" s="7">
        <f>IF(FIT_Lite[[#This Row],[Most Recent-AAPI Score]]&gt;=40, 1, IF(OR(TRIM(FIT_Lite[[#This Row],[Pre-AAPI Score]])="",TRIM(FIT_Lite[[#This Row],[Most Recent-AAPI Score]])=""),0,IF(FIT_Lite[[#This Row],[Most Recent-AAPI Score]]-FIT_Lite[[#This Row],[Pre-AAPI Score]]&gt;=0,1,0)))</f>
        <v>0</v>
      </c>
      <c r="AY3" s="7">
        <f>IF(FIT_Lite[[#This Row],[Most Recent-DLA-20 Score]]&gt;=7, 1, IF(OR(TRIM(FIT_Lite[[#This Row],[Pre-DLA-20 Score]])="",TRIM(FIT_Lite[[#This Row],[Most Recent-DLA-20 Score]])=""),0,IF(FIT_Lite[[#This Row],[Most Recent-DLA-20 Score]]-FIT_Lite[[#This Row],[Pre-DLA-20 Score]]&gt;=0,1,0)))</f>
        <v>0</v>
      </c>
      <c r="AZ3" s="7" t="str">
        <f>IFERROR(VLOOKUP(FIT_Lite[[#This Row],[Primary ICD-10 Diagnosis]],ICD_10[[Combined]:[category]],3,FALSE),"")</f>
        <v/>
      </c>
      <c r="BA3" s="18" t="str">
        <f>IF(AND(LEN(FIT_Lite[[#This Row],[Date Enrolled]])&gt;0,LEN(FIT_Lite[[#This Row],[Date Assessment Completed]])&gt;0),IF((FIT_Lite[[#This Row],[Date Assessment Completed]]-FIT_Lite[[#This Row],[Date Enrolled]])&lt;=15,"Yes","No"),"")</f>
        <v/>
      </c>
      <c r="BB3" s="7" t="str">
        <f>IF(AND(LEN(FIT_Lite[[#This Row],[Discharge Date]])&gt;0,LEN(FIT_Lite[[#This Row],[Date Discharge Summary Completed]])&gt;0),IF(DATEDIF(FIT_Lite[[#This Row],[Discharge Date]],FIT_Lite[[#This Row],[Date Discharge Summary Completed]],"D")&lt;=7,"Yes","No"),"")</f>
        <v/>
      </c>
      <c r="BC3" s="18" t="str">
        <f>IFERROR(IF(LEN(TRIM(FIT_Lite[[#This Row],[Living Arrangements at Discharge]]))&gt;0,VLOOKUP(FIT_Lite[[#This Row],[Living Arrangements at Discharge]],Living_Arrangements[],2,FALSE),""),"")</f>
        <v/>
      </c>
      <c r="BD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 s="18" t="str">
        <f>IF(LEN(TRIM(FIT_Lite[[#This Row],[Employment Status at Discharge]]))&gt;0,IF(FIT_Lite[[#This Row],[Employment Status at Discharge]]="Yes","Stable",IF(FIT_Lite[[#This Row],[Employment Status at Discharge]]="No","Unstable",IFERROR(VLOOKUP(FIT_Lite[[#This Row],[Employment Status at Discharge]],Employment_Stat[],2,FALSE),""))),"")</f>
        <v/>
      </c>
      <c r="BF3" s="16">
        <f>IF(LEN(FIT_Lite[[#This Row],[Pre-AAPI Date]])&gt;0,FIT_Lite[[#This Row],[Pre-AAPI Date]],FIT_Lite[[#This Row],[Date Enrolled]])</f>
        <v>0</v>
      </c>
      <c r="BG3" s="16">
        <f ca="1">IF(LEN(FIT_Lite[[#This Row],[Date Discharge Summary Completed]])&gt;0,FIT_Lite[[#This Row],[Date Discharge Summary Completed]],IF(LEN(FIT_Lite[[#This Row],[Discharge Date]])&gt;0,FIT_Lite[[#This Row],[Discharge Date]]+30,TODAY()))</f>
        <v>45940</v>
      </c>
      <c r="BH3" s="16">
        <f>IF(LEN(FIT_Lite[[#This Row],[Pre-DLA-20 Date]])&gt;0,FIT_Lite[[#This Row],[Pre-DLA-20 Date]],FIT_Lite[[#This Row],[Date Enrolled]])</f>
        <v>0</v>
      </c>
      <c r="BI3" t="str">
        <f>IFERROR(IF(AND(TRIM(FIT_Lite[[#This Row],[Date Enrolled]])&lt;&gt;"",TRIM(FIT_Lite[[#This Row],[Discharge Date]])&lt;&gt;""),DATEDIF(FIT_Lite[[#This Row],[Date Enrolled]],FIT_Lite[[#This Row],[Discharge Date]],"D"),""),"")</f>
        <v/>
      </c>
    </row>
    <row r="4" spans="1:61" x14ac:dyDescent="0.25">
      <c r="A4" s="14"/>
      <c r="D4" s="20"/>
      <c r="N4" s="8"/>
      <c r="O4" s="7"/>
      <c r="S4" s="10"/>
      <c r="X4" s="49"/>
      <c r="AD4" s="49"/>
      <c r="AG4" s="11"/>
      <c r="AH4" s="35"/>
      <c r="AI4" s="11"/>
      <c r="AJ4" s="11"/>
      <c r="AN4" s="52"/>
      <c r="AO4" s="10"/>
      <c r="AP4" s="15" t="str" cm="1">
        <f t="array" aca="1" ref="AP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 s="16" t="str" cm="1">
        <f t="array" aca="1" ref="AQ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 s="16" t="str" cm="1">
        <f t="array" aca="1" ref="AR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 s="51" t="str">
        <f ca="1">IF(
AND(LEN(TRIM(FIT_Lite[[#This Row],[Child Care 6 Months Post-Discharge]]))=0,LEN(TRIM(FIT_Lite[[#This Row],[Discharge Date]]))&gt;0,LEN(TRIM(AN4))=0,FIT_Lite[[#This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 s="48" t="str" cm="1">
        <f t="array" aca="1" ref="AT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 s="7">
        <f>IF(FIT_Lite[[#This Row],[Most Recent-AAPI Score]]&gt;=40, 1, IF(OR(TRIM(FIT_Lite[[#This Row],[Pre-AAPI Score]])="",TRIM(FIT_Lite[[#This Row],[Most Recent-AAPI Score]])=""),0,IF(FIT_Lite[[#This Row],[Most Recent-AAPI Score]]-FIT_Lite[[#This Row],[Pre-AAPI Score]]&gt;=0,1,0)))</f>
        <v>0</v>
      </c>
      <c r="AW4" s="7">
        <f>IF(FIT_Lite[[#This Row],[Most Recent-DLA-20 Score]]&gt;=7, 1, IF(OR(TRIM(FIT_Lite[[#This Row],[Pre-DLA-20 Score]])="",TRIM(FIT_Lite[[#This Row],[Most Recent-DLA-20 Score]])=""),0,IF(FIT_Lite[[#This Row],[Most Recent-DLA-20 Score]]-FIT_Lite[[#This Row],[Pre-DLA-20 Score]]&gt;=0,1,0)))</f>
        <v>0</v>
      </c>
      <c r="AX4" s="7">
        <f>IF(FIT_Lite[[#This Row],[Most Recent-AAPI Score]]&gt;=40, 1, IF(OR(TRIM(FIT_Lite[[#This Row],[Pre-AAPI Score]])="",TRIM(FIT_Lite[[#This Row],[Most Recent-AAPI Score]])=""),0,IF(FIT_Lite[[#This Row],[Most Recent-AAPI Score]]-FIT_Lite[[#This Row],[Pre-AAPI Score]]&gt;=0,1,0)))</f>
        <v>0</v>
      </c>
      <c r="AY4" s="7">
        <f>IF(FIT_Lite[[#This Row],[Most Recent-DLA-20 Score]]&gt;=7, 1, IF(OR(TRIM(FIT_Lite[[#This Row],[Pre-DLA-20 Score]])="",TRIM(FIT_Lite[[#This Row],[Most Recent-DLA-20 Score]])=""),0,IF(FIT_Lite[[#This Row],[Most Recent-DLA-20 Score]]-FIT_Lite[[#This Row],[Pre-DLA-20 Score]]&gt;=0,1,0)))</f>
        <v>0</v>
      </c>
      <c r="AZ4" s="7" t="str">
        <f>IFERROR(VLOOKUP(FIT_Lite[[#This Row],[Primary ICD-10 Diagnosis]],ICD_10[[Combined]:[category]],3,FALSE),"")</f>
        <v/>
      </c>
      <c r="BA4" s="18" t="str">
        <f>IF(AND(LEN(FIT_Lite[[#This Row],[Date Enrolled]])&gt;0,LEN(FIT_Lite[[#This Row],[Date Assessment Completed]])&gt;0),IF((FIT_Lite[[#This Row],[Date Assessment Completed]]-FIT_Lite[[#This Row],[Date Enrolled]])&lt;=15,"Yes","No"),"")</f>
        <v/>
      </c>
      <c r="BB4" s="7" t="str">
        <f>IF(AND(LEN(FIT_Lite[[#This Row],[Discharge Date]])&gt;0,LEN(FIT_Lite[[#This Row],[Date Discharge Summary Completed]])&gt;0),IF(DATEDIF(FIT_Lite[[#This Row],[Discharge Date]],FIT_Lite[[#This Row],[Date Discharge Summary Completed]],"D")&lt;=7,"Yes","No"),"")</f>
        <v/>
      </c>
      <c r="BC4" s="18" t="str">
        <f>IFERROR(IF(LEN(TRIM(FIT_Lite[[#This Row],[Living Arrangements at Discharge]]))&gt;0,VLOOKUP(FIT_Lite[[#This Row],[Living Arrangements at Discharge]],Living_Arrangements[],2,FALSE),""),"")</f>
        <v/>
      </c>
      <c r="BD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 s="18" t="str">
        <f>IF(LEN(TRIM(FIT_Lite[[#This Row],[Employment Status at Discharge]]))&gt;0,IF(FIT_Lite[[#This Row],[Employment Status at Discharge]]="Yes","Stable",IF(FIT_Lite[[#This Row],[Employment Status at Discharge]]="No","Unstable",IFERROR(VLOOKUP(FIT_Lite[[#This Row],[Employment Status at Discharge]],Employment_Stat[],2,FALSE),""))),"")</f>
        <v/>
      </c>
      <c r="BF4" s="16">
        <f>IF(LEN(FIT_Lite[[#This Row],[Pre-AAPI Date]])&gt;0,FIT_Lite[[#This Row],[Pre-AAPI Date]],FIT_Lite[[#This Row],[Date Enrolled]])</f>
        <v>0</v>
      </c>
      <c r="BG4" s="16">
        <f ca="1">IF(LEN(FIT_Lite[[#This Row],[Date Discharge Summary Completed]])&gt;0,FIT_Lite[[#This Row],[Date Discharge Summary Completed]],IF(LEN(FIT_Lite[[#This Row],[Discharge Date]])&gt;0,FIT_Lite[[#This Row],[Discharge Date]]+30,TODAY()))</f>
        <v>45940</v>
      </c>
      <c r="BH4" s="16">
        <f>IF(LEN(FIT_Lite[[#This Row],[Pre-DLA-20 Date]])&gt;0,FIT_Lite[[#This Row],[Pre-DLA-20 Date]],FIT_Lite[[#This Row],[Date Enrolled]])</f>
        <v>0</v>
      </c>
      <c r="BI4" t="str">
        <f>IFERROR(IF(AND(TRIM(FIT_Lite[[#This Row],[Date Enrolled]])&lt;&gt;"",TRIM(FIT_Lite[[#This Row],[Discharge Date]])&lt;&gt;""),DATEDIF(FIT_Lite[[#This Row],[Date Enrolled]],FIT_Lite[[#This Row],[Discharge Date]],"D"),""),"")</f>
        <v/>
      </c>
    </row>
    <row r="5" spans="1:61" x14ac:dyDescent="0.25">
      <c r="A5" s="14"/>
      <c r="D5" s="20"/>
      <c r="N5" s="8"/>
      <c r="O5" s="7"/>
      <c r="S5" s="10"/>
      <c r="X5" s="49"/>
      <c r="AD5" s="49"/>
      <c r="AG5" s="11"/>
      <c r="AH5" s="35"/>
      <c r="AI5" s="11"/>
      <c r="AJ5" s="11"/>
      <c r="AM5" s="56"/>
      <c r="AN5" s="55"/>
      <c r="AO5" s="59"/>
      <c r="AP5" s="15" t="str" cm="1">
        <f t="array" aca="1" ref="AP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 s="16" t="str" cm="1">
        <f t="array" aca="1" ref="AQ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 s="16" t="str" cm="1">
        <f t="array" aca="1" ref="AR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 s="51" t="str">
        <f ca="1">IF(
AND(LEN(TRIM(FIT_Lite[[#This Row],[Child Care 6 Months Post-Discharge]]))=0,LEN(TRIM(FIT_Lite[[#This Row],[Discharge Date]]))&gt;0,LEN(TRIM(AN5))=0,FIT_Lite[[#This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 s="48" t="str" cm="1">
        <f t="array" aca="1" ref="AT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 s="7">
        <f>IF(FIT_Lite[[#This Row],[Most Recent-AAPI Score]]&gt;=40, 1, IF(OR(TRIM(FIT_Lite[[#This Row],[Pre-AAPI Score]])="",TRIM(FIT_Lite[[#This Row],[Most Recent-AAPI Score]])=""),0,IF(FIT_Lite[[#This Row],[Most Recent-AAPI Score]]-FIT_Lite[[#This Row],[Pre-AAPI Score]]&gt;=0,1,0)))</f>
        <v>0</v>
      </c>
      <c r="AW5" s="7">
        <f>IF(FIT_Lite[[#This Row],[Most Recent-DLA-20 Score]]&gt;=7, 1, IF(OR(TRIM(FIT_Lite[[#This Row],[Pre-DLA-20 Score]])="",TRIM(FIT_Lite[[#This Row],[Most Recent-DLA-20 Score]])=""),0,IF(FIT_Lite[[#This Row],[Most Recent-DLA-20 Score]]-FIT_Lite[[#This Row],[Pre-DLA-20 Score]]&gt;=0,1,0)))</f>
        <v>0</v>
      </c>
      <c r="AX5" s="7">
        <f>IF(FIT_Lite[[#This Row],[Most Recent-AAPI Score]]&gt;=40, 1, IF(OR(TRIM(FIT_Lite[[#This Row],[Pre-AAPI Score]])="",TRIM(FIT_Lite[[#This Row],[Most Recent-AAPI Score]])=""),0,IF(FIT_Lite[[#This Row],[Most Recent-AAPI Score]]-FIT_Lite[[#This Row],[Pre-AAPI Score]]&gt;=0,1,0)))</f>
        <v>0</v>
      </c>
      <c r="AY5" s="7">
        <f>IF(FIT_Lite[[#This Row],[Most Recent-DLA-20 Score]]&gt;=7, 1, IF(OR(TRIM(FIT_Lite[[#This Row],[Pre-DLA-20 Score]])="",TRIM(FIT_Lite[[#This Row],[Most Recent-DLA-20 Score]])=""),0,IF(FIT_Lite[[#This Row],[Most Recent-DLA-20 Score]]-FIT_Lite[[#This Row],[Pre-DLA-20 Score]]&gt;=0,1,0)))</f>
        <v>0</v>
      </c>
      <c r="AZ5" s="7" t="str">
        <f>IFERROR(VLOOKUP(FIT_Lite[[#This Row],[Primary ICD-10 Diagnosis]],ICD_10[[Combined]:[category]],3,FALSE),"")</f>
        <v/>
      </c>
      <c r="BA5" s="18" t="str">
        <f>IF(AND(LEN(FIT_Lite[[#This Row],[Date Enrolled]])&gt;0,LEN(FIT_Lite[[#This Row],[Date Assessment Completed]])&gt;0),IF((FIT_Lite[[#This Row],[Date Assessment Completed]]-FIT_Lite[[#This Row],[Date Enrolled]])&lt;=15,"Yes","No"),"")</f>
        <v/>
      </c>
      <c r="BB5" s="7" t="str">
        <f>IF(AND(LEN(FIT_Lite[[#This Row],[Discharge Date]])&gt;0,LEN(FIT_Lite[[#This Row],[Date Discharge Summary Completed]])&gt;0),IF(DATEDIF(FIT_Lite[[#This Row],[Discharge Date]],FIT_Lite[[#This Row],[Date Discharge Summary Completed]],"D")&lt;=7,"Yes","No"),"")</f>
        <v/>
      </c>
      <c r="BC5" s="18" t="str">
        <f>IFERROR(IF(LEN(TRIM(FIT_Lite[[#This Row],[Living Arrangements at Discharge]]))&gt;0,VLOOKUP(FIT_Lite[[#This Row],[Living Arrangements at Discharge]],Living_Arrangements[],2,FALSE),""),"")</f>
        <v/>
      </c>
      <c r="BD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 s="18" t="str">
        <f>IF(LEN(TRIM(FIT_Lite[[#This Row],[Employment Status at Discharge]]))&gt;0,IF(FIT_Lite[[#This Row],[Employment Status at Discharge]]="Yes","Stable",IF(FIT_Lite[[#This Row],[Employment Status at Discharge]]="No","Unstable",IFERROR(VLOOKUP(FIT_Lite[[#This Row],[Employment Status at Discharge]],Employment_Stat[],2,FALSE),""))),"")</f>
        <v/>
      </c>
      <c r="BF5" s="16">
        <f>IF(LEN(FIT_Lite[[#This Row],[Pre-AAPI Date]])&gt;0,FIT_Lite[[#This Row],[Pre-AAPI Date]],FIT_Lite[[#This Row],[Date Enrolled]])</f>
        <v>0</v>
      </c>
      <c r="BG5" s="16">
        <f ca="1">IF(LEN(FIT_Lite[[#This Row],[Date Discharge Summary Completed]])&gt;0,FIT_Lite[[#This Row],[Date Discharge Summary Completed]],IF(LEN(FIT_Lite[[#This Row],[Discharge Date]])&gt;0,FIT_Lite[[#This Row],[Discharge Date]]+30,TODAY()))</f>
        <v>45940</v>
      </c>
      <c r="BH5" s="16">
        <f>IF(LEN(FIT_Lite[[#This Row],[Pre-DLA-20 Date]])&gt;0,FIT_Lite[[#This Row],[Pre-DLA-20 Date]],FIT_Lite[[#This Row],[Date Enrolled]])</f>
        <v>0</v>
      </c>
      <c r="BI5" t="str">
        <f>IFERROR(IF(AND(TRIM(FIT_Lite[[#This Row],[Date Enrolled]])&lt;&gt;"",TRIM(FIT_Lite[[#This Row],[Discharge Date]])&lt;&gt;""),DATEDIF(FIT_Lite[[#This Row],[Date Enrolled]],FIT_Lite[[#This Row],[Discharge Date]],"D"),""),"")</f>
        <v/>
      </c>
    </row>
    <row r="6" spans="1:61" x14ac:dyDescent="0.25">
      <c r="A6" s="14"/>
      <c r="D6" s="20"/>
      <c r="N6" s="8"/>
      <c r="O6" s="7"/>
      <c r="X6" s="49"/>
      <c r="AD6" s="49"/>
      <c r="AG6" s="11"/>
      <c r="AH6" s="35"/>
      <c r="AI6" s="11"/>
      <c r="AJ6" s="11"/>
      <c r="AN6" s="57"/>
      <c r="AP6" s="15" t="str" cm="1">
        <f t="array" aca="1" ref="AP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 s="16" t="str" cm="1">
        <f t="array" aca="1" ref="AQ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 s="16" t="str" cm="1">
        <f t="array" aca="1" ref="AR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 s="51" t="str">
        <f ca="1">IF(
AND(LEN(TRIM(FIT_Lite[[#This Row],[Child Care 6 Months Post-Discharge]]))=0,LEN(TRIM(FIT_Lite[[#This Row],[Discharge Date]]))&gt;0,LEN(TRIM(AN6))=0,FIT_Lite[[#This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 s="48" t="str" cm="1">
        <f t="array" aca="1" ref="AT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 s="7">
        <f>IF(FIT_Lite[[#This Row],[Most Recent-AAPI Score]]&gt;=40, 1, IF(OR(TRIM(FIT_Lite[[#This Row],[Pre-AAPI Score]])="",TRIM(FIT_Lite[[#This Row],[Most Recent-AAPI Score]])=""),0,IF(FIT_Lite[[#This Row],[Most Recent-AAPI Score]]-FIT_Lite[[#This Row],[Pre-AAPI Score]]&gt;=0,1,0)))</f>
        <v>0</v>
      </c>
      <c r="AW6" s="7">
        <f>IF(FIT_Lite[[#This Row],[Most Recent-DLA-20 Score]]&gt;=7, 1, IF(OR(TRIM(FIT_Lite[[#This Row],[Pre-DLA-20 Score]])="",TRIM(FIT_Lite[[#This Row],[Most Recent-DLA-20 Score]])=""),0,IF(FIT_Lite[[#This Row],[Most Recent-DLA-20 Score]]-FIT_Lite[[#This Row],[Pre-DLA-20 Score]]&gt;=0,1,0)))</f>
        <v>0</v>
      </c>
      <c r="AX6" s="7">
        <f>IF(FIT_Lite[[#This Row],[Most Recent-AAPI Score]]&gt;=40, 1, IF(OR(TRIM(FIT_Lite[[#This Row],[Pre-AAPI Score]])="",TRIM(FIT_Lite[[#This Row],[Most Recent-AAPI Score]])=""),0,IF(FIT_Lite[[#This Row],[Most Recent-AAPI Score]]-FIT_Lite[[#This Row],[Pre-AAPI Score]]&gt;=0,1,0)))</f>
        <v>0</v>
      </c>
      <c r="AY6" s="7">
        <f>IF(FIT_Lite[[#This Row],[Most Recent-DLA-20 Score]]&gt;=7, 1, IF(OR(TRIM(FIT_Lite[[#This Row],[Pre-DLA-20 Score]])="",TRIM(FIT_Lite[[#This Row],[Most Recent-DLA-20 Score]])=""),0,IF(FIT_Lite[[#This Row],[Most Recent-DLA-20 Score]]-FIT_Lite[[#This Row],[Pre-DLA-20 Score]]&gt;=0,1,0)))</f>
        <v>0</v>
      </c>
      <c r="AZ6" s="7" t="str">
        <f>IFERROR(VLOOKUP(FIT_Lite[[#This Row],[Primary ICD-10 Diagnosis]],ICD_10[[Combined]:[category]],3,FALSE),"")</f>
        <v/>
      </c>
      <c r="BA6" s="18" t="str">
        <f>IF(AND(LEN(FIT_Lite[[#This Row],[Date Enrolled]])&gt;0,LEN(FIT_Lite[[#This Row],[Date Assessment Completed]])&gt;0),IF((FIT_Lite[[#This Row],[Date Assessment Completed]]-FIT_Lite[[#This Row],[Date Enrolled]])&lt;=15,"Yes","No"),"")</f>
        <v/>
      </c>
      <c r="BB6" s="7" t="str">
        <f>IF(AND(LEN(FIT_Lite[[#This Row],[Discharge Date]])&gt;0,LEN(FIT_Lite[[#This Row],[Date Discharge Summary Completed]])&gt;0),IF(DATEDIF(FIT_Lite[[#This Row],[Discharge Date]],FIT_Lite[[#This Row],[Date Discharge Summary Completed]],"D")&lt;=7,"Yes","No"),"")</f>
        <v/>
      </c>
      <c r="BC6" s="18" t="str">
        <f>IFERROR(IF(LEN(TRIM(FIT_Lite[[#This Row],[Living Arrangements at Discharge]]))&gt;0,VLOOKUP(FIT_Lite[[#This Row],[Living Arrangements at Discharge]],Living_Arrangements[],2,FALSE),""),"")</f>
        <v/>
      </c>
      <c r="BD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 s="18" t="str">
        <f>IF(LEN(TRIM(FIT_Lite[[#This Row],[Employment Status at Discharge]]))&gt;0,IF(FIT_Lite[[#This Row],[Employment Status at Discharge]]="Yes","Stable",IF(FIT_Lite[[#This Row],[Employment Status at Discharge]]="No","Unstable",IFERROR(VLOOKUP(FIT_Lite[[#This Row],[Employment Status at Discharge]],Employment_Stat[],2,FALSE),""))),"")</f>
        <v/>
      </c>
      <c r="BF6" s="16">
        <f>IF(LEN(FIT_Lite[[#This Row],[Pre-AAPI Date]])&gt;0,FIT_Lite[[#This Row],[Pre-AAPI Date]],FIT_Lite[[#This Row],[Date Enrolled]])</f>
        <v>0</v>
      </c>
      <c r="BG6" s="16">
        <f ca="1">IF(LEN(FIT_Lite[[#This Row],[Date Discharge Summary Completed]])&gt;0,FIT_Lite[[#This Row],[Date Discharge Summary Completed]],IF(LEN(FIT_Lite[[#This Row],[Discharge Date]])&gt;0,FIT_Lite[[#This Row],[Discharge Date]]+30,TODAY()))</f>
        <v>45940</v>
      </c>
      <c r="BH6" s="16">
        <f>IF(LEN(FIT_Lite[[#This Row],[Pre-DLA-20 Date]])&gt;0,FIT_Lite[[#This Row],[Pre-DLA-20 Date]],FIT_Lite[[#This Row],[Date Enrolled]])</f>
        <v>0</v>
      </c>
      <c r="BI6" t="str">
        <f>IFERROR(IF(AND(TRIM(FIT_Lite[[#This Row],[Date Enrolled]])&lt;&gt;"",TRIM(FIT_Lite[[#This Row],[Discharge Date]])&lt;&gt;""),DATEDIF(FIT_Lite[[#This Row],[Date Enrolled]],FIT_Lite[[#This Row],[Discharge Date]],"D"),""),"")</f>
        <v/>
      </c>
    </row>
    <row r="7" spans="1:61" x14ac:dyDescent="0.25">
      <c r="A7" s="14"/>
      <c r="D7" s="20"/>
      <c r="N7" s="8"/>
      <c r="O7" s="7"/>
      <c r="S7" s="10"/>
      <c r="X7" s="49"/>
      <c r="AD7" s="49"/>
      <c r="AG7" s="11"/>
      <c r="AH7" s="35"/>
      <c r="AI7" s="11"/>
      <c r="AJ7" s="11"/>
      <c r="AO7" s="10"/>
      <c r="AP7" s="15" t="str" cm="1">
        <f t="array" aca="1" ref="AP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 s="16" t="str" cm="1">
        <f t="array" aca="1" ref="AQ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 s="16" t="str" cm="1">
        <f t="array" aca="1" ref="AR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 s="51" t="str">
        <f ca="1">IF(
AND(LEN(TRIM(FIT_Lite[[#This Row],[Child Care 6 Months Post-Discharge]]))=0,LEN(TRIM(FIT_Lite[[#This Row],[Discharge Date]]))&gt;0,LEN(TRIM(AN7))=0,FIT_Lite[[#This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 s="48" t="str" cm="1">
        <f t="array" aca="1" ref="AT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 s="7">
        <f>IF(FIT_Lite[[#This Row],[Most Recent-AAPI Score]]&gt;=40, 1, IF(OR(TRIM(FIT_Lite[[#This Row],[Pre-AAPI Score]])="",TRIM(FIT_Lite[[#This Row],[Most Recent-AAPI Score]])=""),0,IF(FIT_Lite[[#This Row],[Most Recent-AAPI Score]]-FIT_Lite[[#This Row],[Pre-AAPI Score]]&gt;=0,1,0)))</f>
        <v>0</v>
      </c>
      <c r="AW7" s="7">
        <f>IF(FIT_Lite[[#This Row],[Most Recent-DLA-20 Score]]&gt;=7, 1, IF(OR(TRIM(FIT_Lite[[#This Row],[Pre-DLA-20 Score]])="",TRIM(FIT_Lite[[#This Row],[Most Recent-DLA-20 Score]])=""),0,IF(FIT_Lite[[#This Row],[Most Recent-DLA-20 Score]]-FIT_Lite[[#This Row],[Pre-DLA-20 Score]]&gt;=0,1,0)))</f>
        <v>0</v>
      </c>
      <c r="AX7" s="7">
        <f>IF(FIT_Lite[[#This Row],[Most Recent-AAPI Score]]&gt;=40, 1, IF(OR(TRIM(FIT_Lite[[#This Row],[Pre-AAPI Score]])="",TRIM(FIT_Lite[[#This Row],[Most Recent-AAPI Score]])=""),0,IF(FIT_Lite[[#This Row],[Most Recent-AAPI Score]]-FIT_Lite[[#This Row],[Pre-AAPI Score]]&gt;=0,1,0)))</f>
        <v>0</v>
      </c>
      <c r="AY7" s="7">
        <f>IF(FIT_Lite[[#This Row],[Most Recent-DLA-20 Score]]&gt;=7, 1, IF(OR(TRIM(FIT_Lite[[#This Row],[Pre-DLA-20 Score]])="",TRIM(FIT_Lite[[#This Row],[Most Recent-DLA-20 Score]])=""),0,IF(FIT_Lite[[#This Row],[Most Recent-DLA-20 Score]]-FIT_Lite[[#This Row],[Pre-DLA-20 Score]]&gt;=0,1,0)))</f>
        <v>0</v>
      </c>
      <c r="AZ7" s="7" t="str">
        <f>IFERROR(VLOOKUP(FIT_Lite[[#This Row],[Primary ICD-10 Diagnosis]],ICD_10[[Combined]:[category]],3,FALSE),"")</f>
        <v/>
      </c>
      <c r="BA7" s="18" t="str">
        <f>IF(AND(LEN(FIT_Lite[[#This Row],[Date Enrolled]])&gt;0,LEN(FIT_Lite[[#This Row],[Date Assessment Completed]])&gt;0),IF((FIT_Lite[[#This Row],[Date Assessment Completed]]-FIT_Lite[[#This Row],[Date Enrolled]])&lt;=15,"Yes","No"),"")</f>
        <v/>
      </c>
      <c r="BB7" s="7" t="str">
        <f>IF(AND(LEN(FIT_Lite[[#This Row],[Discharge Date]])&gt;0,LEN(FIT_Lite[[#This Row],[Date Discharge Summary Completed]])&gt;0),IF(DATEDIF(FIT_Lite[[#This Row],[Discharge Date]],FIT_Lite[[#This Row],[Date Discharge Summary Completed]],"D")&lt;=7,"Yes","No"),"")</f>
        <v/>
      </c>
      <c r="BC7" s="18" t="str">
        <f>IFERROR(IF(LEN(TRIM(FIT_Lite[[#This Row],[Living Arrangements at Discharge]]))&gt;0,VLOOKUP(FIT_Lite[[#This Row],[Living Arrangements at Discharge]],Living_Arrangements[],2,FALSE),""),"")</f>
        <v/>
      </c>
      <c r="BD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 s="18" t="str">
        <f>IF(LEN(TRIM(FIT_Lite[[#This Row],[Employment Status at Discharge]]))&gt;0,IF(FIT_Lite[[#This Row],[Employment Status at Discharge]]="Yes","Stable",IF(FIT_Lite[[#This Row],[Employment Status at Discharge]]="No","Unstable",IFERROR(VLOOKUP(FIT_Lite[[#This Row],[Employment Status at Discharge]],Employment_Stat[],2,FALSE),""))),"")</f>
        <v/>
      </c>
      <c r="BF7" s="16">
        <f>IF(LEN(FIT_Lite[[#This Row],[Pre-AAPI Date]])&gt;0,FIT_Lite[[#This Row],[Pre-AAPI Date]],FIT_Lite[[#This Row],[Date Enrolled]])</f>
        <v>0</v>
      </c>
      <c r="BG7" s="16">
        <f ca="1">IF(LEN(FIT_Lite[[#This Row],[Date Discharge Summary Completed]])&gt;0,FIT_Lite[[#This Row],[Date Discharge Summary Completed]],IF(LEN(FIT_Lite[[#This Row],[Discharge Date]])&gt;0,FIT_Lite[[#This Row],[Discharge Date]]+30,TODAY()))</f>
        <v>45940</v>
      </c>
      <c r="BH7" s="16">
        <f>IF(LEN(FIT_Lite[[#This Row],[Pre-DLA-20 Date]])&gt;0,FIT_Lite[[#This Row],[Pre-DLA-20 Date]],FIT_Lite[[#This Row],[Date Enrolled]])</f>
        <v>0</v>
      </c>
      <c r="BI7" t="str">
        <f>IFERROR(IF(AND(TRIM(FIT_Lite[[#This Row],[Date Enrolled]])&lt;&gt;"",TRIM(FIT_Lite[[#This Row],[Discharge Date]])&lt;&gt;""),DATEDIF(FIT_Lite[[#This Row],[Date Enrolled]],FIT_Lite[[#This Row],[Discharge Date]],"D"),""),"")</f>
        <v/>
      </c>
    </row>
    <row r="8" spans="1:61" x14ac:dyDescent="0.25">
      <c r="A8" s="14"/>
      <c r="D8" s="20"/>
      <c r="N8" s="8"/>
      <c r="O8" s="7"/>
      <c r="S8" s="10"/>
      <c r="X8" s="49"/>
      <c r="AD8" s="49"/>
      <c r="AG8" s="11"/>
      <c r="AH8" s="35"/>
      <c r="AI8" s="11"/>
      <c r="AJ8" s="11"/>
      <c r="AO8" s="10"/>
      <c r="AP8" s="15" t="str" cm="1">
        <f t="array" aca="1" ref="AP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 s="16" t="str" cm="1">
        <f t="array" aca="1" ref="AQ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 s="16" t="str" cm="1">
        <f t="array" aca="1" ref="AR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 s="51" t="str">
        <f ca="1">IF(
AND(LEN(TRIM(FIT_Lite[[#This Row],[Child Care 6 Months Post-Discharge]]))=0,LEN(TRIM(FIT_Lite[[#This Row],[Discharge Date]]))&gt;0,LEN(TRIM(AN8))=0,FIT_Lite[[#This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 s="48" t="str" cm="1">
        <f t="array" aca="1" ref="AT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 s="7">
        <f>IF(FIT_Lite[[#This Row],[Most Recent-AAPI Score]]&gt;=40, 1, IF(OR(TRIM(FIT_Lite[[#This Row],[Pre-AAPI Score]])="",TRIM(FIT_Lite[[#This Row],[Most Recent-AAPI Score]])=""),0,IF(FIT_Lite[[#This Row],[Most Recent-AAPI Score]]-FIT_Lite[[#This Row],[Pre-AAPI Score]]&gt;=0,1,0)))</f>
        <v>0</v>
      </c>
      <c r="AW8" s="7">
        <f>IF(FIT_Lite[[#This Row],[Most Recent-DLA-20 Score]]&gt;=7, 1, IF(OR(TRIM(FIT_Lite[[#This Row],[Pre-DLA-20 Score]])="",TRIM(FIT_Lite[[#This Row],[Most Recent-DLA-20 Score]])=""),0,IF(FIT_Lite[[#This Row],[Most Recent-DLA-20 Score]]-FIT_Lite[[#This Row],[Pre-DLA-20 Score]]&gt;=0,1,0)))</f>
        <v>0</v>
      </c>
      <c r="AX8" s="7">
        <f>IF(FIT_Lite[[#This Row],[Most Recent-AAPI Score]]&gt;=40, 1, IF(OR(TRIM(FIT_Lite[[#This Row],[Pre-AAPI Score]])="",TRIM(FIT_Lite[[#This Row],[Most Recent-AAPI Score]])=""),0,IF(FIT_Lite[[#This Row],[Most Recent-AAPI Score]]-FIT_Lite[[#This Row],[Pre-AAPI Score]]&gt;=0,1,0)))</f>
        <v>0</v>
      </c>
      <c r="AY8" s="7">
        <f>IF(FIT_Lite[[#This Row],[Most Recent-DLA-20 Score]]&gt;=7, 1, IF(OR(TRIM(FIT_Lite[[#This Row],[Pre-DLA-20 Score]])="",TRIM(FIT_Lite[[#This Row],[Most Recent-DLA-20 Score]])=""),0,IF(FIT_Lite[[#This Row],[Most Recent-DLA-20 Score]]-FIT_Lite[[#This Row],[Pre-DLA-20 Score]]&gt;=0,1,0)))</f>
        <v>0</v>
      </c>
      <c r="AZ8" s="7" t="str">
        <f>IFERROR(VLOOKUP(FIT_Lite[[#This Row],[Primary ICD-10 Diagnosis]],ICD_10[[Combined]:[category]],3,FALSE),"")</f>
        <v/>
      </c>
      <c r="BA8" s="18" t="str">
        <f>IF(AND(LEN(FIT_Lite[[#This Row],[Date Enrolled]])&gt;0,LEN(FIT_Lite[[#This Row],[Date Assessment Completed]])&gt;0),IF((FIT_Lite[[#This Row],[Date Assessment Completed]]-FIT_Lite[[#This Row],[Date Enrolled]])&lt;=15,"Yes","No"),"")</f>
        <v/>
      </c>
      <c r="BB8" s="7" t="str">
        <f>IF(AND(LEN(FIT_Lite[[#This Row],[Discharge Date]])&gt;0,LEN(FIT_Lite[[#This Row],[Date Discharge Summary Completed]])&gt;0),IF(DATEDIF(FIT_Lite[[#This Row],[Discharge Date]],FIT_Lite[[#This Row],[Date Discharge Summary Completed]],"D")&lt;=7,"Yes","No"),"")</f>
        <v/>
      </c>
      <c r="BC8" s="18" t="str">
        <f>IFERROR(IF(LEN(TRIM(FIT_Lite[[#This Row],[Living Arrangements at Discharge]]))&gt;0,VLOOKUP(FIT_Lite[[#This Row],[Living Arrangements at Discharge]],Living_Arrangements[],2,FALSE),""),"")</f>
        <v/>
      </c>
      <c r="BD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 s="18" t="str">
        <f>IF(LEN(TRIM(FIT_Lite[[#This Row],[Employment Status at Discharge]]))&gt;0,IF(FIT_Lite[[#This Row],[Employment Status at Discharge]]="Yes","Stable",IF(FIT_Lite[[#This Row],[Employment Status at Discharge]]="No","Unstable",IFERROR(VLOOKUP(FIT_Lite[[#This Row],[Employment Status at Discharge]],Employment_Stat[],2,FALSE),""))),"")</f>
        <v/>
      </c>
      <c r="BF8" s="16">
        <f>IF(LEN(FIT_Lite[[#This Row],[Pre-AAPI Date]])&gt;0,FIT_Lite[[#This Row],[Pre-AAPI Date]],FIT_Lite[[#This Row],[Date Enrolled]])</f>
        <v>0</v>
      </c>
      <c r="BG8" s="16">
        <f ca="1">IF(LEN(FIT_Lite[[#This Row],[Date Discharge Summary Completed]])&gt;0,FIT_Lite[[#This Row],[Date Discharge Summary Completed]],IF(LEN(FIT_Lite[[#This Row],[Discharge Date]])&gt;0,FIT_Lite[[#This Row],[Discharge Date]]+30,TODAY()))</f>
        <v>45940</v>
      </c>
      <c r="BH8" s="16">
        <f>IF(LEN(FIT_Lite[[#This Row],[Pre-DLA-20 Date]])&gt;0,FIT_Lite[[#This Row],[Pre-DLA-20 Date]],FIT_Lite[[#This Row],[Date Enrolled]])</f>
        <v>0</v>
      </c>
      <c r="BI8" t="str">
        <f>IFERROR(IF(AND(TRIM(FIT_Lite[[#This Row],[Date Enrolled]])&lt;&gt;"",TRIM(FIT_Lite[[#This Row],[Discharge Date]])&lt;&gt;""),DATEDIF(FIT_Lite[[#This Row],[Date Enrolled]],FIT_Lite[[#This Row],[Discharge Date]],"D"),""),"")</f>
        <v/>
      </c>
    </row>
    <row r="9" spans="1:61" x14ac:dyDescent="0.25">
      <c r="A9" s="14"/>
      <c r="D9" s="20"/>
      <c r="N9" s="8"/>
      <c r="O9" s="7"/>
      <c r="S9" s="10"/>
      <c r="X9" s="49"/>
      <c r="AD9" s="49"/>
      <c r="AG9" s="11"/>
      <c r="AH9" s="35"/>
      <c r="AI9" s="11"/>
      <c r="AJ9" s="11"/>
      <c r="AO9" s="10"/>
      <c r="AP9" s="15" t="str" cm="1">
        <f t="array" aca="1" ref="AP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 s="16" t="str" cm="1">
        <f t="array" aca="1" ref="AQ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 s="16" t="str" cm="1">
        <f t="array" aca="1" ref="AR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 s="51" t="str">
        <f ca="1">IF(
AND(LEN(TRIM(FIT_Lite[[#This Row],[Child Care 6 Months Post-Discharge]]))=0,LEN(TRIM(FIT_Lite[[#This Row],[Discharge Date]]))&gt;0,LEN(TRIM(AN9))=0,FIT_Lite[[#This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 s="48" t="str" cm="1">
        <f t="array" aca="1" ref="AT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 s="7">
        <f>IF(FIT_Lite[[#This Row],[Most Recent-AAPI Score]]&gt;=40, 1, IF(OR(TRIM(FIT_Lite[[#This Row],[Pre-AAPI Score]])="",TRIM(FIT_Lite[[#This Row],[Most Recent-AAPI Score]])=""),0,IF(FIT_Lite[[#This Row],[Most Recent-AAPI Score]]-FIT_Lite[[#This Row],[Pre-AAPI Score]]&gt;=0,1,0)))</f>
        <v>0</v>
      </c>
      <c r="AW9" s="7">
        <f>IF(FIT_Lite[[#This Row],[Most Recent-DLA-20 Score]]&gt;=7, 1, IF(OR(TRIM(FIT_Lite[[#This Row],[Pre-DLA-20 Score]])="",TRIM(FIT_Lite[[#This Row],[Most Recent-DLA-20 Score]])=""),0,IF(FIT_Lite[[#This Row],[Most Recent-DLA-20 Score]]-FIT_Lite[[#This Row],[Pre-DLA-20 Score]]&gt;=0,1,0)))</f>
        <v>0</v>
      </c>
      <c r="AX9" s="7">
        <f>IF(FIT_Lite[[#This Row],[Most Recent-AAPI Score]]&gt;=40, 1, IF(OR(TRIM(FIT_Lite[[#This Row],[Pre-AAPI Score]])="",TRIM(FIT_Lite[[#This Row],[Most Recent-AAPI Score]])=""),0,IF(FIT_Lite[[#This Row],[Most Recent-AAPI Score]]-FIT_Lite[[#This Row],[Pre-AAPI Score]]&gt;=0,1,0)))</f>
        <v>0</v>
      </c>
      <c r="AY9" s="7">
        <f>IF(FIT_Lite[[#This Row],[Most Recent-DLA-20 Score]]&gt;=7, 1, IF(OR(TRIM(FIT_Lite[[#This Row],[Pre-DLA-20 Score]])="",TRIM(FIT_Lite[[#This Row],[Most Recent-DLA-20 Score]])=""),0,IF(FIT_Lite[[#This Row],[Most Recent-DLA-20 Score]]-FIT_Lite[[#This Row],[Pre-DLA-20 Score]]&gt;=0,1,0)))</f>
        <v>0</v>
      </c>
      <c r="AZ9" s="7" t="str">
        <f>IFERROR(VLOOKUP(FIT_Lite[[#This Row],[Primary ICD-10 Diagnosis]],ICD_10[[Combined]:[category]],3,FALSE),"")</f>
        <v/>
      </c>
      <c r="BA9" s="18" t="str">
        <f>IF(AND(LEN(FIT_Lite[[#This Row],[Date Enrolled]])&gt;0,LEN(FIT_Lite[[#This Row],[Date Assessment Completed]])&gt;0),IF((FIT_Lite[[#This Row],[Date Assessment Completed]]-FIT_Lite[[#This Row],[Date Enrolled]])&lt;=15,"Yes","No"),"")</f>
        <v/>
      </c>
      <c r="BB9" s="7" t="str">
        <f>IF(AND(LEN(FIT_Lite[[#This Row],[Discharge Date]])&gt;0,LEN(FIT_Lite[[#This Row],[Date Discharge Summary Completed]])&gt;0),IF(DATEDIF(FIT_Lite[[#This Row],[Discharge Date]],FIT_Lite[[#This Row],[Date Discharge Summary Completed]],"D")&lt;=7,"Yes","No"),"")</f>
        <v/>
      </c>
      <c r="BC9" s="18" t="str">
        <f>IFERROR(IF(LEN(TRIM(FIT_Lite[[#This Row],[Living Arrangements at Discharge]]))&gt;0,VLOOKUP(FIT_Lite[[#This Row],[Living Arrangements at Discharge]],Living_Arrangements[],2,FALSE),""),"")</f>
        <v/>
      </c>
      <c r="BD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 s="18" t="str">
        <f>IF(LEN(TRIM(FIT_Lite[[#This Row],[Employment Status at Discharge]]))&gt;0,IF(FIT_Lite[[#This Row],[Employment Status at Discharge]]="Yes","Stable",IF(FIT_Lite[[#This Row],[Employment Status at Discharge]]="No","Unstable",IFERROR(VLOOKUP(FIT_Lite[[#This Row],[Employment Status at Discharge]],Employment_Stat[],2,FALSE),""))),"")</f>
        <v/>
      </c>
      <c r="BF9" s="16">
        <f>IF(LEN(FIT_Lite[[#This Row],[Pre-AAPI Date]])&gt;0,FIT_Lite[[#This Row],[Pre-AAPI Date]],FIT_Lite[[#This Row],[Date Enrolled]])</f>
        <v>0</v>
      </c>
      <c r="BG9" s="16">
        <f ca="1">IF(LEN(FIT_Lite[[#This Row],[Date Discharge Summary Completed]])&gt;0,FIT_Lite[[#This Row],[Date Discharge Summary Completed]],IF(LEN(FIT_Lite[[#This Row],[Discharge Date]])&gt;0,FIT_Lite[[#This Row],[Discharge Date]]+30,TODAY()))</f>
        <v>45940</v>
      </c>
      <c r="BH9" s="16">
        <f>IF(LEN(FIT_Lite[[#This Row],[Pre-DLA-20 Date]])&gt;0,FIT_Lite[[#This Row],[Pre-DLA-20 Date]],FIT_Lite[[#This Row],[Date Enrolled]])</f>
        <v>0</v>
      </c>
      <c r="BI9" t="str">
        <f>IFERROR(IF(AND(TRIM(FIT_Lite[[#This Row],[Date Enrolled]])&lt;&gt;"",TRIM(FIT_Lite[[#This Row],[Discharge Date]])&lt;&gt;""),DATEDIF(FIT_Lite[[#This Row],[Date Enrolled]],FIT_Lite[[#This Row],[Discharge Date]],"D"),""),"")</f>
        <v/>
      </c>
    </row>
    <row r="10" spans="1:61" x14ac:dyDescent="0.25">
      <c r="A10" s="14"/>
      <c r="D10" s="20"/>
      <c r="O10" s="7"/>
      <c r="S10" s="10"/>
      <c r="X10" s="49"/>
      <c r="AG10" s="11"/>
      <c r="AH10" s="35"/>
      <c r="AI10" s="11"/>
      <c r="AJ10" s="11"/>
      <c r="AO10" s="10"/>
      <c r="AP10" s="15" t="str" cm="1">
        <f t="array" aca="1" ref="AP1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 s="16" t="str" cm="1">
        <f t="array" aca="1" ref="AQ1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 s="16" t="str" cm="1">
        <f t="array" aca="1" ref="AR1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 s="51" t="str">
        <f ca="1">IF(
AND(LEN(TRIM(FIT_Lite[[#This Row],[Child Care 6 Months Post-Discharge]]))=0,LEN(TRIM(FIT_Lite[[#This Row],[Discharge Date]]))&gt;0,LEN(TRIM(AN10))=0,FIT_Lite[[#This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 s="48" t="str" cm="1">
        <f t="array" aca="1" ref="AT1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 s="7">
        <f>IF(FIT_Lite[[#This Row],[Most Recent-AAPI Score]]&gt;=40, 1, IF(OR(TRIM(FIT_Lite[[#This Row],[Pre-AAPI Score]])="",TRIM(FIT_Lite[[#This Row],[Most Recent-AAPI Score]])=""),0,IF(FIT_Lite[[#This Row],[Most Recent-AAPI Score]]-FIT_Lite[[#This Row],[Pre-AAPI Score]]&gt;=0,1,0)))</f>
        <v>0</v>
      </c>
      <c r="AW10" s="7">
        <f>IF(FIT_Lite[[#This Row],[Most Recent-DLA-20 Score]]&gt;=7, 1, IF(OR(TRIM(FIT_Lite[[#This Row],[Pre-DLA-20 Score]])="",TRIM(FIT_Lite[[#This Row],[Most Recent-DLA-20 Score]])=""),0,IF(FIT_Lite[[#This Row],[Most Recent-DLA-20 Score]]-FIT_Lite[[#This Row],[Pre-DLA-20 Score]]&gt;=0,1,0)))</f>
        <v>0</v>
      </c>
      <c r="AX10" s="7">
        <f>IF(FIT_Lite[[#This Row],[Most Recent-AAPI Score]]&gt;=40, 1, IF(OR(TRIM(FIT_Lite[[#This Row],[Pre-AAPI Score]])="",TRIM(FIT_Lite[[#This Row],[Most Recent-AAPI Score]])=""),0,IF(FIT_Lite[[#This Row],[Most Recent-AAPI Score]]-FIT_Lite[[#This Row],[Pre-AAPI Score]]&gt;=0,1,0)))</f>
        <v>0</v>
      </c>
      <c r="AY10" s="7">
        <f>IF(FIT_Lite[[#This Row],[Most Recent-DLA-20 Score]]&gt;=7, 1, IF(OR(TRIM(FIT_Lite[[#This Row],[Pre-DLA-20 Score]])="",TRIM(FIT_Lite[[#This Row],[Most Recent-DLA-20 Score]])=""),0,IF(FIT_Lite[[#This Row],[Most Recent-DLA-20 Score]]-FIT_Lite[[#This Row],[Pre-DLA-20 Score]]&gt;=0,1,0)))</f>
        <v>0</v>
      </c>
      <c r="AZ10" s="7" t="str">
        <f>IFERROR(VLOOKUP(FIT_Lite[[#This Row],[Primary ICD-10 Diagnosis]],ICD_10[[Combined]:[category]],3,FALSE),"")</f>
        <v/>
      </c>
      <c r="BA10" s="18" t="str">
        <f>IF(AND(LEN(FIT_Lite[[#This Row],[Date Enrolled]])&gt;0,LEN(FIT_Lite[[#This Row],[Date Assessment Completed]])&gt;0),IF((FIT_Lite[[#This Row],[Date Assessment Completed]]-FIT_Lite[[#This Row],[Date Enrolled]])&lt;=15,"Yes","No"),"")</f>
        <v/>
      </c>
      <c r="BB10" s="7" t="str">
        <f>IF(AND(LEN(FIT_Lite[[#This Row],[Discharge Date]])&gt;0,LEN(FIT_Lite[[#This Row],[Date Discharge Summary Completed]])&gt;0),IF(DATEDIF(FIT_Lite[[#This Row],[Discharge Date]],FIT_Lite[[#This Row],[Date Discharge Summary Completed]],"D")&lt;=7,"Yes","No"),"")</f>
        <v/>
      </c>
      <c r="BC10" s="18" t="str">
        <f>IFERROR(IF(LEN(TRIM(FIT_Lite[[#This Row],[Living Arrangements at Discharge]]))&gt;0,VLOOKUP(FIT_Lite[[#This Row],[Living Arrangements at Discharge]],Living_Arrangements[],2,FALSE),""),"")</f>
        <v/>
      </c>
      <c r="BD1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 s="18" t="str">
        <f>IF(LEN(TRIM(FIT_Lite[[#This Row],[Employment Status at Discharge]]))&gt;0,IF(FIT_Lite[[#This Row],[Employment Status at Discharge]]="Yes","Stable",IF(FIT_Lite[[#This Row],[Employment Status at Discharge]]="No","Unstable",IFERROR(VLOOKUP(FIT_Lite[[#This Row],[Employment Status at Discharge]],Employment_Stat[],2,FALSE),""))),"")</f>
        <v/>
      </c>
      <c r="BF10" s="16">
        <f>IF(LEN(FIT_Lite[[#This Row],[Pre-AAPI Date]])&gt;0,FIT_Lite[[#This Row],[Pre-AAPI Date]],FIT_Lite[[#This Row],[Date Enrolled]])</f>
        <v>0</v>
      </c>
      <c r="BG10" s="16">
        <f ca="1">IF(LEN(FIT_Lite[[#This Row],[Date Discharge Summary Completed]])&gt;0,FIT_Lite[[#This Row],[Date Discharge Summary Completed]],IF(LEN(FIT_Lite[[#This Row],[Discharge Date]])&gt;0,FIT_Lite[[#This Row],[Discharge Date]]+30,TODAY()))</f>
        <v>45940</v>
      </c>
      <c r="BH10" s="16">
        <f>IF(LEN(FIT_Lite[[#This Row],[Pre-DLA-20 Date]])&gt;0,FIT_Lite[[#This Row],[Pre-DLA-20 Date]],FIT_Lite[[#This Row],[Date Enrolled]])</f>
        <v>0</v>
      </c>
      <c r="BI10" t="str">
        <f>IFERROR(IF(AND(TRIM(FIT_Lite[[#This Row],[Date Enrolled]])&lt;&gt;"",TRIM(FIT_Lite[[#This Row],[Discharge Date]])&lt;&gt;""),DATEDIF(FIT_Lite[[#This Row],[Date Enrolled]],FIT_Lite[[#This Row],[Discharge Date]],"D"),""),"")</f>
        <v/>
      </c>
    </row>
    <row r="11" spans="1:61" x14ac:dyDescent="0.25">
      <c r="A11" s="14"/>
      <c r="D11" s="20"/>
      <c r="N11" s="8"/>
      <c r="O11" s="7"/>
      <c r="X11" s="49"/>
      <c r="AD11" s="49"/>
      <c r="AG11" s="11"/>
      <c r="AH11" s="35"/>
      <c r="AI11" s="11"/>
      <c r="AJ11" s="11"/>
      <c r="AP11" s="15" t="str" cm="1">
        <f t="array" aca="1" ref="AP1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 s="16" t="str" cm="1">
        <f t="array" aca="1" ref="AQ1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 s="16" t="str" cm="1">
        <f t="array" aca="1" ref="AR1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 s="51" t="str">
        <f ca="1">IF(
AND(LEN(TRIM(FIT_Lite[[#This Row],[Child Care 6 Months Post-Discharge]]))=0,LEN(TRIM(FIT_Lite[[#This Row],[Discharge Date]]))&gt;0,LEN(TRIM(AN11))=0,FIT_Lite[[#This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 s="48" t="str" cm="1">
        <f t="array" aca="1" ref="AT1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 s="7">
        <f>IF(FIT_Lite[[#This Row],[Most Recent-AAPI Score]]&gt;=40, 1, IF(OR(TRIM(FIT_Lite[[#This Row],[Pre-AAPI Score]])="",TRIM(FIT_Lite[[#This Row],[Most Recent-AAPI Score]])=""),0,IF(FIT_Lite[[#This Row],[Most Recent-AAPI Score]]-FIT_Lite[[#This Row],[Pre-AAPI Score]]&gt;=0,1,0)))</f>
        <v>0</v>
      </c>
      <c r="AW11" s="7">
        <f>IF(FIT_Lite[[#This Row],[Most Recent-DLA-20 Score]]&gt;=7, 1, IF(OR(TRIM(FIT_Lite[[#This Row],[Pre-DLA-20 Score]])="",TRIM(FIT_Lite[[#This Row],[Most Recent-DLA-20 Score]])=""),0,IF(FIT_Lite[[#This Row],[Most Recent-DLA-20 Score]]-FIT_Lite[[#This Row],[Pre-DLA-20 Score]]&gt;=0,1,0)))</f>
        <v>0</v>
      </c>
      <c r="AX11" s="7">
        <f>IF(FIT_Lite[[#This Row],[Most Recent-AAPI Score]]&gt;=40, 1, IF(OR(TRIM(FIT_Lite[[#This Row],[Pre-AAPI Score]])="",TRIM(FIT_Lite[[#This Row],[Most Recent-AAPI Score]])=""),0,IF(FIT_Lite[[#This Row],[Most Recent-AAPI Score]]-FIT_Lite[[#This Row],[Pre-AAPI Score]]&gt;=0,1,0)))</f>
        <v>0</v>
      </c>
      <c r="AY11" s="7">
        <f>IF(FIT_Lite[[#This Row],[Most Recent-DLA-20 Score]]&gt;=7, 1, IF(OR(TRIM(FIT_Lite[[#This Row],[Pre-DLA-20 Score]])="",TRIM(FIT_Lite[[#This Row],[Most Recent-DLA-20 Score]])=""),0,IF(FIT_Lite[[#This Row],[Most Recent-DLA-20 Score]]-FIT_Lite[[#This Row],[Pre-DLA-20 Score]]&gt;=0,1,0)))</f>
        <v>0</v>
      </c>
      <c r="AZ11" s="7" t="str">
        <f>IFERROR(VLOOKUP(FIT_Lite[[#This Row],[Primary ICD-10 Diagnosis]],ICD_10[[Combined]:[category]],3,FALSE),"")</f>
        <v/>
      </c>
      <c r="BA11" s="18" t="str">
        <f>IF(AND(LEN(FIT_Lite[[#This Row],[Date Enrolled]])&gt;0,LEN(FIT_Lite[[#This Row],[Date Assessment Completed]])&gt;0),IF((FIT_Lite[[#This Row],[Date Assessment Completed]]-FIT_Lite[[#This Row],[Date Enrolled]])&lt;=15,"Yes","No"),"")</f>
        <v/>
      </c>
      <c r="BB11" s="7" t="str">
        <f>IF(AND(LEN(FIT_Lite[[#This Row],[Discharge Date]])&gt;0,LEN(FIT_Lite[[#This Row],[Date Discharge Summary Completed]])&gt;0),IF(DATEDIF(FIT_Lite[[#This Row],[Discharge Date]],FIT_Lite[[#This Row],[Date Discharge Summary Completed]],"D")&lt;=7,"Yes","No"),"")</f>
        <v/>
      </c>
      <c r="BC11" s="18" t="str">
        <f>IFERROR(IF(LEN(TRIM(FIT_Lite[[#This Row],[Living Arrangements at Discharge]]))&gt;0,VLOOKUP(FIT_Lite[[#This Row],[Living Arrangements at Discharge]],Living_Arrangements[],2,FALSE),""),"")</f>
        <v/>
      </c>
      <c r="BD1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 s="18" t="str">
        <f>IF(LEN(TRIM(FIT_Lite[[#This Row],[Employment Status at Discharge]]))&gt;0,IF(FIT_Lite[[#This Row],[Employment Status at Discharge]]="Yes","Stable",IF(FIT_Lite[[#This Row],[Employment Status at Discharge]]="No","Unstable",IFERROR(VLOOKUP(FIT_Lite[[#This Row],[Employment Status at Discharge]],Employment_Stat[],2,FALSE),""))),"")</f>
        <v/>
      </c>
      <c r="BF11" s="16">
        <f>IF(LEN(FIT_Lite[[#This Row],[Pre-AAPI Date]])&gt;0,FIT_Lite[[#This Row],[Pre-AAPI Date]],FIT_Lite[[#This Row],[Date Enrolled]])</f>
        <v>0</v>
      </c>
      <c r="BG11" s="16">
        <f ca="1">IF(LEN(FIT_Lite[[#This Row],[Date Discharge Summary Completed]])&gt;0,FIT_Lite[[#This Row],[Date Discharge Summary Completed]],IF(LEN(FIT_Lite[[#This Row],[Discharge Date]])&gt;0,FIT_Lite[[#This Row],[Discharge Date]]+30,TODAY()))</f>
        <v>45940</v>
      </c>
      <c r="BH11" s="16">
        <f>IF(LEN(FIT_Lite[[#This Row],[Pre-DLA-20 Date]])&gt;0,FIT_Lite[[#This Row],[Pre-DLA-20 Date]],FIT_Lite[[#This Row],[Date Enrolled]])</f>
        <v>0</v>
      </c>
      <c r="BI11" t="str">
        <f>IFERROR(IF(AND(TRIM(FIT_Lite[[#This Row],[Date Enrolled]])&lt;&gt;"",TRIM(FIT_Lite[[#This Row],[Discharge Date]])&lt;&gt;""),DATEDIF(FIT_Lite[[#This Row],[Date Enrolled]],FIT_Lite[[#This Row],[Discharge Date]],"D"),""),"")</f>
        <v/>
      </c>
    </row>
    <row r="12" spans="1:61" ht="15" customHeight="1" x14ac:dyDescent="0.25">
      <c r="A12" s="14"/>
      <c r="D12" s="20"/>
      <c r="N12" s="8"/>
      <c r="O12" s="7"/>
      <c r="S12" s="10"/>
      <c r="X12" s="49"/>
      <c r="AD12" s="49"/>
      <c r="AG12" s="11"/>
      <c r="AH12" s="35"/>
      <c r="AI12" s="11"/>
      <c r="AJ12" s="11"/>
      <c r="AO12" s="10"/>
      <c r="AP12" s="15" t="str" cm="1">
        <f t="array" aca="1" ref="AP1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 s="16" t="str" cm="1">
        <f t="array" aca="1" ref="AQ1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 s="16" t="str" cm="1">
        <f t="array" aca="1" ref="AR1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 s="51" t="str">
        <f ca="1">IF(
AND(LEN(TRIM(FIT_Lite[[#This Row],[Child Care 6 Months Post-Discharge]]))=0,LEN(TRIM(FIT_Lite[[#This Row],[Discharge Date]]))&gt;0,LEN(TRIM(AN12))=0,FIT_Lite[[#This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 s="48" t="str" cm="1">
        <f t="array" aca="1" ref="AT1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 s="7">
        <f>IF(FIT_Lite[[#This Row],[Most Recent-AAPI Score]]&gt;=40, 1, IF(OR(TRIM(FIT_Lite[[#This Row],[Pre-AAPI Score]])="",TRIM(FIT_Lite[[#This Row],[Most Recent-AAPI Score]])=""),0,IF(FIT_Lite[[#This Row],[Most Recent-AAPI Score]]-FIT_Lite[[#This Row],[Pre-AAPI Score]]&gt;=0,1,0)))</f>
        <v>0</v>
      </c>
      <c r="AW12" s="7">
        <f>IF(FIT_Lite[[#This Row],[Most Recent-DLA-20 Score]]&gt;=7, 1, IF(OR(TRIM(FIT_Lite[[#This Row],[Pre-DLA-20 Score]])="",TRIM(FIT_Lite[[#This Row],[Most Recent-DLA-20 Score]])=""),0,IF(FIT_Lite[[#This Row],[Most Recent-DLA-20 Score]]-FIT_Lite[[#This Row],[Pre-DLA-20 Score]]&gt;=0,1,0)))</f>
        <v>0</v>
      </c>
      <c r="AX12" s="7">
        <f>IF(FIT_Lite[[#This Row],[Most Recent-AAPI Score]]&gt;=40, 1, IF(OR(TRIM(FIT_Lite[[#This Row],[Pre-AAPI Score]])="",TRIM(FIT_Lite[[#This Row],[Most Recent-AAPI Score]])=""),0,IF(FIT_Lite[[#This Row],[Most Recent-AAPI Score]]-FIT_Lite[[#This Row],[Pre-AAPI Score]]&gt;=0,1,0)))</f>
        <v>0</v>
      </c>
      <c r="AY12" s="7">
        <f>IF(FIT_Lite[[#This Row],[Most Recent-DLA-20 Score]]&gt;=7, 1, IF(OR(TRIM(FIT_Lite[[#This Row],[Pre-DLA-20 Score]])="",TRIM(FIT_Lite[[#This Row],[Most Recent-DLA-20 Score]])=""),0,IF(FIT_Lite[[#This Row],[Most Recent-DLA-20 Score]]-FIT_Lite[[#This Row],[Pre-DLA-20 Score]]&gt;=0,1,0)))</f>
        <v>0</v>
      </c>
      <c r="AZ12" s="7" t="str">
        <f>IFERROR(VLOOKUP(FIT_Lite[[#This Row],[Primary ICD-10 Diagnosis]],ICD_10[[Combined]:[category]],3,FALSE),"")</f>
        <v/>
      </c>
      <c r="BA12" s="18" t="str">
        <f>IF(AND(LEN(FIT_Lite[[#This Row],[Date Enrolled]])&gt;0,LEN(FIT_Lite[[#This Row],[Date Assessment Completed]])&gt;0),IF((FIT_Lite[[#This Row],[Date Assessment Completed]]-FIT_Lite[[#This Row],[Date Enrolled]])&lt;=15,"Yes","No"),"")</f>
        <v/>
      </c>
      <c r="BB12" s="7" t="str">
        <f>IF(AND(LEN(FIT_Lite[[#This Row],[Discharge Date]])&gt;0,LEN(FIT_Lite[[#This Row],[Date Discharge Summary Completed]])&gt;0),IF(DATEDIF(FIT_Lite[[#This Row],[Discharge Date]],FIT_Lite[[#This Row],[Date Discharge Summary Completed]],"D")&lt;=7,"Yes","No"),"")</f>
        <v/>
      </c>
      <c r="BC12" s="18" t="str">
        <f>IFERROR(IF(LEN(TRIM(FIT_Lite[[#This Row],[Living Arrangements at Discharge]]))&gt;0,VLOOKUP(FIT_Lite[[#This Row],[Living Arrangements at Discharge]],Living_Arrangements[],2,FALSE),""),"")</f>
        <v/>
      </c>
      <c r="BD1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 s="18" t="str">
        <f>IF(LEN(TRIM(FIT_Lite[[#This Row],[Employment Status at Discharge]]))&gt;0,IF(FIT_Lite[[#This Row],[Employment Status at Discharge]]="Yes","Stable",IF(FIT_Lite[[#This Row],[Employment Status at Discharge]]="No","Unstable",IFERROR(VLOOKUP(FIT_Lite[[#This Row],[Employment Status at Discharge]],Employment_Stat[],2,FALSE),""))),"")</f>
        <v/>
      </c>
      <c r="BF12" s="16">
        <f>IF(LEN(FIT_Lite[[#This Row],[Pre-AAPI Date]])&gt;0,FIT_Lite[[#This Row],[Pre-AAPI Date]],FIT_Lite[[#This Row],[Date Enrolled]])</f>
        <v>0</v>
      </c>
      <c r="BG12" s="16">
        <f ca="1">IF(LEN(FIT_Lite[[#This Row],[Date Discharge Summary Completed]])&gt;0,FIT_Lite[[#This Row],[Date Discharge Summary Completed]],IF(LEN(FIT_Lite[[#This Row],[Discharge Date]])&gt;0,FIT_Lite[[#This Row],[Discharge Date]]+30,TODAY()))</f>
        <v>45940</v>
      </c>
      <c r="BH12" s="16">
        <f>IF(LEN(FIT_Lite[[#This Row],[Pre-DLA-20 Date]])&gt;0,FIT_Lite[[#This Row],[Pre-DLA-20 Date]],FIT_Lite[[#This Row],[Date Enrolled]])</f>
        <v>0</v>
      </c>
      <c r="BI12" t="str">
        <f>IFERROR(IF(AND(TRIM(FIT_Lite[[#This Row],[Date Enrolled]])&lt;&gt;"",TRIM(FIT_Lite[[#This Row],[Discharge Date]])&lt;&gt;""),DATEDIF(FIT_Lite[[#This Row],[Date Enrolled]],FIT_Lite[[#This Row],[Discharge Date]],"D"),""),"")</f>
        <v/>
      </c>
    </row>
    <row r="13" spans="1:61" x14ac:dyDescent="0.25">
      <c r="A13" s="14"/>
      <c r="D13" s="20"/>
      <c r="O13" s="7"/>
      <c r="S13" s="10"/>
      <c r="X13" s="49"/>
      <c r="AD13" s="49"/>
      <c r="AG13" s="11"/>
      <c r="AH13" s="35"/>
      <c r="AI13" s="11"/>
      <c r="AJ13" s="11"/>
      <c r="AO13" s="10"/>
      <c r="AP13" s="15" t="str" cm="1">
        <f t="array" aca="1" ref="AP1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 s="16" t="str" cm="1">
        <f t="array" aca="1" ref="AQ1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 s="16" t="str" cm="1">
        <f t="array" aca="1" ref="AR1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 s="51" t="str">
        <f ca="1">IF(
AND(LEN(TRIM(FIT_Lite[[#This Row],[Child Care 6 Months Post-Discharge]]))=0,LEN(TRIM(FIT_Lite[[#This Row],[Discharge Date]]))&gt;0,LEN(TRIM(AN13))=0,FIT_Lite[[#This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 s="48" t="str" cm="1">
        <f t="array" aca="1" ref="AT1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 s="7">
        <f>IF(FIT_Lite[[#This Row],[Most Recent-AAPI Score]]&gt;=40, 1, IF(OR(TRIM(FIT_Lite[[#This Row],[Pre-AAPI Score]])="",TRIM(FIT_Lite[[#This Row],[Most Recent-AAPI Score]])=""),0,IF(FIT_Lite[[#This Row],[Most Recent-AAPI Score]]-FIT_Lite[[#This Row],[Pre-AAPI Score]]&gt;=0,1,0)))</f>
        <v>0</v>
      </c>
      <c r="AW13" s="7">
        <f>IF(FIT_Lite[[#This Row],[Most Recent-DLA-20 Score]]&gt;=7, 1, IF(OR(TRIM(FIT_Lite[[#This Row],[Pre-DLA-20 Score]])="",TRIM(FIT_Lite[[#This Row],[Most Recent-DLA-20 Score]])=""),0,IF(FIT_Lite[[#This Row],[Most Recent-DLA-20 Score]]-FIT_Lite[[#This Row],[Pre-DLA-20 Score]]&gt;=0,1,0)))</f>
        <v>0</v>
      </c>
      <c r="AX13" s="7">
        <f>IF(FIT_Lite[[#This Row],[Most Recent-AAPI Score]]&gt;=40, 1, IF(OR(TRIM(FIT_Lite[[#This Row],[Pre-AAPI Score]])="",TRIM(FIT_Lite[[#This Row],[Most Recent-AAPI Score]])=""),0,IF(FIT_Lite[[#This Row],[Most Recent-AAPI Score]]-FIT_Lite[[#This Row],[Pre-AAPI Score]]&gt;=0,1,0)))</f>
        <v>0</v>
      </c>
      <c r="AY13" s="7">
        <f>IF(FIT_Lite[[#This Row],[Most Recent-DLA-20 Score]]&gt;=7, 1, IF(OR(TRIM(FIT_Lite[[#This Row],[Pre-DLA-20 Score]])="",TRIM(FIT_Lite[[#This Row],[Most Recent-DLA-20 Score]])=""),0,IF(FIT_Lite[[#This Row],[Most Recent-DLA-20 Score]]-FIT_Lite[[#This Row],[Pre-DLA-20 Score]]&gt;=0,1,0)))</f>
        <v>0</v>
      </c>
      <c r="AZ13" s="7" t="str">
        <f>IFERROR(VLOOKUP(FIT_Lite[[#This Row],[Primary ICD-10 Diagnosis]],ICD_10[[Combined]:[category]],3,FALSE),"")</f>
        <v/>
      </c>
      <c r="BA13" s="18" t="str">
        <f>IF(AND(LEN(FIT_Lite[[#This Row],[Date Enrolled]])&gt;0,LEN(FIT_Lite[[#This Row],[Date Assessment Completed]])&gt;0),IF((FIT_Lite[[#This Row],[Date Assessment Completed]]-FIT_Lite[[#This Row],[Date Enrolled]])&lt;=15,"Yes","No"),"")</f>
        <v/>
      </c>
      <c r="BB13" s="7" t="str">
        <f>IF(AND(LEN(FIT_Lite[[#This Row],[Discharge Date]])&gt;0,LEN(FIT_Lite[[#This Row],[Date Discharge Summary Completed]])&gt;0),IF(DATEDIF(FIT_Lite[[#This Row],[Discharge Date]],FIT_Lite[[#This Row],[Date Discharge Summary Completed]],"D")&lt;=7,"Yes","No"),"")</f>
        <v/>
      </c>
      <c r="BC13" s="18" t="str">
        <f>IFERROR(IF(LEN(TRIM(FIT_Lite[[#This Row],[Living Arrangements at Discharge]]))&gt;0,VLOOKUP(FIT_Lite[[#This Row],[Living Arrangements at Discharge]],Living_Arrangements[],2,FALSE),""),"")</f>
        <v/>
      </c>
      <c r="BD1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 s="18" t="str">
        <f>IF(LEN(TRIM(FIT_Lite[[#This Row],[Employment Status at Discharge]]))&gt;0,IF(FIT_Lite[[#This Row],[Employment Status at Discharge]]="Yes","Stable",IF(FIT_Lite[[#This Row],[Employment Status at Discharge]]="No","Unstable",IFERROR(VLOOKUP(FIT_Lite[[#This Row],[Employment Status at Discharge]],Employment_Stat[],2,FALSE),""))),"")</f>
        <v/>
      </c>
      <c r="BF13" s="16">
        <f>IF(LEN(FIT_Lite[[#This Row],[Pre-AAPI Date]])&gt;0,FIT_Lite[[#This Row],[Pre-AAPI Date]],FIT_Lite[[#This Row],[Date Enrolled]])</f>
        <v>0</v>
      </c>
      <c r="BG13" s="16">
        <f ca="1">IF(LEN(FIT_Lite[[#This Row],[Date Discharge Summary Completed]])&gt;0,FIT_Lite[[#This Row],[Date Discharge Summary Completed]],IF(LEN(FIT_Lite[[#This Row],[Discharge Date]])&gt;0,FIT_Lite[[#This Row],[Discharge Date]]+30,TODAY()))</f>
        <v>45940</v>
      </c>
      <c r="BH13" s="16">
        <f>IF(LEN(FIT_Lite[[#This Row],[Pre-DLA-20 Date]])&gt;0,FIT_Lite[[#This Row],[Pre-DLA-20 Date]],FIT_Lite[[#This Row],[Date Enrolled]])</f>
        <v>0</v>
      </c>
      <c r="BI13" t="str">
        <f>IFERROR(IF(AND(TRIM(FIT_Lite[[#This Row],[Date Enrolled]])&lt;&gt;"",TRIM(FIT_Lite[[#This Row],[Discharge Date]])&lt;&gt;""),DATEDIF(FIT_Lite[[#This Row],[Date Enrolled]],FIT_Lite[[#This Row],[Discharge Date]],"D"),""),"")</f>
        <v/>
      </c>
    </row>
    <row r="14" spans="1:61" x14ac:dyDescent="0.25">
      <c r="A14" s="14"/>
      <c r="D14" s="20"/>
      <c r="N14" s="8"/>
      <c r="O14" s="7"/>
      <c r="X14" s="49"/>
      <c r="AD14" s="49"/>
      <c r="AG14" s="11"/>
      <c r="AH14" s="35"/>
      <c r="AI14" s="11"/>
      <c r="AJ14" s="11"/>
      <c r="AP14" s="15" t="str" cm="1">
        <f t="array" aca="1" ref="AP1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 s="16" t="str" cm="1">
        <f t="array" aca="1" ref="AQ1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 s="16" t="str" cm="1">
        <f t="array" aca="1" ref="AR1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 s="51" t="str">
        <f ca="1">IF(
AND(LEN(TRIM(FIT_Lite[[#This Row],[Child Care 6 Months Post-Discharge]]))=0,LEN(TRIM(FIT_Lite[[#This Row],[Discharge Date]]))&gt;0,LEN(TRIM(AN14))=0,FIT_Lite[[#This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 s="48" t="str" cm="1">
        <f t="array" aca="1" ref="AT1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 s="7">
        <f>IF(FIT_Lite[[#This Row],[Most Recent-AAPI Score]]&gt;=40, 1, IF(OR(TRIM(FIT_Lite[[#This Row],[Pre-AAPI Score]])="",TRIM(FIT_Lite[[#This Row],[Most Recent-AAPI Score]])=""),0,IF(FIT_Lite[[#This Row],[Most Recent-AAPI Score]]-FIT_Lite[[#This Row],[Pre-AAPI Score]]&gt;=0,1,0)))</f>
        <v>0</v>
      </c>
      <c r="AW14" s="7">
        <f>IF(FIT_Lite[[#This Row],[Most Recent-DLA-20 Score]]&gt;=7, 1, IF(OR(TRIM(FIT_Lite[[#This Row],[Pre-DLA-20 Score]])="",TRIM(FIT_Lite[[#This Row],[Most Recent-DLA-20 Score]])=""),0,IF(FIT_Lite[[#This Row],[Most Recent-DLA-20 Score]]-FIT_Lite[[#This Row],[Pre-DLA-20 Score]]&gt;=0,1,0)))</f>
        <v>0</v>
      </c>
      <c r="AX14" s="7">
        <f>IF(FIT_Lite[[#This Row],[Most Recent-AAPI Score]]&gt;=40, 1, IF(OR(TRIM(FIT_Lite[[#This Row],[Pre-AAPI Score]])="",TRIM(FIT_Lite[[#This Row],[Most Recent-AAPI Score]])=""),0,IF(FIT_Lite[[#This Row],[Most Recent-AAPI Score]]-FIT_Lite[[#This Row],[Pre-AAPI Score]]&gt;=0,1,0)))</f>
        <v>0</v>
      </c>
      <c r="AY14" s="7">
        <f>IF(FIT_Lite[[#This Row],[Most Recent-DLA-20 Score]]&gt;=7, 1, IF(OR(TRIM(FIT_Lite[[#This Row],[Pre-DLA-20 Score]])="",TRIM(FIT_Lite[[#This Row],[Most Recent-DLA-20 Score]])=""),0,IF(FIT_Lite[[#This Row],[Most Recent-DLA-20 Score]]-FIT_Lite[[#This Row],[Pre-DLA-20 Score]]&gt;=0,1,0)))</f>
        <v>0</v>
      </c>
      <c r="AZ14" s="7" t="str">
        <f>IFERROR(VLOOKUP(FIT_Lite[[#This Row],[Primary ICD-10 Diagnosis]],ICD_10[[Combined]:[category]],3,FALSE),"")</f>
        <v/>
      </c>
      <c r="BA14" s="18" t="str">
        <f>IF(AND(LEN(FIT_Lite[[#This Row],[Date Enrolled]])&gt;0,LEN(FIT_Lite[[#This Row],[Date Assessment Completed]])&gt;0),IF((FIT_Lite[[#This Row],[Date Assessment Completed]]-FIT_Lite[[#This Row],[Date Enrolled]])&lt;=15,"Yes","No"),"")</f>
        <v/>
      </c>
      <c r="BB14" s="7" t="str">
        <f>IF(AND(LEN(FIT_Lite[[#This Row],[Discharge Date]])&gt;0,LEN(FIT_Lite[[#This Row],[Date Discharge Summary Completed]])&gt;0),IF(DATEDIF(FIT_Lite[[#This Row],[Discharge Date]],FIT_Lite[[#This Row],[Date Discharge Summary Completed]],"D")&lt;=7,"Yes","No"),"")</f>
        <v/>
      </c>
      <c r="BC14" s="18" t="str">
        <f>IFERROR(IF(LEN(TRIM(FIT_Lite[[#This Row],[Living Arrangements at Discharge]]))&gt;0,VLOOKUP(FIT_Lite[[#This Row],[Living Arrangements at Discharge]],Living_Arrangements[],2,FALSE),""),"")</f>
        <v/>
      </c>
      <c r="BD1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 s="18" t="str">
        <f>IF(LEN(TRIM(FIT_Lite[[#This Row],[Employment Status at Discharge]]))&gt;0,IF(FIT_Lite[[#This Row],[Employment Status at Discharge]]="Yes","Stable",IF(FIT_Lite[[#This Row],[Employment Status at Discharge]]="No","Unstable",IFERROR(VLOOKUP(FIT_Lite[[#This Row],[Employment Status at Discharge]],Employment_Stat[],2,FALSE),""))),"")</f>
        <v/>
      </c>
      <c r="BF14" s="16">
        <f>IF(LEN(FIT_Lite[[#This Row],[Pre-AAPI Date]])&gt;0,FIT_Lite[[#This Row],[Pre-AAPI Date]],FIT_Lite[[#This Row],[Date Enrolled]])</f>
        <v>0</v>
      </c>
      <c r="BG14" s="16">
        <f ca="1">IF(LEN(FIT_Lite[[#This Row],[Date Discharge Summary Completed]])&gt;0,FIT_Lite[[#This Row],[Date Discharge Summary Completed]],IF(LEN(FIT_Lite[[#This Row],[Discharge Date]])&gt;0,FIT_Lite[[#This Row],[Discharge Date]]+30,TODAY()))</f>
        <v>45940</v>
      </c>
      <c r="BH14" s="16">
        <f>IF(LEN(FIT_Lite[[#This Row],[Pre-DLA-20 Date]])&gt;0,FIT_Lite[[#This Row],[Pre-DLA-20 Date]],FIT_Lite[[#This Row],[Date Enrolled]])</f>
        <v>0</v>
      </c>
      <c r="BI14" t="str">
        <f>IFERROR(IF(AND(TRIM(FIT_Lite[[#This Row],[Date Enrolled]])&lt;&gt;"",TRIM(FIT_Lite[[#This Row],[Discharge Date]])&lt;&gt;""),DATEDIF(FIT_Lite[[#This Row],[Date Enrolled]],FIT_Lite[[#This Row],[Discharge Date]],"D"),""),"")</f>
        <v/>
      </c>
    </row>
    <row r="15" spans="1:61" x14ac:dyDescent="0.25">
      <c r="A15" s="14"/>
      <c r="D15" s="20"/>
      <c r="N15" s="8"/>
      <c r="O15" s="7"/>
      <c r="S15" s="10"/>
      <c r="X15" s="49"/>
      <c r="AD15" s="49"/>
      <c r="AG15" s="11"/>
      <c r="AH15" s="35"/>
      <c r="AI15" s="11"/>
      <c r="AJ15" s="11"/>
      <c r="AO15" s="10"/>
      <c r="AP15" s="15" t="str" cm="1">
        <f t="array" aca="1" ref="AP1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 s="16" t="str" cm="1">
        <f t="array" aca="1" ref="AQ1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 s="16" t="str" cm="1">
        <f t="array" aca="1" ref="AR1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 s="51" t="str">
        <f ca="1">IF(
AND(LEN(TRIM(FIT_Lite[[#This Row],[Child Care 6 Months Post-Discharge]]))=0,LEN(TRIM(FIT_Lite[[#This Row],[Discharge Date]]))&gt;0,LEN(TRIM(AN15))=0,FIT_Lite[[#This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 s="48" t="str" cm="1">
        <f t="array" aca="1" ref="AT1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 s="7">
        <f>IF(FIT_Lite[[#This Row],[Most Recent-AAPI Score]]&gt;=40, 1, IF(OR(TRIM(FIT_Lite[[#This Row],[Pre-AAPI Score]])="",TRIM(FIT_Lite[[#This Row],[Most Recent-AAPI Score]])=""),0,IF(FIT_Lite[[#This Row],[Most Recent-AAPI Score]]-FIT_Lite[[#This Row],[Pre-AAPI Score]]&gt;=0,1,0)))</f>
        <v>0</v>
      </c>
      <c r="AW15" s="7">
        <f>IF(FIT_Lite[[#This Row],[Most Recent-DLA-20 Score]]&gt;=7, 1, IF(OR(TRIM(FIT_Lite[[#This Row],[Pre-DLA-20 Score]])="",TRIM(FIT_Lite[[#This Row],[Most Recent-DLA-20 Score]])=""),0,IF(FIT_Lite[[#This Row],[Most Recent-DLA-20 Score]]-FIT_Lite[[#This Row],[Pre-DLA-20 Score]]&gt;=0,1,0)))</f>
        <v>0</v>
      </c>
      <c r="AX15" s="7">
        <f>IF(FIT_Lite[[#This Row],[Most Recent-AAPI Score]]&gt;=40, 1, IF(OR(TRIM(FIT_Lite[[#This Row],[Pre-AAPI Score]])="",TRIM(FIT_Lite[[#This Row],[Most Recent-AAPI Score]])=""),0,IF(FIT_Lite[[#This Row],[Most Recent-AAPI Score]]-FIT_Lite[[#This Row],[Pre-AAPI Score]]&gt;=0,1,0)))</f>
        <v>0</v>
      </c>
      <c r="AY15" s="7">
        <f>IF(FIT_Lite[[#This Row],[Most Recent-DLA-20 Score]]&gt;=7, 1, IF(OR(TRIM(FIT_Lite[[#This Row],[Pre-DLA-20 Score]])="",TRIM(FIT_Lite[[#This Row],[Most Recent-DLA-20 Score]])=""),0,IF(FIT_Lite[[#This Row],[Most Recent-DLA-20 Score]]-FIT_Lite[[#This Row],[Pre-DLA-20 Score]]&gt;=0,1,0)))</f>
        <v>0</v>
      </c>
      <c r="AZ15" s="7" t="str">
        <f>IFERROR(VLOOKUP(FIT_Lite[[#This Row],[Primary ICD-10 Diagnosis]],ICD_10[[Combined]:[category]],3,FALSE),"")</f>
        <v/>
      </c>
      <c r="BA15" s="18" t="str">
        <f>IF(AND(LEN(FIT_Lite[[#This Row],[Date Enrolled]])&gt;0,LEN(FIT_Lite[[#This Row],[Date Assessment Completed]])&gt;0),IF((FIT_Lite[[#This Row],[Date Assessment Completed]]-FIT_Lite[[#This Row],[Date Enrolled]])&lt;=15,"Yes","No"),"")</f>
        <v/>
      </c>
      <c r="BB15" s="7" t="str">
        <f>IF(AND(LEN(FIT_Lite[[#This Row],[Discharge Date]])&gt;0,LEN(FIT_Lite[[#This Row],[Date Discharge Summary Completed]])&gt;0),IF(DATEDIF(FIT_Lite[[#This Row],[Discharge Date]],FIT_Lite[[#This Row],[Date Discharge Summary Completed]],"D")&lt;=7,"Yes","No"),"")</f>
        <v/>
      </c>
      <c r="BC15" s="18" t="str">
        <f>IFERROR(IF(LEN(TRIM(FIT_Lite[[#This Row],[Living Arrangements at Discharge]]))&gt;0,VLOOKUP(FIT_Lite[[#This Row],[Living Arrangements at Discharge]],Living_Arrangements[],2,FALSE),""),"")</f>
        <v/>
      </c>
      <c r="BD1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 s="18" t="str">
        <f>IF(LEN(TRIM(FIT_Lite[[#This Row],[Employment Status at Discharge]]))&gt;0,IF(FIT_Lite[[#This Row],[Employment Status at Discharge]]="Yes","Stable",IF(FIT_Lite[[#This Row],[Employment Status at Discharge]]="No","Unstable",IFERROR(VLOOKUP(FIT_Lite[[#This Row],[Employment Status at Discharge]],Employment_Stat[],2,FALSE),""))),"")</f>
        <v/>
      </c>
      <c r="BF15" s="16">
        <f>IF(LEN(FIT_Lite[[#This Row],[Pre-AAPI Date]])&gt;0,FIT_Lite[[#This Row],[Pre-AAPI Date]],FIT_Lite[[#This Row],[Date Enrolled]])</f>
        <v>0</v>
      </c>
      <c r="BG15" s="16">
        <f ca="1">IF(LEN(FIT_Lite[[#This Row],[Date Discharge Summary Completed]])&gt;0,FIT_Lite[[#This Row],[Date Discharge Summary Completed]],IF(LEN(FIT_Lite[[#This Row],[Discharge Date]])&gt;0,FIT_Lite[[#This Row],[Discharge Date]]+30,TODAY()))</f>
        <v>45940</v>
      </c>
      <c r="BH15" s="16">
        <f>IF(LEN(FIT_Lite[[#This Row],[Pre-DLA-20 Date]])&gt;0,FIT_Lite[[#This Row],[Pre-DLA-20 Date]],FIT_Lite[[#This Row],[Date Enrolled]])</f>
        <v>0</v>
      </c>
      <c r="BI15" t="str">
        <f>IFERROR(IF(AND(TRIM(FIT_Lite[[#This Row],[Date Enrolled]])&lt;&gt;"",TRIM(FIT_Lite[[#This Row],[Discharge Date]])&lt;&gt;""),DATEDIF(FIT_Lite[[#This Row],[Date Enrolled]],FIT_Lite[[#This Row],[Discharge Date]],"D"),""),"")</f>
        <v/>
      </c>
    </row>
    <row r="16" spans="1:61" x14ac:dyDescent="0.25">
      <c r="A16" s="14"/>
      <c r="D16" s="20"/>
      <c r="N16" s="8"/>
      <c r="O16" s="7"/>
      <c r="S16" s="10"/>
      <c r="X16" s="49"/>
      <c r="AD16" s="49"/>
      <c r="AG16" s="11"/>
      <c r="AH16" s="35"/>
      <c r="AI16" s="11"/>
      <c r="AJ16" s="11"/>
      <c r="AO16" s="10"/>
      <c r="AP16" s="15" t="str" cm="1">
        <f t="array" aca="1" ref="AP1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 s="16" t="str" cm="1">
        <f t="array" aca="1" ref="AQ1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 s="16" t="str" cm="1">
        <f t="array" aca="1" ref="AR1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 s="51" t="str">
        <f ca="1">IF(
AND(LEN(TRIM(FIT_Lite[[#This Row],[Child Care 6 Months Post-Discharge]]))=0,LEN(TRIM(FIT_Lite[[#This Row],[Discharge Date]]))&gt;0,LEN(TRIM(AN16))=0,FIT_Lite[[#This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 s="48" t="str" cm="1">
        <f t="array" aca="1" ref="AT1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 s="7">
        <f>IF(FIT_Lite[[#This Row],[Most Recent-AAPI Score]]&gt;=40, 1, IF(OR(TRIM(FIT_Lite[[#This Row],[Pre-AAPI Score]])="",TRIM(FIT_Lite[[#This Row],[Most Recent-AAPI Score]])=""),0,IF(FIT_Lite[[#This Row],[Most Recent-AAPI Score]]-FIT_Lite[[#This Row],[Pre-AAPI Score]]&gt;=0,1,0)))</f>
        <v>0</v>
      </c>
      <c r="AW16" s="7">
        <f>IF(FIT_Lite[[#This Row],[Most Recent-DLA-20 Score]]&gt;=7, 1, IF(OR(TRIM(FIT_Lite[[#This Row],[Pre-DLA-20 Score]])="",TRIM(FIT_Lite[[#This Row],[Most Recent-DLA-20 Score]])=""),0,IF(FIT_Lite[[#This Row],[Most Recent-DLA-20 Score]]-FIT_Lite[[#This Row],[Pre-DLA-20 Score]]&gt;=0,1,0)))</f>
        <v>0</v>
      </c>
      <c r="AX16" s="7">
        <f>IF(FIT_Lite[[#This Row],[Most Recent-AAPI Score]]&gt;=40, 1, IF(OR(TRIM(FIT_Lite[[#This Row],[Pre-AAPI Score]])="",TRIM(FIT_Lite[[#This Row],[Most Recent-AAPI Score]])=""),0,IF(FIT_Lite[[#This Row],[Most Recent-AAPI Score]]-FIT_Lite[[#This Row],[Pre-AAPI Score]]&gt;=0,1,0)))</f>
        <v>0</v>
      </c>
      <c r="AY16" s="7">
        <f>IF(FIT_Lite[[#This Row],[Most Recent-DLA-20 Score]]&gt;=7, 1, IF(OR(TRIM(FIT_Lite[[#This Row],[Pre-DLA-20 Score]])="",TRIM(FIT_Lite[[#This Row],[Most Recent-DLA-20 Score]])=""),0,IF(FIT_Lite[[#This Row],[Most Recent-DLA-20 Score]]-FIT_Lite[[#This Row],[Pre-DLA-20 Score]]&gt;=0,1,0)))</f>
        <v>0</v>
      </c>
      <c r="AZ16" s="7" t="str">
        <f>IFERROR(VLOOKUP(FIT_Lite[[#This Row],[Primary ICD-10 Diagnosis]],ICD_10[[Combined]:[category]],3,FALSE),"")</f>
        <v/>
      </c>
      <c r="BA16" s="18" t="str">
        <f>IF(AND(LEN(FIT_Lite[[#This Row],[Date Enrolled]])&gt;0,LEN(FIT_Lite[[#This Row],[Date Assessment Completed]])&gt;0),IF((FIT_Lite[[#This Row],[Date Assessment Completed]]-FIT_Lite[[#This Row],[Date Enrolled]])&lt;=15,"Yes","No"),"")</f>
        <v/>
      </c>
      <c r="BB16" s="7" t="str">
        <f>IF(AND(LEN(FIT_Lite[[#This Row],[Discharge Date]])&gt;0,LEN(FIT_Lite[[#This Row],[Date Discharge Summary Completed]])&gt;0),IF(DATEDIF(FIT_Lite[[#This Row],[Discharge Date]],FIT_Lite[[#This Row],[Date Discharge Summary Completed]],"D")&lt;=7,"Yes","No"),"")</f>
        <v/>
      </c>
      <c r="BC16" s="18" t="str">
        <f>IFERROR(IF(LEN(TRIM(FIT_Lite[[#This Row],[Living Arrangements at Discharge]]))&gt;0,VLOOKUP(FIT_Lite[[#This Row],[Living Arrangements at Discharge]],Living_Arrangements[],2,FALSE),""),"")</f>
        <v/>
      </c>
      <c r="BD1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 s="18" t="str">
        <f>IF(LEN(TRIM(FIT_Lite[[#This Row],[Employment Status at Discharge]]))&gt;0,IF(FIT_Lite[[#This Row],[Employment Status at Discharge]]="Yes","Stable",IF(FIT_Lite[[#This Row],[Employment Status at Discharge]]="No","Unstable",IFERROR(VLOOKUP(FIT_Lite[[#This Row],[Employment Status at Discharge]],Employment_Stat[],2,FALSE),""))),"")</f>
        <v/>
      </c>
      <c r="BF16" s="16">
        <f>IF(LEN(FIT_Lite[[#This Row],[Pre-AAPI Date]])&gt;0,FIT_Lite[[#This Row],[Pre-AAPI Date]],FIT_Lite[[#This Row],[Date Enrolled]])</f>
        <v>0</v>
      </c>
      <c r="BG16" s="16">
        <f ca="1">IF(LEN(FIT_Lite[[#This Row],[Date Discharge Summary Completed]])&gt;0,FIT_Lite[[#This Row],[Date Discharge Summary Completed]],IF(LEN(FIT_Lite[[#This Row],[Discharge Date]])&gt;0,FIT_Lite[[#This Row],[Discharge Date]]+30,TODAY()))</f>
        <v>45940</v>
      </c>
      <c r="BH16" s="16">
        <f>IF(LEN(FIT_Lite[[#This Row],[Pre-DLA-20 Date]])&gt;0,FIT_Lite[[#This Row],[Pre-DLA-20 Date]],FIT_Lite[[#This Row],[Date Enrolled]])</f>
        <v>0</v>
      </c>
      <c r="BI16" t="str">
        <f>IFERROR(IF(AND(TRIM(FIT_Lite[[#This Row],[Date Enrolled]])&lt;&gt;"",TRIM(FIT_Lite[[#This Row],[Discharge Date]])&lt;&gt;""),DATEDIF(FIT_Lite[[#This Row],[Date Enrolled]],FIT_Lite[[#This Row],[Discharge Date]],"D"),""),"")</f>
        <v/>
      </c>
    </row>
    <row r="17" spans="1:61" x14ac:dyDescent="0.25">
      <c r="A17" s="14"/>
      <c r="D17" s="20"/>
      <c r="O17" s="7"/>
      <c r="S17" s="10"/>
      <c r="X17" s="49"/>
      <c r="AG17" s="11"/>
      <c r="AH17" s="35"/>
      <c r="AI17" s="11"/>
      <c r="AJ17" s="11"/>
      <c r="AO17" s="10"/>
      <c r="AP17" s="15" t="str" cm="1">
        <f t="array" aca="1" ref="AP1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 s="16" t="str" cm="1">
        <f t="array" aca="1" ref="AQ1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 s="16" t="str" cm="1">
        <f t="array" aca="1" ref="AR1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 s="51" t="str">
        <f ca="1">IF(
AND(LEN(TRIM(FIT_Lite[[#This Row],[Child Care 6 Months Post-Discharge]]))=0,LEN(TRIM(FIT_Lite[[#This Row],[Discharge Date]]))&gt;0,LEN(TRIM(AN17))=0,FIT_Lite[[#This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 s="48" t="str" cm="1">
        <f t="array" aca="1" ref="AT1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 s="7">
        <f>IF(FIT_Lite[[#This Row],[Most Recent-AAPI Score]]&gt;=40, 1, IF(OR(TRIM(FIT_Lite[[#This Row],[Pre-AAPI Score]])="",TRIM(FIT_Lite[[#This Row],[Most Recent-AAPI Score]])=""),0,IF(FIT_Lite[[#This Row],[Most Recent-AAPI Score]]-FIT_Lite[[#This Row],[Pre-AAPI Score]]&gt;=0,1,0)))</f>
        <v>0</v>
      </c>
      <c r="AW17" s="7">
        <f>IF(FIT_Lite[[#This Row],[Most Recent-DLA-20 Score]]&gt;=7, 1, IF(OR(TRIM(FIT_Lite[[#This Row],[Pre-DLA-20 Score]])="",TRIM(FIT_Lite[[#This Row],[Most Recent-DLA-20 Score]])=""),0,IF(FIT_Lite[[#This Row],[Most Recent-DLA-20 Score]]-FIT_Lite[[#This Row],[Pre-DLA-20 Score]]&gt;=0,1,0)))</f>
        <v>0</v>
      </c>
      <c r="AX17" s="7">
        <f>IF(FIT_Lite[[#This Row],[Most Recent-AAPI Score]]&gt;=40, 1, IF(OR(TRIM(FIT_Lite[[#This Row],[Pre-AAPI Score]])="",TRIM(FIT_Lite[[#This Row],[Most Recent-AAPI Score]])=""),0,IF(FIT_Lite[[#This Row],[Most Recent-AAPI Score]]-FIT_Lite[[#This Row],[Pre-AAPI Score]]&gt;=0,1,0)))</f>
        <v>0</v>
      </c>
      <c r="AY17" s="7">
        <f>IF(FIT_Lite[[#This Row],[Most Recent-DLA-20 Score]]&gt;=7, 1, IF(OR(TRIM(FIT_Lite[[#This Row],[Pre-DLA-20 Score]])="",TRIM(FIT_Lite[[#This Row],[Most Recent-DLA-20 Score]])=""),0,IF(FIT_Lite[[#This Row],[Most Recent-DLA-20 Score]]-FIT_Lite[[#This Row],[Pre-DLA-20 Score]]&gt;=0,1,0)))</f>
        <v>0</v>
      </c>
      <c r="AZ17" s="7" t="str">
        <f>IFERROR(VLOOKUP(FIT_Lite[[#This Row],[Primary ICD-10 Diagnosis]],ICD_10[[Combined]:[category]],3,FALSE),"")</f>
        <v/>
      </c>
      <c r="BA17" s="18" t="str">
        <f>IF(AND(LEN(FIT_Lite[[#This Row],[Date Enrolled]])&gt;0,LEN(FIT_Lite[[#This Row],[Date Assessment Completed]])&gt;0),IF((FIT_Lite[[#This Row],[Date Assessment Completed]]-FIT_Lite[[#This Row],[Date Enrolled]])&lt;=15,"Yes","No"),"")</f>
        <v/>
      </c>
      <c r="BB17" s="7" t="str">
        <f>IF(AND(LEN(FIT_Lite[[#This Row],[Discharge Date]])&gt;0,LEN(FIT_Lite[[#This Row],[Date Discharge Summary Completed]])&gt;0),IF(DATEDIF(FIT_Lite[[#This Row],[Discharge Date]],FIT_Lite[[#This Row],[Date Discharge Summary Completed]],"D")&lt;=7,"Yes","No"),"")</f>
        <v/>
      </c>
      <c r="BC17" s="18" t="str">
        <f>IFERROR(IF(LEN(TRIM(FIT_Lite[[#This Row],[Living Arrangements at Discharge]]))&gt;0,VLOOKUP(FIT_Lite[[#This Row],[Living Arrangements at Discharge]],Living_Arrangements[],2,FALSE),""),"")</f>
        <v/>
      </c>
      <c r="BD1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 s="18" t="str">
        <f>IF(LEN(TRIM(FIT_Lite[[#This Row],[Employment Status at Discharge]]))&gt;0,IF(FIT_Lite[[#This Row],[Employment Status at Discharge]]="Yes","Stable",IF(FIT_Lite[[#This Row],[Employment Status at Discharge]]="No","Unstable",IFERROR(VLOOKUP(FIT_Lite[[#This Row],[Employment Status at Discharge]],Employment_Stat[],2,FALSE),""))),"")</f>
        <v/>
      </c>
      <c r="BF17" s="16">
        <f>IF(LEN(FIT_Lite[[#This Row],[Pre-AAPI Date]])&gt;0,FIT_Lite[[#This Row],[Pre-AAPI Date]],FIT_Lite[[#This Row],[Date Enrolled]])</f>
        <v>0</v>
      </c>
      <c r="BG17" s="16">
        <f ca="1">IF(LEN(FIT_Lite[[#This Row],[Date Discharge Summary Completed]])&gt;0,FIT_Lite[[#This Row],[Date Discharge Summary Completed]],IF(LEN(FIT_Lite[[#This Row],[Discharge Date]])&gt;0,FIT_Lite[[#This Row],[Discharge Date]]+30,TODAY()))</f>
        <v>45940</v>
      </c>
      <c r="BH17" s="16">
        <f>IF(LEN(FIT_Lite[[#This Row],[Pre-DLA-20 Date]])&gt;0,FIT_Lite[[#This Row],[Pre-DLA-20 Date]],FIT_Lite[[#This Row],[Date Enrolled]])</f>
        <v>0</v>
      </c>
      <c r="BI17" t="str">
        <f>IFERROR(IF(AND(TRIM(FIT_Lite[[#This Row],[Date Enrolled]])&lt;&gt;"",TRIM(FIT_Lite[[#This Row],[Discharge Date]])&lt;&gt;""),DATEDIF(FIT_Lite[[#This Row],[Date Enrolled]],FIT_Lite[[#This Row],[Discharge Date]],"D"),""),"")</f>
        <v/>
      </c>
    </row>
    <row r="18" spans="1:61" x14ac:dyDescent="0.25">
      <c r="A18" s="14"/>
      <c r="D18" s="20"/>
      <c r="O18" s="7"/>
      <c r="S18" s="10"/>
      <c r="X18" s="49"/>
      <c r="AG18" s="11"/>
      <c r="AH18" s="35"/>
      <c r="AI18" s="11"/>
      <c r="AJ18" s="11"/>
      <c r="AO18" s="10"/>
      <c r="AP18" s="15" t="str" cm="1">
        <f t="array" aca="1" ref="AP1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 s="16" t="str" cm="1">
        <f t="array" aca="1" ref="AQ1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 s="16" t="str" cm="1">
        <f t="array" aca="1" ref="AR1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 s="51" t="str">
        <f ca="1">IF(
AND(LEN(TRIM(FIT_Lite[[#This Row],[Child Care 6 Months Post-Discharge]]))=0,LEN(TRIM(FIT_Lite[[#This Row],[Discharge Date]]))&gt;0,LEN(TRIM(AN18))=0,FIT_Lite[[#This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 s="48" t="str" cm="1">
        <f t="array" aca="1" ref="AT1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 s="7">
        <f>IF(FIT_Lite[[#This Row],[Most Recent-AAPI Score]]&gt;=40, 1, IF(OR(TRIM(FIT_Lite[[#This Row],[Pre-AAPI Score]])="",TRIM(FIT_Lite[[#This Row],[Most Recent-AAPI Score]])=""),0,IF(FIT_Lite[[#This Row],[Most Recent-AAPI Score]]-FIT_Lite[[#This Row],[Pre-AAPI Score]]&gt;=0,1,0)))</f>
        <v>0</v>
      </c>
      <c r="AW18" s="7">
        <f>IF(FIT_Lite[[#This Row],[Most Recent-DLA-20 Score]]&gt;=7, 1, IF(OR(TRIM(FIT_Lite[[#This Row],[Pre-DLA-20 Score]])="",TRIM(FIT_Lite[[#This Row],[Most Recent-DLA-20 Score]])=""),0,IF(FIT_Lite[[#This Row],[Most Recent-DLA-20 Score]]-FIT_Lite[[#This Row],[Pre-DLA-20 Score]]&gt;=0,1,0)))</f>
        <v>0</v>
      </c>
      <c r="AX18" s="7">
        <f>IF(FIT_Lite[[#This Row],[Most Recent-AAPI Score]]&gt;=40, 1, IF(OR(TRIM(FIT_Lite[[#This Row],[Pre-AAPI Score]])="",TRIM(FIT_Lite[[#This Row],[Most Recent-AAPI Score]])=""),0,IF(FIT_Lite[[#This Row],[Most Recent-AAPI Score]]-FIT_Lite[[#This Row],[Pre-AAPI Score]]&gt;=0,1,0)))</f>
        <v>0</v>
      </c>
      <c r="AY18" s="7">
        <f>IF(FIT_Lite[[#This Row],[Most Recent-DLA-20 Score]]&gt;=7, 1, IF(OR(TRIM(FIT_Lite[[#This Row],[Pre-DLA-20 Score]])="",TRIM(FIT_Lite[[#This Row],[Most Recent-DLA-20 Score]])=""),0,IF(FIT_Lite[[#This Row],[Most Recent-DLA-20 Score]]-FIT_Lite[[#This Row],[Pre-DLA-20 Score]]&gt;=0,1,0)))</f>
        <v>0</v>
      </c>
      <c r="AZ18" s="7" t="str">
        <f>IFERROR(VLOOKUP(FIT_Lite[[#This Row],[Primary ICD-10 Diagnosis]],ICD_10[[Combined]:[category]],3,FALSE),"")</f>
        <v/>
      </c>
      <c r="BA18" s="18" t="str">
        <f>IF(AND(LEN(FIT_Lite[[#This Row],[Date Enrolled]])&gt;0,LEN(FIT_Lite[[#This Row],[Date Assessment Completed]])&gt;0),IF((FIT_Lite[[#This Row],[Date Assessment Completed]]-FIT_Lite[[#This Row],[Date Enrolled]])&lt;=15,"Yes","No"),"")</f>
        <v/>
      </c>
      <c r="BB18" s="7" t="str">
        <f>IF(AND(LEN(FIT_Lite[[#This Row],[Discharge Date]])&gt;0,LEN(FIT_Lite[[#This Row],[Date Discharge Summary Completed]])&gt;0),IF(DATEDIF(FIT_Lite[[#This Row],[Discharge Date]],FIT_Lite[[#This Row],[Date Discharge Summary Completed]],"D")&lt;=7,"Yes","No"),"")</f>
        <v/>
      </c>
      <c r="BC18" s="18" t="str">
        <f>IFERROR(IF(LEN(TRIM(FIT_Lite[[#This Row],[Living Arrangements at Discharge]]))&gt;0,VLOOKUP(FIT_Lite[[#This Row],[Living Arrangements at Discharge]],Living_Arrangements[],2,FALSE),""),"")</f>
        <v/>
      </c>
      <c r="BD1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 s="18" t="str">
        <f>IF(LEN(TRIM(FIT_Lite[[#This Row],[Employment Status at Discharge]]))&gt;0,IF(FIT_Lite[[#This Row],[Employment Status at Discharge]]="Yes","Stable",IF(FIT_Lite[[#This Row],[Employment Status at Discharge]]="No","Unstable",IFERROR(VLOOKUP(FIT_Lite[[#This Row],[Employment Status at Discharge]],Employment_Stat[],2,FALSE),""))),"")</f>
        <v/>
      </c>
      <c r="BF18" s="16">
        <f>IF(LEN(FIT_Lite[[#This Row],[Pre-AAPI Date]])&gt;0,FIT_Lite[[#This Row],[Pre-AAPI Date]],FIT_Lite[[#This Row],[Date Enrolled]])</f>
        <v>0</v>
      </c>
      <c r="BG18" s="16">
        <f ca="1">IF(LEN(FIT_Lite[[#This Row],[Date Discharge Summary Completed]])&gt;0,FIT_Lite[[#This Row],[Date Discharge Summary Completed]],IF(LEN(FIT_Lite[[#This Row],[Discharge Date]])&gt;0,FIT_Lite[[#This Row],[Discharge Date]]+30,TODAY()))</f>
        <v>45940</v>
      </c>
      <c r="BH18" s="16">
        <f>IF(LEN(FIT_Lite[[#This Row],[Pre-DLA-20 Date]])&gt;0,FIT_Lite[[#This Row],[Pre-DLA-20 Date]],FIT_Lite[[#This Row],[Date Enrolled]])</f>
        <v>0</v>
      </c>
      <c r="BI18" t="str">
        <f>IFERROR(IF(AND(TRIM(FIT_Lite[[#This Row],[Date Enrolled]])&lt;&gt;"",TRIM(FIT_Lite[[#This Row],[Discharge Date]])&lt;&gt;""),DATEDIF(FIT_Lite[[#This Row],[Date Enrolled]],FIT_Lite[[#This Row],[Discharge Date]],"D"),""),"")</f>
        <v/>
      </c>
    </row>
    <row r="19" spans="1:61" x14ac:dyDescent="0.25">
      <c r="A19" s="14"/>
      <c r="D19" s="20"/>
      <c r="O19" s="7"/>
      <c r="X19" s="49"/>
      <c r="AG19" s="11"/>
      <c r="AH19" s="35"/>
      <c r="AI19" s="11"/>
      <c r="AJ19" s="11"/>
      <c r="AP19" s="15" t="str" cm="1">
        <f t="array" aca="1" ref="AP1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 s="16" t="str" cm="1">
        <f t="array" aca="1" ref="AQ1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 s="16" t="str" cm="1">
        <f t="array" aca="1" ref="AR1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 s="51" t="str">
        <f ca="1">IF(
AND(LEN(TRIM(FIT_Lite[[#This Row],[Child Care 6 Months Post-Discharge]]))=0,LEN(TRIM(FIT_Lite[[#This Row],[Discharge Date]]))&gt;0,LEN(TRIM(AN19))=0,FIT_Lite[[#This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 s="48" t="str" cm="1">
        <f t="array" aca="1" ref="AT1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 s="7">
        <f>IF(FIT_Lite[[#This Row],[Most Recent-AAPI Score]]&gt;=40, 1, IF(OR(TRIM(FIT_Lite[[#This Row],[Pre-AAPI Score]])="",TRIM(FIT_Lite[[#This Row],[Most Recent-AAPI Score]])=""),0,IF(FIT_Lite[[#This Row],[Most Recent-AAPI Score]]-FIT_Lite[[#This Row],[Pre-AAPI Score]]&gt;=0,1,0)))</f>
        <v>0</v>
      </c>
      <c r="AW19" s="7">
        <f>IF(FIT_Lite[[#This Row],[Most Recent-DLA-20 Score]]&gt;=7, 1, IF(OR(TRIM(FIT_Lite[[#This Row],[Pre-DLA-20 Score]])="",TRIM(FIT_Lite[[#This Row],[Most Recent-DLA-20 Score]])=""),0,IF(FIT_Lite[[#This Row],[Most Recent-DLA-20 Score]]-FIT_Lite[[#This Row],[Pre-DLA-20 Score]]&gt;=0,1,0)))</f>
        <v>0</v>
      </c>
      <c r="AX19" s="7">
        <f>IF(FIT_Lite[[#This Row],[Most Recent-AAPI Score]]&gt;=40, 1, IF(OR(TRIM(FIT_Lite[[#This Row],[Pre-AAPI Score]])="",TRIM(FIT_Lite[[#This Row],[Most Recent-AAPI Score]])=""),0,IF(FIT_Lite[[#This Row],[Most Recent-AAPI Score]]-FIT_Lite[[#This Row],[Pre-AAPI Score]]&gt;=0,1,0)))</f>
        <v>0</v>
      </c>
      <c r="AY19" s="7">
        <f>IF(FIT_Lite[[#This Row],[Most Recent-DLA-20 Score]]&gt;=7, 1, IF(OR(TRIM(FIT_Lite[[#This Row],[Pre-DLA-20 Score]])="",TRIM(FIT_Lite[[#This Row],[Most Recent-DLA-20 Score]])=""),0,IF(FIT_Lite[[#This Row],[Most Recent-DLA-20 Score]]-FIT_Lite[[#This Row],[Pre-DLA-20 Score]]&gt;=0,1,0)))</f>
        <v>0</v>
      </c>
      <c r="AZ19" s="7" t="str">
        <f>IFERROR(VLOOKUP(FIT_Lite[[#This Row],[Primary ICD-10 Diagnosis]],ICD_10[[Combined]:[category]],3,FALSE),"")</f>
        <v/>
      </c>
      <c r="BA19" s="18" t="str">
        <f>IF(AND(LEN(FIT_Lite[[#This Row],[Date Enrolled]])&gt;0,LEN(FIT_Lite[[#This Row],[Date Assessment Completed]])&gt;0),IF((FIT_Lite[[#This Row],[Date Assessment Completed]]-FIT_Lite[[#This Row],[Date Enrolled]])&lt;=15,"Yes","No"),"")</f>
        <v/>
      </c>
      <c r="BB19" s="7" t="str">
        <f>IF(AND(LEN(FIT_Lite[[#This Row],[Discharge Date]])&gt;0,LEN(FIT_Lite[[#This Row],[Date Discharge Summary Completed]])&gt;0),IF(DATEDIF(FIT_Lite[[#This Row],[Discharge Date]],FIT_Lite[[#This Row],[Date Discharge Summary Completed]],"D")&lt;=7,"Yes","No"),"")</f>
        <v/>
      </c>
      <c r="BC19" s="18" t="str">
        <f>IFERROR(IF(LEN(TRIM(FIT_Lite[[#This Row],[Living Arrangements at Discharge]]))&gt;0,VLOOKUP(FIT_Lite[[#This Row],[Living Arrangements at Discharge]],Living_Arrangements[],2,FALSE),""),"")</f>
        <v/>
      </c>
      <c r="BD1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 s="18" t="str">
        <f>IF(LEN(TRIM(FIT_Lite[[#This Row],[Employment Status at Discharge]]))&gt;0,IF(FIT_Lite[[#This Row],[Employment Status at Discharge]]="Yes","Stable",IF(FIT_Lite[[#This Row],[Employment Status at Discharge]]="No","Unstable",IFERROR(VLOOKUP(FIT_Lite[[#This Row],[Employment Status at Discharge]],Employment_Stat[],2,FALSE),""))),"")</f>
        <v/>
      </c>
      <c r="BF19" s="16">
        <f>IF(LEN(FIT_Lite[[#This Row],[Pre-AAPI Date]])&gt;0,FIT_Lite[[#This Row],[Pre-AAPI Date]],FIT_Lite[[#This Row],[Date Enrolled]])</f>
        <v>0</v>
      </c>
      <c r="BG19" s="16">
        <f ca="1">IF(LEN(FIT_Lite[[#This Row],[Date Discharge Summary Completed]])&gt;0,FIT_Lite[[#This Row],[Date Discharge Summary Completed]],IF(LEN(FIT_Lite[[#This Row],[Discharge Date]])&gt;0,FIT_Lite[[#This Row],[Discharge Date]]+30,TODAY()))</f>
        <v>45940</v>
      </c>
      <c r="BH19" s="16">
        <f>IF(LEN(FIT_Lite[[#This Row],[Pre-DLA-20 Date]])&gt;0,FIT_Lite[[#This Row],[Pre-DLA-20 Date]],FIT_Lite[[#This Row],[Date Enrolled]])</f>
        <v>0</v>
      </c>
      <c r="BI19" t="str">
        <f>IFERROR(IF(AND(TRIM(FIT_Lite[[#This Row],[Date Enrolled]])&lt;&gt;"",TRIM(FIT_Lite[[#This Row],[Discharge Date]])&lt;&gt;""),DATEDIF(FIT_Lite[[#This Row],[Date Enrolled]],FIT_Lite[[#This Row],[Discharge Date]],"D"),""),"")</f>
        <v/>
      </c>
    </row>
    <row r="20" spans="1:61" x14ac:dyDescent="0.25">
      <c r="A20" s="14"/>
      <c r="D20" s="20"/>
      <c r="N20" s="8"/>
      <c r="O20" s="7"/>
      <c r="S20" s="10"/>
      <c r="X20" s="49"/>
      <c r="AD20" s="49"/>
      <c r="AG20" s="11"/>
      <c r="AH20" s="35"/>
      <c r="AI20" s="11"/>
      <c r="AJ20" s="11"/>
      <c r="AO20" s="10"/>
      <c r="AP20" s="15" t="str" cm="1">
        <f t="array" aca="1" ref="AP2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 s="16" t="str" cm="1">
        <f t="array" aca="1" ref="AQ2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 s="16" t="str" cm="1">
        <f t="array" aca="1" ref="AR2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 s="51" t="str">
        <f ca="1">IF(
AND(LEN(TRIM(FIT_Lite[[#This Row],[Child Care 6 Months Post-Discharge]]))=0,LEN(TRIM(FIT_Lite[[#This Row],[Discharge Date]]))&gt;0,LEN(TRIM(AN20))=0,FIT_Lite[[#This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 s="48" t="str" cm="1">
        <f t="array" aca="1" ref="AT2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 s="7">
        <f>IF(FIT_Lite[[#This Row],[Most Recent-AAPI Score]]&gt;=40, 1, IF(OR(TRIM(FIT_Lite[[#This Row],[Pre-AAPI Score]])="",TRIM(FIT_Lite[[#This Row],[Most Recent-AAPI Score]])=""),0,IF(FIT_Lite[[#This Row],[Most Recent-AAPI Score]]-FIT_Lite[[#This Row],[Pre-AAPI Score]]&gt;=0,1,0)))</f>
        <v>0</v>
      </c>
      <c r="AW20" s="7">
        <f>IF(FIT_Lite[[#This Row],[Most Recent-DLA-20 Score]]&gt;=7, 1, IF(OR(TRIM(FIT_Lite[[#This Row],[Pre-DLA-20 Score]])="",TRIM(FIT_Lite[[#This Row],[Most Recent-DLA-20 Score]])=""),0,IF(FIT_Lite[[#This Row],[Most Recent-DLA-20 Score]]-FIT_Lite[[#This Row],[Pre-DLA-20 Score]]&gt;=0,1,0)))</f>
        <v>0</v>
      </c>
      <c r="AX20" s="7">
        <f>IF(FIT_Lite[[#This Row],[Most Recent-AAPI Score]]&gt;=40, 1, IF(OR(TRIM(FIT_Lite[[#This Row],[Pre-AAPI Score]])="",TRIM(FIT_Lite[[#This Row],[Most Recent-AAPI Score]])=""),0,IF(FIT_Lite[[#This Row],[Most Recent-AAPI Score]]-FIT_Lite[[#This Row],[Pre-AAPI Score]]&gt;=0,1,0)))</f>
        <v>0</v>
      </c>
      <c r="AY20" s="7">
        <f>IF(FIT_Lite[[#This Row],[Most Recent-DLA-20 Score]]&gt;=7, 1, IF(OR(TRIM(FIT_Lite[[#This Row],[Pre-DLA-20 Score]])="",TRIM(FIT_Lite[[#This Row],[Most Recent-DLA-20 Score]])=""),0,IF(FIT_Lite[[#This Row],[Most Recent-DLA-20 Score]]-FIT_Lite[[#This Row],[Pre-DLA-20 Score]]&gt;=0,1,0)))</f>
        <v>0</v>
      </c>
      <c r="AZ20" s="7" t="str">
        <f>IFERROR(VLOOKUP(FIT_Lite[[#This Row],[Primary ICD-10 Diagnosis]],ICD_10[[Combined]:[category]],3,FALSE),"")</f>
        <v/>
      </c>
      <c r="BA20" s="18" t="str">
        <f>IF(AND(LEN(FIT_Lite[[#This Row],[Date Enrolled]])&gt;0,LEN(FIT_Lite[[#This Row],[Date Assessment Completed]])&gt;0),IF((FIT_Lite[[#This Row],[Date Assessment Completed]]-FIT_Lite[[#This Row],[Date Enrolled]])&lt;=15,"Yes","No"),"")</f>
        <v/>
      </c>
      <c r="BB20" s="7" t="str">
        <f>IF(AND(LEN(FIT_Lite[[#This Row],[Discharge Date]])&gt;0,LEN(FIT_Lite[[#This Row],[Date Discharge Summary Completed]])&gt;0),IF(DATEDIF(FIT_Lite[[#This Row],[Discharge Date]],FIT_Lite[[#This Row],[Date Discharge Summary Completed]],"D")&lt;=7,"Yes","No"),"")</f>
        <v/>
      </c>
      <c r="BC20" s="18" t="str">
        <f>IFERROR(IF(LEN(TRIM(FIT_Lite[[#This Row],[Living Arrangements at Discharge]]))&gt;0,VLOOKUP(FIT_Lite[[#This Row],[Living Arrangements at Discharge]],Living_Arrangements[],2,FALSE),""),"")</f>
        <v/>
      </c>
      <c r="BD2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 s="18" t="str">
        <f>IF(LEN(TRIM(FIT_Lite[[#This Row],[Employment Status at Discharge]]))&gt;0,IF(FIT_Lite[[#This Row],[Employment Status at Discharge]]="Yes","Stable",IF(FIT_Lite[[#This Row],[Employment Status at Discharge]]="No","Unstable",IFERROR(VLOOKUP(FIT_Lite[[#This Row],[Employment Status at Discharge]],Employment_Stat[],2,FALSE),""))),"")</f>
        <v/>
      </c>
      <c r="BF20" s="16">
        <f>IF(LEN(FIT_Lite[[#This Row],[Pre-AAPI Date]])&gt;0,FIT_Lite[[#This Row],[Pre-AAPI Date]],FIT_Lite[[#This Row],[Date Enrolled]])</f>
        <v>0</v>
      </c>
      <c r="BG20" s="16">
        <f ca="1">IF(LEN(FIT_Lite[[#This Row],[Date Discharge Summary Completed]])&gt;0,FIT_Lite[[#This Row],[Date Discharge Summary Completed]],IF(LEN(FIT_Lite[[#This Row],[Discharge Date]])&gt;0,FIT_Lite[[#This Row],[Discharge Date]]+30,TODAY()))</f>
        <v>45940</v>
      </c>
      <c r="BH20" s="16">
        <f>IF(LEN(FIT_Lite[[#This Row],[Pre-DLA-20 Date]])&gt;0,FIT_Lite[[#This Row],[Pre-DLA-20 Date]],FIT_Lite[[#This Row],[Date Enrolled]])</f>
        <v>0</v>
      </c>
      <c r="BI20" t="str">
        <f>IFERROR(IF(AND(TRIM(FIT_Lite[[#This Row],[Date Enrolled]])&lt;&gt;"",TRIM(FIT_Lite[[#This Row],[Discharge Date]])&lt;&gt;""),DATEDIF(FIT_Lite[[#This Row],[Date Enrolled]],FIT_Lite[[#This Row],[Discharge Date]],"D"),""),"")</f>
        <v/>
      </c>
    </row>
    <row r="21" spans="1:61" x14ac:dyDescent="0.25">
      <c r="A21" s="14"/>
      <c r="D21" s="20"/>
      <c r="O21" s="7"/>
      <c r="S21" s="10"/>
      <c r="X21" s="49"/>
      <c r="AG21" s="11"/>
      <c r="AH21" s="35"/>
      <c r="AI21" s="11"/>
      <c r="AJ21" s="11"/>
      <c r="AO21" s="10"/>
      <c r="AP21" s="15" t="str" cm="1">
        <f t="array" aca="1" ref="AP2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 s="16" t="str" cm="1">
        <f t="array" aca="1" ref="AQ2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 s="16" t="str" cm="1">
        <f t="array" aca="1" ref="AR2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 s="51" t="str">
        <f ca="1">IF(
AND(LEN(TRIM(FIT_Lite[[#This Row],[Child Care 6 Months Post-Discharge]]))=0,LEN(TRIM(FIT_Lite[[#This Row],[Discharge Date]]))&gt;0,LEN(TRIM(AN21))=0,FIT_Lite[[#This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 s="48" t="str" cm="1">
        <f t="array" aca="1" ref="AT2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 s="7">
        <f>IF(FIT_Lite[[#This Row],[Most Recent-AAPI Score]]&gt;=40, 1, IF(OR(TRIM(FIT_Lite[[#This Row],[Pre-AAPI Score]])="",TRIM(FIT_Lite[[#This Row],[Most Recent-AAPI Score]])=""),0,IF(FIT_Lite[[#This Row],[Most Recent-AAPI Score]]-FIT_Lite[[#This Row],[Pre-AAPI Score]]&gt;=0,1,0)))</f>
        <v>0</v>
      </c>
      <c r="AW21" s="7">
        <f>IF(FIT_Lite[[#This Row],[Most Recent-DLA-20 Score]]&gt;=7, 1, IF(OR(TRIM(FIT_Lite[[#This Row],[Pre-DLA-20 Score]])="",TRIM(FIT_Lite[[#This Row],[Most Recent-DLA-20 Score]])=""),0,IF(FIT_Lite[[#This Row],[Most Recent-DLA-20 Score]]-FIT_Lite[[#This Row],[Pre-DLA-20 Score]]&gt;=0,1,0)))</f>
        <v>0</v>
      </c>
      <c r="AX21" s="7">
        <f>IF(FIT_Lite[[#This Row],[Most Recent-AAPI Score]]&gt;=40, 1, IF(OR(TRIM(FIT_Lite[[#This Row],[Pre-AAPI Score]])="",TRIM(FIT_Lite[[#This Row],[Most Recent-AAPI Score]])=""),0,IF(FIT_Lite[[#This Row],[Most Recent-AAPI Score]]-FIT_Lite[[#This Row],[Pre-AAPI Score]]&gt;=0,1,0)))</f>
        <v>0</v>
      </c>
      <c r="AY21" s="7">
        <f>IF(FIT_Lite[[#This Row],[Most Recent-DLA-20 Score]]&gt;=7, 1, IF(OR(TRIM(FIT_Lite[[#This Row],[Pre-DLA-20 Score]])="",TRIM(FIT_Lite[[#This Row],[Most Recent-DLA-20 Score]])=""),0,IF(FIT_Lite[[#This Row],[Most Recent-DLA-20 Score]]-FIT_Lite[[#This Row],[Pre-DLA-20 Score]]&gt;=0,1,0)))</f>
        <v>0</v>
      </c>
      <c r="AZ21" s="7" t="str">
        <f>IFERROR(VLOOKUP(FIT_Lite[[#This Row],[Primary ICD-10 Diagnosis]],ICD_10[[Combined]:[category]],3,FALSE),"")</f>
        <v/>
      </c>
      <c r="BA21" s="18" t="str">
        <f>IF(AND(LEN(FIT_Lite[[#This Row],[Date Enrolled]])&gt;0,LEN(FIT_Lite[[#This Row],[Date Assessment Completed]])&gt;0),IF((FIT_Lite[[#This Row],[Date Assessment Completed]]-FIT_Lite[[#This Row],[Date Enrolled]])&lt;=15,"Yes","No"),"")</f>
        <v/>
      </c>
      <c r="BB21" s="7" t="str">
        <f>IF(AND(LEN(FIT_Lite[[#This Row],[Discharge Date]])&gt;0,LEN(FIT_Lite[[#This Row],[Date Discharge Summary Completed]])&gt;0),IF(DATEDIF(FIT_Lite[[#This Row],[Discharge Date]],FIT_Lite[[#This Row],[Date Discharge Summary Completed]],"D")&lt;=7,"Yes","No"),"")</f>
        <v/>
      </c>
      <c r="BC21" s="18" t="str">
        <f>IFERROR(IF(LEN(TRIM(FIT_Lite[[#This Row],[Living Arrangements at Discharge]]))&gt;0,VLOOKUP(FIT_Lite[[#This Row],[Living Arrangements at Discharge]],Living_Arrangements[],2,FALSE),""),"")</f>
        <v/>
      </c>
      <c r="BD2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 s="18" t="str">
        <f>IF(LEN(TRIM(FIT_Lite[[#This Row],[Employment Status at Discharge]]))&gt;0,IF(FIT_Lite[[#This Row],[Employment Status at Discharge]]="Yes","Stable",IF(FIT_Lite[[#This Row],[Employment Status at Discharge]]="No","Unstable",IFERROR(VLOOKUP(FIT_Lite[[#This Row],[Employment Status at Discharge]],Employment_Stat[],2,FALSE),""))),"")</f>
        <v/>
      </c>
      <c r="BF21" s="16">
        <f>IF(LEN(FIT_Lite[[#This Row],[Pre-AAPI Date]])&gt;0,FIT_Lite[[#This Row],[Pre-AAPI Date]],FIT_Lite[[#This Row],[Date Enrolled]])</f>
        <v>0</v>
      </c>
      <c r="BG21" s="16">
        <f ca="1">IF(LEN(FIT_Lite[[#This Row],[Date Discharge Summary Completed]])&gt;0,FIT_Lite[[#This Row],[Date Discharge Summary Completed]],IF(LEN(FIT_Lite[[#This Row],[Discharge Date]])&gt;0,FIT_Lite[[#This Row],[Discharge Date]]+30,TODAY()))</f>
        <v>45940</v>
      </c>
      <c r="BH21" s="16">
        <f>IF(LEN(FIT_Lite[[#This Row],[Pre-DLA-20 Date]])&gt;0,FIT_Lite[[#This Row],[Pre-DLA-20 Date]],FIT_Lite[[#This Row],[Date Enrolled]])</f>
        <v>0</v>
      </c>
      <c r="BI21" t="str">
        <f>IFERROR(IF(AND(TRIM(FIT_Lite[[#This Row],[Date Enrolled]])&lt;&gt;"",TRIM(FIT_Lite[[#This Row],[Discharge Date]])&lt;&gt;""),DATEDIF(FIT_Lite[[#This Row],[Date Enrolled]],FIT_Lite[[#This Row],[Discharge Date]],"D"),""),"")</f>
        <v/>
      </c>
    </row>
    <row r="22" spans="1:61" x14ac:dyDescent="0.25">
      <c r="A22" s="14"/>
      <c r="D22" s="20"/>
      <c r="N22" s="8"/>
      <c r="O22" s="7"/>
      <c r="S22" s="10"/>
      <c r="X22" s="49"/>
      <c r="AD22" s="49"/>
      <c r="AG22" s="11"/>
      <c r="AH22" s="35"/>
      <c r="AI22" s="11"/>
      <c r="AJ22" s="11"/>
      <c r="AP22" s="15" t="str" cm="1">
        <f t="array" aca="1" ref="AP2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 s="16" t="str" cm="1">
        <f t="array" aca="1" ref="AQ2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 s="16" t="str" cm="1">
        <f t="array" aca="1" ref="AR2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 s="51" t="str">
        <f ca="1">IF(
AND(LEN(TRIM(FIT_Lite[[#This Row],[Child Care 6 Months Post-Discharge]]))=0,LEN(TRIM(FIT_Lite[[#This Row],[Discharge Date]]))&gt;0,LEN(TRIM(AN22))=0,FIT_Lite[[#This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 s="48" t="str" cm="1">
        <f t="array" aca="1" ref="AT2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 s="7">
        <f>IF(FIT_Lite[[#This Row],[Most Recent-AAPI Score]]&gt;=40, 1, IF(OR(TRIM(FIT_Lite[[#This Row],[Pre-AAPI Score]])="",TRIM(FIT_Lite[[#This Row],[Most Recent-AAPI Score]])=""),0,IF(FIT_Lite[[#This Row],[Most Recent-AAPI Score]]-FIT_Lite[[#This Row],[Pre-AAPI Score]]&gt;=0,1,0)))</f>
        <v>0</v>
      </c>
      <c r="AW22" s="7">
        <f>IF(FIT_Lite[[#This Row],[Most Recent-DLA-20 Score]]&gt;=7, 1, IF(OR(TRIM(FIT_Lite[[#This Row],[Pre-DLA-20 Score]])="",TRIM(FIT_Lite[[#This Row],[Most Recent-DLA-20 Score]])=""),0,IF(FIT_Lite[[#This Row],[Most Recent-DLA-20 Score]]-FIT_Lite[[#This Row],[Pre-DLA-20 Score]]&gt;=0,1,0)))</f>
        <v>0</v>
      </c>
      <c r="AX22" s="7">
        <f>IF(FIT_Lite[[#This Row],[Most Recent-AAPI Score]]&gt;=40, 1, IF(OR(TRIM(FIT_Lite[[#This Row],[Pre-AAPI Score]])="",TRIM(FIT_Lite[[#This Row],[Most Recent-AAPI Score]])=""),0,IF(FIT_Lite[[#This Row],[Most Recent-AAPI Score]]-FIT_Lite[[#This Row],[Pre-AAPI Score]]&gt;=0,1,0)))</f>
        <v>0</v>
      </c>
      <c r="AY22" s="7">
        <f>IF(FIT_Lite[[#This Row],[Most Recent-DLA-20 Score]]&gt;=7, 1, IF(OR(TRIM(FIT_Lite[[#This Row],[Pre-DLA-20 Score]])="",TRIM(FIT_Lite[[#This Row],[Most Recent-DLA-20 Score]])=""),0,IF(FIT_Lite[[#This Row],[Most Recent-DLA-20 Score]]-FIT_Lite[[#This Row],[Pre-DLA-20 Score]]&gt;=0,1,0)))</f>
        <v>0</v>
      </c>
      <c r="AZ22" s="7" t="str">
        <f>IFERROR(VLOOKUP(FIT_Lite[[#This Row],[Primary ICD-10 Diagnosis]],ICD_10[[Combined]:[category]],3,FALSE),"")</f>
        <v/>
      </c>
      <c r="BA22" s="18" t="str">
        <f>IF(AND(LEN(FIT_Lite[[#This Row],[Date Enrolled]])&gt;0,LEN(FIT_Lite[[#This Row],[Date Assessment Completed]])&gt;0),IF((FIT_Lite[[#This Row],[Date Assessment Completed]]-FIT_Lite[[#This Row],[Date Enrolled]])&lt;=15,"Yes","No"),"")</f>
        <v/>
      </c>
      <c r="BB22" s="7" t="str">
        <f>IF(AND(LEN(FIT_Lite[[#This Row],[Discharge Date]])&gt;0,LEN(FIT_Lite[[#This Row],[Date Discharge Summary Completed]])&gt;0),IF(DATEDIF(FIT_Lite[[#This Row],[Discharge Date]],FIT_Lite[[#This Row],[Date Discharge Summary Completed]],"D")&lt;=7,"Yes","No"),"")</f>
        <v/>
      </c>
      <c r="BC22" s="18" t="str">
        <f>IFERROR(IF(LEN(TRIM(FIT_Lite[[#This Row],[Living Arrangements at Discharge]]))&gt;0,VLOOKUP(FIT_Lite[[#This Row],[Living Arrangements at Discharge]],Living_Arrangements[],2,FALSE),""),"")</f>
        <v/>
      </c>
      <c r="BD2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 s="18" t="str">
        <f>IF(LEN(TRIM(FIT_Lite[[#This Row],[Employment Status at Discharge]]))&gt;0,IF(FIT_Lite[[#This Row],[Employment Status at Discharge]]="Yes","Stable",IF(FIT_Lite[[#This Row],[Employment Status at Discharge]]="No","Unstable",IFERROR(VLOOKUP(FIT_Lite[[#This Row],[Employment Status at Discharge]],Employment_Stat[],2,FALSE),""))),"")</f>
        <v/>
      </c>
      <c r="BF22" s="16">
        <f>IF(LEN(FIT_Lite[[#This Row],[Pre-AAPI Date]])&gt;0,FIT_Lite[[#This Row],[Pre-AAPI Date]],FIT_Lite[[#This Row],[Date Enrolled]])</f>
        <v>0</v>
      </c>
      <c r="BG22" s="16">
        <f ca="1">IF(LEN(FIT_Lite[[#This Row],[Date Discharge Summary Completed]])&gt;0,FIT_Lite[[#This Row],[Date Discharge Summary Completed]],IF(LEN(FIT_Lite[[#This Row],[Discharge Date]])&gt;0,FIT_Lite[[#This Row],[Discharge Date]]+30,TODAY()))</f>
        <v>45940</v>
      </c>
      <c r="BH22" s="16">
        <f>IF(LEN(FIT_Lite[[#This Row],[Pre-DLA-20 Date]])&gt;0,FIT_Lite[[#This Row],[Pre-DLA-20 Date]],FIT_Lite[[#This Row],[Date Enrolled]])</f>
        <v>0</v>
      </c>
      <c r="BI22" t="str">
        <f>IFERROR(IF(AND(TRIM(FIT_Lite[[#This Row],[Date Enrolled]])&lt;&gt;"",TRIM(FIT_Lite[[#This Row],[Discharge Date]])&lt;&gt;""),DATEDIF(FIT_Lite[[#This Row],[Date Enrolled]],FIT_Lite[[#This Row],[Discharge Date]],"D"),""),"")</f>
        <v/>
      </c>
    </row>
    <row r="23" spans="1:61" x14ac:dyDescent="0.25">
      <c r="A23" s="14"/>
      <c r="D23" s="20"/>
      <c r="O23" s="7"/>
      <c r="S23" s="10"/>
      <c r="X23" s="49"/>
      <c r="AG23" s="11"/>
      <c r="AH23" s="35"/>
      <c r="AI23" s="11"/>
      <c r="AJ23" s="11"/>
      <c r="AO23" s="10"/>
      <c r="AP23" s="15" t="str" cm="1">
        <f t="array" aca="1" ref="AP2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 s="16" t="str" cm="1">
        <f t="array" aca="1" ref="AQ2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 s="16" t="str" cm="1">
        <f t="array" aca="1" ref="AR2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 s="51" t="str">
        <f ca="1">IF(
AND(LEN(TRIM(FIT_Lite[[#This Row],[Child Care 6 Months Post-Discharge]]))=0,LEN(TRIM(FIT_Lite[[#This Row],[Discharge Date]]))&gt;0,LEN(TRIM(AN23))=0,FIT_Lite[[#This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 s="48" t="str" cm="1">
        <f t="array" aca="1" ref="AT2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 s="7">
        <f>IF(FIT_Lite[[#This Row],[Most Recent-AAPI Score]]&gt;=40, 1, IF(OR(TRIM(FIT_Lite[[#This Row],[Pre-AAPI Score]])="",TRIM(FIT_Lite[[#This Row],[Most Recent-AAPI Score]])=""),0,IF(FIT_Lite[[#This Row],[Most Recent-AAPI Score]]-FIT_Lite[[#This Row],[Pre-AAPI Score]]&gt;=0,1,0)))</f>
        <v>0</v>
      </c>
      <c r="AW23" s="7">
        <f>IF(FIT_Lite[[#This Row],[Most Recent-DLA-20 Score]]&gt;=7, 1, IF(OR(TRIM(FIT_Lite[[#This Row],[Pre-DLA-20 Score]])="",TRIM(FIT_Lite[[#This Row],[Most Recent-DLA-20 Score]])=""),0,IF(FIT_Lite[[#This Row],[Most Recent-DLA-20 Score]]-FIT_Lite[[#This Row],[Pre-DLA-20 Score]]&gt;=0,1,0)))</f>
        <v>0</v>
      </c>
      <c r="AX23" s="7">
        <f>IF(FIT_Lite[[#This Row],[Most Recent-AAPI Score]]&gt;=40, 1, IF(OR(TRIM(FIT_Lite[[#This Row],[Pre-AAPI Score]])="",TRIM(FIT_Lite[[#This Row],[Most Recent-AAPI Score]])=""),0,IF(FIT_Lite[[#This Row],[Most Recent-AAPI Score]]-FIT_Lite[[#This Row],[Pre-AAPI Score]]&gt;=0,1,0)))</f>
        <v>0</v>
      </c>
      <c r="AY23" s="7">
        <f>IF(FIT_Lite[[#This Row],[Most Recent-DLA-20 Score]]&gt;=7, 1, IF(OR(TRIM(FIT_Lite[[#This Row],[Pre-DLA-20 Score]])="",TRIM(FIT_Lite[[#This Row],[Most Recent-DLA-20 Score]])=""),0,IF(FIT_Lite[[#This Row],[Most Recent-DLA-20 Score]]-FIT_Lite[[#This Row],[Pre-DLA-20 Score]]&gt;=0,1,0)))</f>
        <v>0</v>
      </c>
      <c r="AZ23" s="7" t="str">
        <f>IFERROR(VLOOKUP(FIT_Lite[[#This Row],[Primary ICD-10 Diagnosis]],ICD_10[[Combined]:[category]],3,FALSE),"")</f>
        <v/>
      </c>
      <c r="BA23" s="18" t="str">
        <f>IF(AND(LEN(FIT_Lite[[#This Row],[Date Enrolled]])&gt;0,LEN(FIT_Lite[[#This Row],[Date Assessment Completed]])&gt;0),IF((FIT_Lite[[#This Row],[Date Assessment Completed]]-FIT_Lite[[#This Row],[Date Enrolled]])&lt;=15,"Yes","No"),"")</f>
        <v/>
      </c>
      <c r="BB23" s="7" t="str">
        <f>IF(AND(LEN(FIT_Lite[[#This Row],[Discharge Date]])&gt;0,LEN(FIT_Lite[[#This Row],[Date Discharge Summary Completed]])&gt;0),IF(DATEDIF(FIT_Lite[[#This Row],[Discharge Date]],FIT_Lite[[#This Row],[Date Discharge Summary Completed]],"D")&lt;=7,"Yes","No"),"")</f>
        <v/>
      </c>
      <c r="BC23" s="18" t="str">
        <f>IFERROR(IF(LEN(TRIM(FIT_Lite[[#This Row],[Living Arrangements at Discharge]]))&gt;0,VLOOKUP(FIT_Lite[[#This Row],[Living Arrangements at Discharge]],Living_Arrangements[],2,FALSE),""),"")</f>
        <v/>
      </c>
      <c r="BD2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 s="18" t="str">
        <f>IF(LEN(TRIM(FIT_Lite[[#This Row],[Employment Status at Discharge]]))&gt;0,IF(FIT_Lite[[#This Row],[Employment Status at Discharge]]="Yes","Stable",IF(FIT_Lite[[#This Row],[Employment Status at Discharge]]="No","Unstable",IFERROR(VLOOKUP(FIT_Lite[[#This Row],[Employment Status at Discharge]],Employment_Stat[],2,FALSE),""))),"")</f>
        <v/>
      </c>
      <c r="BF23" s="16">
        <f>IF(LEN(FIT_Lite[[#This Row],[Pre-AAPI Date]])&gt;0,FIT_Lite[[#This Row],[Pre-AAPI Date]],FIT_Lite[[#This Row],[Date Enrolled]])</f>
        <v>0</v>
      </c>
      <c r="BG23" s="16">
        <f ca="1">IF(LEN(FIT_Lite[[#This Row],[Date Discharge Summary Completed]])&gt;0,FIT_Lite[[#This Row],[Date Discharge Summary Completed]],IF(LEN(FIT_Lite[[#This Row],[Discharge Date]])&gt;0,FIT_Lite[[#This Row],[Discharge Date]]+30,TODAY()))</f>
        <v>45940</v>
      </c>
      <c r="BH23" s="16">
        <f>IF(LEN(FIT_Lite[[#This Row],[Pre-DLA-20 Date]])&gt;0,FIT_Lite[[#This Row],[Pre-DLA-20 Date]],FIT_Lite[[#This Row],[Date Enrolled]])</f>
        <v>0</v>
      </c>
      <c r="BI23" t="str">
        <f>IFERROR(IF(AND(TRIM(FIT_Lite[[#This Row],[Date Enrolled]])&lt;&gt;"",TRIM(FIT_Lite[[#This Row],[Discharge Date]])&lt;&gt;""),DATEDIF(FIT_Lite[[#This Row],[Date Enrolled]],FIT_Lite[[#This Row],[Discharge Date]],"D"),""),"")</f>
        <v/>
      </c>
    </row>
    <row r="24" spans="1:61" x14ac:dyDescent="0.25">
      <c r="A24" s="14"/>
      <c r="D24" s="20"/>
      <c r="O24" s="7"/>
      <c r="S24" s="10"/>
      <c r="X24" s="49"/>
      <c r="AG24" s="11"/>
      <c r="AH24" s="35"/>
      <c r="AI24" s="11"/>
      <c r="AJ24" s="11"/>
      <c r="AO24" s="10"/>
      <c r="AP24" s="15" t="str" cm="1">
        <f t="array" aca="1" ref="AP2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 s="16" t="str" cm="1">
        <f t="array" aca="1" ref="AQ2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 s="16" t="str" cm="1">
        <f t="array" aca="1" ref="AR2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 s="51" t="str">
        <f ca="1">IF(
AND(LEN(TRIM(FIT_Lite[[#This Row],[Child Care 6 Months Post-Discharge]]))=0,LEN(TRIM(FIT_Lite[[#This Row],[Discharge Date]]))&gt;0,LEN(TRIM(AN24))=0,FIT_Lite[[#This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 s="48" t="str" cm="1">
        <f t="array" aca="1" ref="AT2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 s="7">
        <f>IF(FIT_Lite[[#This Row],[Most Recent-AAPI Score]]&gt;=40, 1, IF(OR(TRIM(FIT_Lite[[#This Row],[Pre-AAPI Score]])="",TRIM(FIT_Lite[[#This Row],[Most Recent-AAPI Score]])=""),0,IF(FIT_Lite[[#This Row],[Most Recent-AAPI Score]]-FIT_Lite[[#This Row],[Pre-AAPI Score]]&gt;=0,1,0)))</f>
        <v>0</v>
      </c>
      <c r="AW24" s="7">
        <f>IF(FIT_Lite[[#This Row],[Most Recent-DLA-20 Score]]&gt;=7, 1, IF(OR(TRIM(FIT_Lite[[#This Row],[Pre-DLA-20 Score]])="",TRIM(FIT_Lite[[#This Row],[Most Recent-DLA-20 Score]])=""),0,IF(FIT_Lite[[#This Row],[Most Recent-DLA-20 Score]]-FIT_Lite[[#This Row],[Pre-DLA-20 Score]]&gt;=0,1,0)))</f>
        <v>0</v>
      </c>
      <c r="AX24" s="7">
        <f>IF(FIT_Lite[[#This Row],[Most Recent-AAPI Score]]&gt;=40, 1, IF(OR(TRIM(FIT_Lite[[#This Row],[Pre-AAPI Score]])="",TRIM(FIT_Lite[[#This Row],[Most Recent-AAPI Score]])=""),0,IF(FIT_Lite[[#This Row],[Most Recent-AAPI Score]]-FIT_Lite[[#This Row],[Pre-AAPI Score]]&gt;=0,1,0)))</f>
        <v>0</v>
      </c>
      <c r="AY24" s="7">
        <f>IF(FIT_Lite[[#This Row],[Most Recent-DLA-20 Score]]&gt;=7, 1, IF(OR(TRIM(FIT_Lite[[#This Row],[Pre-DLA-20 Score]])="",TRIM(FIT_Lite[[#This Row],[Most Recent-DLA-20 Score]])=""),0,IF(FIT_Lite[[#This Row],[Most Recent-DLA-20 Score]]-FIT_Lite[[#This Row],[Pre-DLA-20 Score]]&gt;=0,1,0)))</f>
        <v>0</v>
      </c>
      <c r="AZ24" s="7" t="str">
        <f>IFERROR(VLOOKUP(FIT_Lite[[#This Row],[Primary ICD-10 Diagnosis]],ICD_10[[Combined]:[category]],3,FALSE),"")</f>
        <v/>
      </c>
      <c r="BA24" s="18" t="str">
        <f>IF(AND(LEN(FIT_Lite[[#This Row],[Date Enrolled]])&gt;0,LEN(FIT_Lite[[#This Row],[Date Assessment Completed]])&gt;0),IF((FIT_Lite[[#This Row],[Date Assessment Completed]]-FIT_Lite[[#This Row],[Date Enrolled]])&lt;=15,"Yes","No"),"")</f>
        <v/>
      </c>
      <c r="BB24" s="7" t="str">
        <f>IF(AND(LEN(FIT_Lite[[#This Row],[Discharge Date]])&gt;0,LEN(FIT_Lite[[#This Row],[Date Discharge Summary Completed]])&gt;0),IF(DATEDIF(FIT_Lite[[#This Row],[Discharge Date]],FIT_Lite[[#This Row],[Date Discharge Summary Completed]],"D")&lt;=7,"Yes","No"),"")</f>
        <v/>
      </c>
      <c r="BC24" s="18" t="str">
        <f>IFERROR(IF(LEN(TRIM(FIT_Lite[[#This Row],[Living Arrangements at Discharge]]))&gt;0,VLOOKUP(FIT_Lite[[#This Row],[Living Arrangements at Discharge]],Living_Arrangements[],2,FALSE),""),"")</f>
        <v/>
      </c>
      <c r="BD2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 s="18" t="str">
        <f>IF(LEN(TRIM(FIT_Lite[[#This Row],[Employment Status at Discharge]]))&gt;0,IF(FIT_Lite[[#This Row],[Employment Status at Discharge]]="Yes","Stable",IF(FIT_Lite[[#This Row],[Employment Status at Discharge]]="No","Unstable",IFERROR(VLOOKUP(FIT_Lite[[#This Row],[Employment Status at Discharge]],Employment_Stat[],2,FALSE),""))),"")</f>
        <v/>
      </c>
      <c r="BF24" s="16">
        <f>IF(LEN(FIT_Lite[[#This Row],[Pre-AAPI Date]])&gt;0,FIT_Lite[[#This Row],[Pre-AAPI Date]],FIT_Lite[[#This Row],[Date Enrolled]])</f>
        <v>0</v>
      </c>
      <c r="BG24" s="16">
        <f ca="1">IF(LEN(FIT_Lite[[#This Row],[Date Discharge Summary Completed]])&gt;0,FIT_Lite[[#This Row],[Date Discharge Summary Completed]],IF(LEN(FIT_Lite[[#This Row],[Discharge Date]])&gt;0,FIT_Lite[[#This Row],[Discharge Date]]+30,TODAY()))</f>
        <v>45940</v>
      </c>
      <c r="BH24" s="16">
        <f>IF(LEN(FIT_Lite[[#This Row],[Pre-DLA-20 Date]])&gt;0,FIT_Lite[[#This Row],[Pre-DLA-20 Date]],FIT_Lite[[#This Row],[Date Enrolled]])</f>
        <v>0</v>
      </c>
      <c r="BI24" t="str">
        <f>IFERROR(IF(AND(TRIM(FIT_Lite[[#This Row],[Date Enrolled]])&lt;&gt;"",TRIM(FIT_Lite[[#This Row],[Discharge Date]])&lt;&gt;""),DATEDIF(FIT_Lite[[#This Row],[Date Enrolled]],FIT_Lite[[#This Row],[Discharge Date]],"D"),""),"")</f>
        <v/>
      </c>
    </row>
    <row r="25" spans="1:61" x14ac:dyDescent="0.25">
      <c r="A25" s="14"/>
      <c r="D25" s="20"/>
      <c r="O25" s="7"/>
      <c r="S25" s="10"/>
      <c r="X25" s="49"/>
      <c r="AG25" s="11"/>
      <c r="AH25" s="35"/>
      <c r="AI25" s="11"/>
      <c r="AJ25" s="11"/>
      <c r="AO25" s="10"/>
      <c r="AP25" s="15" t="str" cm="1">
        <f t="array" aca="1" ref="AP2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 s="16" t="str" cm="1">
        <f t="array" aca="1" ref="AQ2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 s="16" t="str" cm="1">
        <f t="array" aca="1" ref="AR2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 s="51" t="str">
        <f ca="1">IF(
AND(LEN(TRIM(FIT_Lite[[#This Row],[Child Care 6 Months Post-Discharge]]))=0,LEN(TRIM(FIT_Lite[[#This Row],[Discharge Date]]))&gt;0,LEN(TRIM(AN25))=0,FIT_Lite[[#This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 s="48" t="str" cm="1">
        <f t="array" aca="1" ref="AT2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 s="7">
        <f>IF(FIT_Lite[[#This Row],[Most Recent-AAPI Score]]&gt;=40, 1, IF(OR(TRIM(FIT_Lite[[#This Row],[Pre-AAPI Score]])="",TRIM(FIT_Lite[[#This Row],[Most Recent-AAPI Score]])=""),0,IF(FIT_Lite[[#This Row],[Most Recent-AAPI Score]]-FIT_Lite[[#This Row],[Pre-AAPI Score]]&gt;=0,1,0)))</f>
        <v>0</v>
      </c>
      <c r="AW25" s="7">
        <f>IF(FIT_Lite[[#This Row],[Most Recent-DLA-20 Score]]&gt;=7, 1, IF(OR(TRIM(FIT_Lite[[#This Row],[Pre-DLA-20 Score]])="",TRIM(FIT_Lite[[#This Row],[Most Recent-DLA-20 Score]])=""),0,IF(FIT_Lite[[#This Row],[Most Recent-DLA-20 Score]]-FIT_Lite[[#This Row],[Pre-DLA-20 Score]]&gt;=0,1,0)))</f>
        <v>0</v>
      </c>
      <c r="AX25" s="7">
        <f>IF(FIT_Lite[[#This Row],[Most Recent-AAPI Score]]&gt;=40, 1, IF(OR(TRIM(FIT_Lite[[#This Row],[Pre-AAPI Score]])="",TRIM(FIT_Lite[[#This Row],[Most Recent-AAPI Score]])=""),0,IF(FIT_Lite[[#This Row],[Most Recent-AAPI Score]]-FIT_Lite[[#This Row],[Pre-AAPI Score]]&gt;=0,1,0)))</f>
        <v>0</v>
      </c>
      <c r="AY25" s="7">
        <f>IF(FIT_Lite[[#This Row],[Most Recent-DLA-20 Score]]&gt;=7, 1, IF(OR(TRIM(FIT_Lite[[#This Row],[Pre-DLA-20 Score]])="",TRIM(FIT_Lite[[#This Row],[Most Recent-DLA-20 Score]])=""),0,IF(FIT_Lite[[#This Row],[Most Recent-DLA-20 Score]]-FIT_Lite[[#This Row],[Pre-DLA-20 Score]]&gt;=0,1,0)))</f>
        <v>0</v>
      </c>
      <c r="AZ25" s="7" t="str">
        <f>IFERROR(VLOOKUP(FIT_Lite[[#This Row],[Primary ICD-10 Diagnosis]],ICD_10[[Combined]:[category]],3,FALSE),"")</f>
        <v/>
      </c>
      <c r="BA25" s="18" t="str">
        <f>IF(AND(LEN(FIT_Lite[[#This Row],[Date Enrolled]])&gt;0,LEN(FIT_Lite[[#This Row],[Date Assessment Completed]])&gt;0),IF((FIT_Lite[[#This Row],[Date Assessment Completed]]-FIT_Lite[[#This Row],[Date Enrolled]])&lt;=15,"Yes","No"),"")</f>
        <v/>
      </c>
      <c r="BB25" s="7" t="str">
        <f>IF(AND(LEN(FIT_Lite[[#This Row],[Discharge Date]])&gt;0,LEN(FIT_Lite[[#This Row],[Date Discharge Summary Completed]])&gt;0),IF(DATEDIF(FIT_Lite[[#This Row],[Discharge Date]],FIT_Lite[[#This Row],[Date Discharge Summary Completed]],"D")&lt;=7,"Yes","No"),"")</f>
        <v/>
      </c>
      <c r="BC25" s="18" t="str">
        <f>IFERROR(IF(LEN(TRIM(FIT_Lite[[#This Row],[Living Arrangements at Discharge]]))&gt;0,VLOOKUP(FIT_Lite[[#This Row],[Living Arrangements at Discharge]],Living_Arrangements[],2,FALSE),""),"")</f>
        <v/>
      </c>
      <c r="BD2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 s="18" t="str">
        <f>IF(LEN(TRIM(FIT_Lite[[#This Row],[Employment Status at Discharge]]))&gt;0,IF(FIT_Lite[[#This Row],[Employment Status at Discharge]]="Yes","Stable",IF(FIT_Lite[[#This Row],[Employment Status at Discharge]]="No","Unstable",IFERROR(VLOOKUP(FIT_Lite[[#This Row],[Employment Status at Discharge]],Employment_Stat[],2,FALSE),""))),"")</f>
        <v/>
      </c>
      <c r="BF25" s="16">
        <f>IF(LEN(FIT_Lite[[#This Row],[Pre-AAPI Date]])&gt;0,FIT_Lite[[#This Row],[Pre-AAPI Date]],FIT_Lite[[#This Row],[Date Enrolled]])</f>
        <v>0</v>
      </c>
      <c r="BG25" s="16">
        <f ca="1">IF(LEN(FIT_Lite[[#This Row],[Date Discharge Summary Completed]])&gt;0,FIT_Lite[[#This Row],[Date Discharge Summary Completed]],IF(LEN(FIT_Lite[[#This Row],[Discharge Date]])&gt;0,FIT_Lite[[#This Row],[Discharge Date]]+30,TODAY()))</f>
        <v>45940</v>
      </c>
      <c r="BH25" s="16">
        <f>IF(LEN(FIT_Lite[[#This Row],[Pre-DLA-20 Date]])&gt;0,FIT_Lite[[#This Row],[Pre-DLA-20 Date]],FIT_Lite[[#This Row],[Date Enrolled]])</f>
        <v>0</v>
      </c>
      <c r="BI25" t="str">
        <f>IFERROR(IF(AND(TRIM(FIT_Lite[[#This Row],[Date Enrolled]])&lt;&gt;"",TRIM(FIT_Lite[[#This Row],[Discharge Date]])&lt;&gt;""),DATEDIF(FIT_Lite[[#This Row],[Date Enrolled]],FIT_Lite[[#This Row],[Discharge Date]],"D"),""),"")</f>
        <v/>
      </c>
    </row>
    <row r="26" spans="1:61" x14ac:dyDescent="0.25">
      <c r="A26" s="14"/>
      <c r="D26" s="20"/>
      <c r="N26" s="8"/>
      <c r="O26" s="7"/>
      <c r="S26" s="10"/>
      <c r="X26" s="49"/>
      <c r="AD26" s="49"/>
      <c r="AG26" s="11"/>
      <c r="AH26" s="35"/>
      <c r="AI26" s="11"/>
      <c r="AJ26" s="11"/>
      <c r="AO26" s="10"/>
      <c r="AP26" s="15" t="str" cm="1">
        <f t="array" aca="1" ref="AP2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 s="16" t="str" cm="1">
        <f t="array" aca="1" ref="AQ2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 s="16" t="str" cm="1">
        <f t="array" aca="1" ref="AR2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 s="51" t="str">
        <f ca="1">IF(
AND(LEN(TRIM(FIT_Lite[[#This Row],[Child Care 6 Months Post-Discharge]]))=0,LEN(TRIM(FIT_Lite[[#This Row],[Discharge Date]]))&gt;0,LEN(TRIM(AN26))=0,FIT_Lite[[#This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 s="48" t="str" cm="1">
        <f t="array" aca="1" ref="AT2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 s="7">
        <f>IF(FIT_Lite[[#This Row],[Most Recent-AAPI Score]]&gt;=40, 1, IF(OR(TRIM(FIT_Lite[[#This Row],[Pre-AAPI Score]])="",TRIM(FIT_Lite[[#This Row],[Most Recent-AAPI Score]])=""),0,IF(FIT_Lite[[#This Row],[Most Recent-AAPI Score]]-FIT_Lite[[#This Row],[Pre-AAPI Score]]&gt;=0,1,0)))</f>
        <v>0</v>
      </c>
      <c r="AW26" s="7">
        <f>IF(FIT_Lite[[#This Row],[Most Recent-DLA-20 Score]]&gt;=7, 1, IF(OR(TRIM(FIT_Lite[[#This Row],[Pre-DLA-20 Score]])="",TRIM(FIT_Lite[[#This Row],[Most Recent-DLA-20 Score]])=""),0,IF(FIT_Lite[[#This Row],[Most Recent-DLA-20 Score]]-FIT_Lite[[#This Row],[Pre-DLA-20 Score]]&gt;=0,1,0)))</f>
        <v>0</v>
      </c>
      <c r="AX26" s="7">
        <f>IF(FIT_Lite[[#This Row],[Most Recent-AAPI Score]]&gt;=40, 1, IF(OR(TRIM(FIT_Lite[[#This Row],[Pre-AAPI Score]])="",TRIM(FIT_Lite[[#This Row],[Most Recent-AAPI Score]])=""),0,IF(FIT_Lite[[#This Row],[Most Recent-AAPI Score]]-FIT_Lite[[#This Row],[Pre-AAPI Score]]&gt;=0,1,0)))</f>
        <v>0</v>
      </c>
      <c r="AY26" s="7">
        <f>IF(FIT_Lite[[#This Row],[Most Recent-DLA-20 Score]]&gt;=7, 1, IF(OR(TRIM(FIT_Lite[[#This Row],[Pre-DLA-20 Score]])="",TRIM(FIT_Lite[[#This Row],[Most Recent-DLA-20 Score]])=""),0,IF(FIT_Lite[[#This Row],[Most Recent-DLA-20 Score]]-FIT_Lite[[#This Row],[Pre-DLA-20 Score]]&gt;=0,1,0)))</f>
        <v>0</v>
      </c>
      <c r="AZ26" s="7" t="str">
        <f>IFERROR(VLOOKUP(FIT_Lite[[#This Row],[Primary ICD-10 Diagnosis]],ICD_10[[Combined]:[category]],3,FALSE),"")</f>
        <v/>
      </c>
      <c r="BA26" s="18" t="str">
        <f>IF(AND(LEN(FIT_Lite[[#This Row],[Date Enrolled]])&gt;0,LEN(FIT_Lite[[#This Row],[Date Assessment Completed]])&gt;0),IF((FIT_Lite[[#This Row],[Date Assessment Completed]]-FIT_Lite[[#This Row],[Date Enrolled]])&lt;=15,"Yes","No"),"")</f>
        <v/>
      </c>
      <c r="BB26" s="7" t="str">
        <f>IF(AND(LEN(FIT_Lite[[#This Row],[Discharge Date]])&gt;0,LEN(FIT_Lite[[#This Row],[Date Discharge Summary Completed]])&gt;0),IF(DATEDIF(FIT_Lite[[#This Row],[Discharge Date]],FIT_Lite[[#This Row],[Date Discharge Summary Completed]],"D")&lt;=7,"Yes","No"),"")</f>
        <v/>
      </c>
      <c r="BC26" s="18" t="str">
        <f>IFERROR(IF(LEN(TRIM(FIT_Lite[[#This Row],[Living Arrangements at Discharge]]))&gt;0,VLOOKUP(FIT_Lite[[#This Row],[Living Arrangements at Discharge]],Living_Arrangements[],2,FALSE),""),"")</f>
        <v/>
      </c>
      <c r="BD2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 s="18" t="str">
        <f>IF(LEN(TRIM(FIT_Lite[[#This Row],[Employment Status at Discharge]]))&gt;0,IF(FIT_Lite[[#This Row],[Employment Status at Discharge]]="Yes","Stable",IF(FIT_Lite[[#This Row],[Employment Status at Discharge]]="No","Unstable",IFERROR(VLOOKUP(FIT_Lite[[#This Row],[Employment Status at Discharge]],Employment_Stat[],2,FALSE),""))),"")</f>
        <v/>
      </c>
      <c r="BF26" s="16">
        <f>IF(LEN(FIT_Lite[[#This Row],[Pre-AAPI Date]])&gt;0,FIT_Lite[[#This Row],[Pre-AAPI Date]],FIT_Lite[[#This Row],[Date Enrolled]])</f>
        <v>0</v>
      </c>
      <c r="BG26" s="16">
        <f ca="1">IF(LEN(FIT_Lite[[#This Row],[Date Discharge Summary Completed]])&gt;0,FIT_Lite[[#This Row],[Date Discharge Summary Completed]],IF(LEN(FIT_Lite[[#This Row],[Discharge Date]])&gt;0,FIT_Lite[[#This Row],[Discharge Date]]+30,TODAY()))</f>
        <v>45940</v>
      </c>
      <c r="BH26" s="16">
        <f>IF(LEN(FIT_Lite[[#This Row],[Pre-DLA-20 Date]])&gt;0,FIT_Lite[[#This Row],[Pre-DLA-20 Date]],FIT_Lite[[#This Row],[Date Enrolled]])</f>
        <v>0</v>
      </c>
      <c r="BI26" t="str">
        <f>IFERROR(IF(AND(TRIM(FIT_Lite[[#This Row],[Date Enrolled]])&lt;&gt;"",TRIM(FIT_Lite[[#This Row],[Discharge Date]])&lt;&gt;""),DATEDIF(FIT_Lite[[#This Row],[Date Enrolled]],FIT_Lite[[#This Row],[Discharge Date]],"D"),""),"")</f>
        <v/>
      </c>
    </row>
    <row r="27" spans="1:61" ht="25.5" customHeight="1" x14ac:dyDescent="0.25">
      <c r="A27" s="14"/>
      <c r="D27" s="20"/>
      <c r="N27" s="8"/>
      <c r="O27" s="7"/>
      <c r="X27" s="49"/>
      <c r="AD27" s="49"/>
      <c r="AG27" s="11"/>
      <c r="AH27" s="35"/>
      <c r="AI27" s="11"/>
      <c r="AJ27" s="11"/>
      <c r="AP27" s="15" t="str" cm="1">
        <f t="array" aca="1" ref="AP2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 s="16" t="str" cm="1">
        <f t="array" aca="1" ref="AQ2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 s="16" t="str" cm="1">
        <f t="array" aca="1" ref="AR2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 s="51" t="str">
        <f ca="1">IF(
AND(LEN(TRIM(FIT_Lite[[#This Row],[Child Care 6 Months Post-Discharge]]))=0,LEN(TRIM(FIT_Lite[[#This Row],[Discharge Date]]))&gt;0,LEN(TRIM(AN27))=0,FIT_Lite[[#This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 s="48" t="str" cm="1">
        <f t="array" aca="1" ref="AT2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 s="7">
        <f>IF(FIT_Lite[[#This Row],[Most Recent-AAPI Score]]&gt;=40, 1, IF(OR(TRIM(FIT_Lite[[#This Row],[Pre-AAPI Score]])="",TRIM(FIT_Lite[[#This Row],[Most Recent-AAPI Score]])=""),0,IF(FIT_Lite[[#This Row],[Most Recent-AAPI Score]]-FIT_Lite[[#This Row],[Pre-AAPI Score]]&gt;=0,1,0)))</f>
        <v>0</v>
      </c>
      <c r="AW27" s="7">
        <f>IF(FIT_Lite[[#This Row],[Most Recent-DLA-20 Score]]&gt;=7, 1, IF(OR(TRIM(FIT_Lite[[#This Row],[Pre-DLA-20 Score]])="",TRIM(FIT_Lite[[#This Row],[Most Recent-DLA-20 Score]])=""),0,IF(FIT_Lite[[#This Row],[Most Recent-DLA-20 Score]]-FIT_Lite[[#This Row],[Pre-DLA-20 Score]]&gt;=0,1,0)))</f>
        <v>0</v>
      </c>
      <c r="AX27" s="7">
        <f>IF(FIT_Lite[[#This Row],[Most Recent-AAPI Score]]&gt;=40, 1, IF(OR(TRIM(FIT_Lite[[#This Row],[Pre-AAPI Score]])="",TRIM(FIT_Lite[[#This Row],[Most Recent-AAPI Score]])=""),0,IF(FIT_Lite[[#This Row],[Most Recent-AAPI Score]]-FIT_Lite[[#This Row],[Pre-AAPI Score]]&gt;=0,1,0)))</f>
        <v>0</v>
      </c>
      <c r="AY27" s="7">
        <f>IF(FIT_Lite[[#This Row],[Most Recent-DLA-20 Score]]&gt;=7, 1, IF(OR(TRIM(FIT_Lite[[#This Row],[Pre-DLA-20 Score]])="",TRIM(FIT_Lite[[#This Row],[Most Recent-DLA-20 Score]])=""),0,IF(FIT_Lite[[#This Row],[Most Recent-DLA-20 Score]]-FIT_Lite[[#This Row],[Pre-DLA-20 Score]]&gt;=0,1,0)))</f>
        <v>0</v>
      </c>
      <c r="AZ27" s="7" t="str">
        <f>IFERROR(VLOOKUP(FIT_Lite[[#This Row],[Primary ICD-10 Diagnosis]],ICD_10[[Combined]:[category]],3,FALSE),"")</f>
        <v/>
      </c>
      <c r="BA27" s="18" t="str">
        <f>IF(AND(LEN(FIT_Lite[[#This Row],[Date Enrolled]])&gt;0,LEN(FIT_Lite[[#This Row],[Date Assessment Completed]])&gt;0),IF((FIT_Lite[[#This Row],[Date Assessment Completed]]-FIT_Lite[[#This Row],[Date Enrolled]])&lt;=15,"Yes","No"),"")</f>
        <v/>
      </c>
      <c r="BB27" s="7" t="str">
        <f>IF(AND(LEN(FIT_Lite[[#This Row],[Discharge Date]])&gt;0,LEN(FIT_Lite[[#This Row],[Date Discharge Summary Completed]])&gt;0),IF(DATEDIF(FIT_Lite[[#This Row],[Discharge Date]],FIT_Lite[[#This Row],[Date Discharge Summary Completed]],"D")&lt;=7,"Yes","No"),"")</f>
        <v/>
      </c>
      <c r="BC27" s="18" t="str">
        <f>IFERROR(IF(LEN(TRIM(FIT_Lite[[#This Row],[Living Arrangements at Discharge]]))&gt;0,VLOOKUP(FIT_Lite[[#This Row],[Living Arrangements at Discharge]],Living_Arrangements[],2,FALSE),""),"")</f>
        <v/>
      </c>
      <c r="BD2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 s="18" t="str">
        <f>IF(LEN(TRIM(FIT_Lite[[#This Row],[Employment Status at Discharge]]))&gt;0,IF(FIT_Lite[[#This Row],[Employment Status at Discharge]]="Yes","Stable",IF(FIT_Lite[[#This Row],[Employment Status at Discharge]]="No","Unstable",IFERROR(VLOOKUP(FIT_Lite[[#This Row],[Employment Status at Discharge]],Employment_Stat[],2,FALSE),""))),"")</f>
        <v/>
      </c>
      <c r="BF27" s="16">
        <f>IF(LEN(FIT_Lite[[#This Row],[Pre-AAPI Date]])&gt;0,FIT_Lite[[#This Row],[Pre-AAPI Date]],FIT_Lite[[#This Row],[Date Enrolled]])</f>
        <v>0</v>
      </c>
      <c r="BG27" s="16">
        <f ca="1">IF(LEN(FIT_Lite[[#This Row],[Date Discharge Summary Completed]])&gt;0,FIT_Lite[[#This Row],[Date Discharge Summary Completed]],IF(LEN(FIT_Lite[[#This Row],[Discharge Date]])&gt;0,FIT_Lite[[#This Row],[Discharge Date]]+30,TODAY()))</f>
        <v>45940</v>
      </c>
      <c r="BH27" s="16">
        <f>IF(LEN(FIT_Lite[[#This Row],[Pre-DLA-20 Date]])&gt;0,FIT_Lite[[#This Row],[Pre-DLA-20 Date]],FIT_Lite[[#This Row],[Date Enrolled]])</f>
        <v>0</v>
      </c>
      <c r="BI27" t="str">
        <f>IFERROR(IF(AND(TRIM(FIT_Lite[[#This Row],[Date Enrolled]])&lt;&gt;"",TRIM(FIT_Lite[[#This Row],[Discharge Date]])&lt;&gt;""),DATEDIF(FIT_Lite[[#This Row],[Date Enrolled]],FIT_Lite[[#This Row],[Discharge Date]],"D"),""),"")</f>
        <v/>
      </c>
    </row>
    <row r="28" spans="1:61" x14ac:dyDescent="0.25">
      <c r="A28" s="14"/>
      <c r="D28" s="20"/>
      <c r="N28" s="8"/>
      <c r="O28" s="7"/>
      <c r="S28" s="10"/>
      <c r="X28" s="49"/>
      <c r="AD28" s="49"/>
      <c r="AG28" s="11"/>
      <c r="AH28" s="35"/>
      <c r="AI28" s="11"/>
      <c r="AJ28" s="11"/>
      <c r="AO28" s="10"/>
      <c r="AP28" s="15" t="str" cm="1">
        <f t="array" aca="1" ref="AP2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 s="16" t="str" cm="1">
        <f t="array" aca="1" ref="AQ2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 s="16" t="str" cm="1">
        <f t="array" aca="1" ref="AR2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 s="51" t="str">
        <f ca="1">IF(
AND(LEN(TRIM(FIT_Lite[[#This Row],[Child Care 6 Months Post-Discharge]]))=0,LEN(TRIM(FIT_Lite[[#This Row],[Discharge Date]]))&gt;0,LEN(TRIM(AN28))=0,FIT_Lite[[#This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 s="48" t="str" cm="1">
        <f t="array" aca="1" ref="AT2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 s="7">
        <f>IF(FIT_Lite[[#This Row],[Most Recent-AAPI Score]]&gt;=40, 1, IF(OR(TRIM(FIT_Lite[[#This Row],[Pre-AAPI Score]])="",TRIM(FIT_Lite[[#This Row],[Most Recent-AAPI Score]])=""),0,IF(FIT_Lite[[#This Row],[Most Recent-AAPI Score]]-FIT_Lite[[#This Row],[Pre-AAPI Score]]&gt;=0,1,0)))</f>
        <v>0</v>
      </c>
      <c r="AW28" s="7">
        <f>IF(FIT_Lite[[#This Row],[Most Recent-DLA-20 Score]]&gt;=7, 1, IF(OR(TRIM(FIT_Lite[[#This Row],[Pre-DLA-20 Score]])="",TRIM(FIT_Lite[[#This Row],[Most Recent-DLA-20 Score]])=""),0,IF(FIT_Lite[[#This Row],[Most Recent-DLA-20 Score]]-FIT_Lite[[#This Row],[Pre-DLA-20 Score]]&gt;=0,1,0)))</f>
        <v>0</v>
      </c>
      <c r="AX28" s="7">
        <f>IF(FIT_Lite[[#This Row],[Most Recent-AAPI Score]]&gt;=40, 1, IF(OR(TRIM(FIT_Lite[[#This Row],[Pre-AAPI Score]])="",TRIM(FIT_Lite[[#This Row],[Most Recent-AAPI Score]])=""),0,IF(FIT_Lite[[#This Row],[Most Recent-AAPI Score]]-FIT_Lite[[#This Row],[Pre-AAPI Score]]&gt;=0,1,0)))</f>
        <v>0</v>
      </c>
      <c r="AY28" s="7">
        <f>IF(FIT_Lite[[#This Row],[Most Recent-DLA-20 Score]]&gt;=7, 1, IF(OR(TRIM(FIT_Lite[[#This Row],[Pre-DLA-20 Score]])="",TRIM(FIT_Lite[[#This Row],[Most Recent-DLA-20 Score]])=""),0,IF(FIT_Lite[[#This Row],[Most Recent-DLA-20 Score]]-FIT_Lite[[#This Row],[Pre-DLA-20 Score]]&gt;=0,1,0)))</f>
        <v>0</v>
      </c>
      <c r="AZ28" s="7" t="str">
        <f>IFERROR(VLOOKUP(FIT_Lite[[#This Row],[Primary ICD-10 Diagnosis]],ICD_10[[Combined]:[category]],3,FALSE),"")</f>
        <v/>
      </c>
      <c r="BA28" s="18" t="str">
        <f>IF(AND(LEN(FIT_Lite[[#This Row],[Date Enrolled]])&gt;0,LEN(FIT_Lite[[#This Row],[Date Assessment Completed]])&gt;0),IF((FIT_Lite[[#This Row],[Date Assessment Completed]]-FIT_Lite[[#This Row],[Date Enrolled]])&lt;=15,"Yes","No"),"")</f>
        <v/>
      </c>
      <c r="BB28" s="7" t="str">
        <f>IF(AND(LEN(FIT_Lite[[#This Row],[Discharge Date]])&gt;0,LEN(FIT_Lite[[#This Row],[Date Discharge Summary Completed]])&gt;0),IF(DATEDIF(FIT_Lite[[#This Row],[Discharge Date]],FIT_Lite[[#This Row],[Date Discharge Summary Completed]],"D")&lt;=7,"Yes","No"),"")</f>
        <v/>
      </c>
      <c r="BC28" s="18" t="str">
        <f>IFERROR(IF(LEN(TRIM(FIT_Lite[[#This Row],[Living Arrangements at Discharge]]))&gt;0,VLOOKUP(FIT_Lite[[#This Row],[Living Arrangements at Discharge]],Living_Arrangements[],2,FALSE),""),"")</f>
        <v/>
      </c>
      <c r="BD2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 s="18" t="str">
        <f>IF(LEN(TRIM(FIT_Lite[[#This Row],[Employment Status at Discharge]]))&gt;0,IF(FIT_Lite[[#This Row],[Employment Status at Discharge]]="Yes","Stable",IF(FIT_Lite[[#This Row],[Employment Status at Discharge]]="No","Unstable",IFERROR(VLOOKUP(FIT_Lite[[#This Row],[Employment Status at Discharge]],Employment_Stat[],2,FALSE),""))),"")</f>
        <v/>
      </c>
      <c r="BF28" s="16">
        <f>IF(LEN(FIT_Lite[[#This Row],[Pre-AAPI Date]])&gt;0,FIT_Lite[[#This Row],[Pre-AAPI Date]],FIT_Lite[[#This Row],[Date Enrolled]])</f>
        <v>0</v>
      </c>
      <c r="BG28" s="16">
        <f ca="1">IF(LEN(FIT_Lite[[#This Row],[Date Discharge Summary Completed]])&gt;0,FIT_Lite[[#This Row],[Date Discharge Summary Completed]],IF(LEN(FIT_Lite[[#This Row],[Discharge Date]])&gt;0,FIT_Lite[[#This Row],[Discharge Date]]+30,TODAY()))</f>
        <v>45940</v>
      </c>
      <c r="BH28" s="16">
        <f>IF(LEN(FIT_Lite[[#This Row],[Pre-DLA-20 Date]])&gt;0,FIT_Lite[[#This Row],[Pre-DLA-20 Date]],FIT_Lite[[#This Row],[Date Enrolled]])</f>
        <v>0</v>
      </c>
      <c r="BI28" t="str">
        <f>IFERROR(IF(AND(TRIM(FIT_Lite[[#This Row],[Date Enrolled]])&lt;&gt;"",TRIM(FIT_Lite[[#This Row],[Discharge Date]])&lt;&gt;""),DATEDIF(FIT_Lite[[#This Row],[Date Enrolled]],FIT_Lite[[#This Row],[Discharge Date]],"D"),""),"")</f>
        <v/>
      </c>
    </row>
    <row r="29" spans="1:61" ht="24.75" customHeight="1" x14ac:dyDescent="0.25">
      <c r="A29" s="14"/>
      <c r="D29" s="20"/>
      <c r="N29" s="8"/>
      <c r="O29" s="7"/>
      <c r="S29" s="10"/>
      <c r="X29" s="49"/>
      <c r="AD29" s="49"/>
      <c r="AG29" s="11"/>
      <c r="AH29" s="35"/>
      <c r="AI29" s="11"/>
      <c r="AJ29" s="11"/>
      <c r="AO29" s="10"/>
      <c r="AP29" s="15" t="str" cm="1">
        <f t="array" aca="1" ref="AP2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 s="16" t="str" cm="1">
        <f t="array" aca="1" ref="AQ2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 s="16" t="str" cm="1">
        <f t="array" aca="1" ref="AR2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 s="51" t="str">
        <f ca="1">IF(
AND(LEN(TRIM(FIT_Lite[[#This Row],[Child Care 6 Months Post-Discharge]]))=0,LEN(TRIM(FIT_Lite[[#This Row],[Discharge Date]]))&gt;0,LEN(TRIM(AN29))=0,FIT_Lite[[#This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 s="48" t="str" cm="1">
        <f t="array" aca="1" ref="AT2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 s="7">
        <f>IF(FIT_Lite[[#This Row],[Most Recent-AAPI Score]]&gt;=40, 1, IF(OR(TRIM(FIT_Lite[[#This Row],[Pre-AAPI Score]])="",TRIM(FIT_Lite[[#This Row],[Most Recent-AAPI Score]])=""),0,IF(FIT_Lite[[#This Row],[Most Recent-AAPI Score]]-FIT_Lite[[#This Row],[Pre-AAPI Score]]&gt;=0,1,0)))</f>
        <v>0</v>
      </c>
      <c r="AW29" s="7">
        <f>IF(FIT_Lite[[#This Row],[Most Recent-DLA-20 Score]]&gt;=7, 1, IF(OR(TRIM(FIT_Lite[[#This Row],[Pre-DLA-20 Score]])="",TRIM(FIT_Lite[[#This Row],[Most Recent-DLA-20 Score]])=""),0,IF(FIT_Lite[[#This Row],[Most Recent-DLA-20 Score]]-FIT_Lite[[#This Row],[Pre-DLA-20 Score]]&gt;=0,1,0)))</f>
        <v>0</v>
      </c>
      <c r="AX29" s="7">
        <f>IF(FIT_Lite[[#This Row],[Most Recent-AAPI Score]]&gt;=40, 1, IF(OR(TRIM(FIT_Lite[[#This Row],[Pre-AAPI Score]])="",TRIM(FIT_Lite[[#This Row],[Most Recent-AAPI Score]])=""),0,IF(FIT_Lite[[#This Row],[Most Recent-AAPI Score]]-FIT_Lite[[#This Row],[Pre-AAPI Score]]&gt;=0,1,0)))</f>
        <v>0</v>
      </c>
      <c r="AY29" s="7">
        <f>IF(FIT_Lite[[#This Row],[Most Recent-DLA-20 Score]]&gt;=7, 1, IF(OR(TRIM(FIT_Lite[[#This Row],[Pre-DLA-20 Score]])="",TRIM(FIT_Lite[[#This Row],[Most Recent-DLA-20 Score]])=""),0,IF(FIT_Lite[[#This Row],[Most Recent-DLA-20 Score]]-FIT_Lite[[#This Row],[Pre-DLA-20 Score]]&gt;=0,1,0)))</f>
        <v>0</v>
      </c>
      <c r="AZ29" s="7" t="str">
        <f>IFERROR(VLOOKUP(FIT_Lite[[#This Row],[Primary ICD-10 Diagnosis]],ICD_10[[Combined]:[category]],3,FALSE),"")</f>
        <v/>
      </c>
      <c r="BA29" s="18" t="str">
        <f>IF(AND(LEN(FIT_Lite[[#This Row],[Date Enrolled]])&gt;0,LEN(FIT_Lite[[#This Row],[Date Assessment Completed]])&gt;0),IF((FIT_Lite[[#This Row],[Date Assessment Completed]]-FIT_Lite[[#This Row],[Date Enrolled]])&lt;=15,"Yes","No"),"")</f>
        <v/>
      </c>
      <c r="BB29" s="7" t="str">
        <f>IF(AND(LEN(FIT_Lite[[#This Row],[Discharge Date]])&gt;0,LEN(FIT_Lite[[#This Row],[Date Discharge Summary Completed]])&gt;0),IF(DATEDIF(FIT_Lite[[#This Row],[Discharge Date]],FIT_Lite[[#This Row],[Date Discharge Summary Completed]],"D")&lt;=7,"Yes","No"),"")</f>
        <v/>
      </c>
      <c r="BC29" s="18" t="str">
        <f>IFERROR(IF(LEN(TRIM(FIT_Lite[[#This Row],[Living Arrangements at Discharge]]))&gt;0,VLOOKUP(FIT_Lite[[#This Row],[Living Arrangements at Discharge]],Living_Arrangements[],2,FALSE),""),"")</f>
        <v/>
      </c>
      <c r="BD2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 s="18" t="str">
        <f>IF(LEN(TRIM(FIT_Lite[[#This Row],[Employment Status at Discharge]]))&gt;0,IF(FIT_Lite[[#This Row],[Employment Status at Discharge]]="Yes","Stable",IF(FIT_Lite[[#This Row],[Employment Status at Discharge]]="No","Unstable",IFERROR(VLOOKUP(FIT_Lite[[#This Row],[Employment Status at Discharge]],Employment_Stat[],2,FALSE),""))),"")</f>
        <v/>
      </c>
      <c r="BF29" s="16">
        <f>IF(LEN(FIT_Lite[[#This Row],[Pre-AAPI Date]])&gt;0,FIT_Lite[[#This Row],[Pre-AAPI Date]],FIT_Lite[[#This Row],[Date Enrolled]])</f>
        <v>0</v>
      </c>
      <c r="BG29" s="16">
        <f ca="1">IF(LEN(FIT_Lite[[#This Row],[Date Discharge Summary Completed]])&gt;0,FIT_Lite[[#This Row],[Date Discharge Summary Completed]],IF(LEN(FIT_Lite[[#This Row],[Discharge Date]])&gt;0,FIT_Lite[[#This Row],[Discharge Date]]+30,TODAY()))</f>
        <v>45940</v>
      </c>
      <c r="BH29" s="16">
        <f>IF(LEN(FIT_Lite[[#This Row],[Pre-DLA-20 Date]])&gt;0,FIT_Lite[[#This Row],[Pre-DLA-20 Date]],FIT_Lite[[#This Row],[Date Enrolled]])</f>
        <v>0</v>
      </c>
      <c r="BI29" t="str">
        <f>IFERROR(IF(AND(TRIM(FIT_Lite[[#This Row],[Date Enrolled]])&lt;&gt;"",TRIM(FIT_Lite[[#This Row],[Discharge Date]])&lt;&gt;""),DATEDIF(FIT_Lite[[#This Row],[Date Enrolled]],FIT_Lite[[#This Row],[Discharge Date]],"D"),""),"")</f>
        <v/>
      </c>
    </row>
    <row r="30" spans="1:61" x14ac:dyDescent="0.25">
      <c r="A30" s="14"/>
      <c r="D30" s="20"/>
      <c r="O30" s="7"/>
      <c r="X30" s="49"/>
      <c r="AG30" s="11"/>
      <c r="AH30" s="35"/>
      <c r="AI30" s="11"/>
      <c r="AJ30" s="11"/>
      <c r="AP30" s="15" t="str" cm="1">
        <f t="array" aca="1" ref="AP3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 s="16" t="str" cm="1">
        <f t="array" aca="1" ref="AQ3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 s="16" t="str" cm="1">
        <f t="array" aca="1" ref="AR3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 s="51" t="str">
        <f ca="1">IF(
AND(LEN(TRIM(FIT_Lite[[#This Row],[Child Care 6 Months Post-Discharge]]))=0,LEN(TRIM(FIT_Lite[[#This Row],[Discharge Date]]))&gt;0,LEN(TRIM(AN30))=0,FIT_Lite[[#This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 s="48" t="str" cm="1">
        <f t="array" aca="1" ref="AT3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 s="7">
        <f>IF(FIT_Lite[[#This Row],[Most Recent-AAPI Score]]&gt;=40, 1, IF(OR(TRIM(FIT_Lite[[#This Row],[Pre-AAPI Score]])="",TRIM(FIT_Lite[[#This Row],[Most Recent-AAPI Score]])=""),0,IF(FIT_Lite[[#This Row],[Most Recent-AAPI Score]]-FIT_Lite[[#This Row],[Pre-AAPI Score]]&gt;=0,1,0)))</f>
        <v>0</v>
      </c>
      <c r="AW30" s="7">
        <f>IF(FIT_Lite[[#This Row],[Most Recent-DLA-20 Score]]&gt;=7, 1, IF(OR(TRIM(FIT_Lite[[#This Row],[Pre-DLA-20 Score]])="",TRIM(FIT_Lite[[#This Row],[Most Recent-DLA-20 Score]])=""),0,IF(FIT_Lite[[#This Row],[Most Recent-DLA-20 Score]]-FIT_Lite[[#This Row],[Pre-DLA-20 Score]]&gt;=0,1,0)))</f>
        <v>0</v>
      </c>
      <c r="AX30" s="7">
        <f>IF(FIT_Lite[[#This Row],[Most Recent-AAPI Score]]&gt;=40, 1, IF(OR(TRIM(FIT_Lite[[#This Row],[Pre-AAPI Score]])="",TRIM(FIT_Lite[[#This Row],[Most Recent-AAPI Score]])=""),0,IF(FIT_Lite[[#This Row],[Most Recent-AAPI Score]]-FIT_Lite[[#This Row],[Pre-AAPI Score]]&gt;=0,1,0)))</f>
        <v>0</v>
      </c>
      <c r="AY30" s="7">
        <f>IF(FIT_Lite[[#This Row],[Most Recent-DLA-20 Score]]&gt;=7, 1, IF(OR(TRIM(FIT_Lite[[#This Row],[Pre-DLA-20 Score]])="",TRIM(FIT_Lite[[#This Row],[Most Recent-DLA-20 Score]])=""),0,IF(FIT_Lite[[#This Row],[Most Recent-DLA-20 Score]]-FIT_Lite[[#This Row],[Pre-DLA-20 Score]]&gt;=0,1,0)))</f>
        <v>0</v>
      </c>
      <c r="AZ30" s="7" t="str">
        <f>IFERROR(VLOOKUP(FIT_Lite[[#This Row],[Primary ICD-10 Diagnosis]],ICD_10[[Combined]:[category]],3,FALSE),"")</f>
        <v/>
      </c>
      <c r="BA30" s="18" t="str">
        <f>IF(AND(LEN(FIT_Lite[[#This Row],[Date Enrolled]])&gt;0,LEN(FIT_Lite[[#This Row],[Date Assessment Completed]])&gt;0),IF((FIT_Lite[[#This Row],[Date Assessment Completed]]-FIT_Lite[[#This Row],[Date Enrolled]])&lt;=15,"Yes","No"),"")</f>
        <v/>
      </c>
      <c r="BB30" s="7" t="str">
        <f>IF(AND(LEN(FIT_Lite[[#This Row],[Discharge Date]])&gt;0,LEN(FIT_Lite[[#This Row],[Date Discharge Summary Completed]])&gt;0),IF(DATEDIF(FIT_Lite[[#This Row],[Discharge Date]],FIT_Lite[[#This Row],[Date Discharge Summary Completed]],"D")&lt;=7,"Yes","No"),"")</f>
        <v/>
      </c>
      <c r="BC30" s="18" t="str">
        <f>IFERROR(IF(LEN(TRIM(FIT_Lite[[#This Row],[Living Arrangements at Discharge]]))&gt;0,VLOOKUP(FIT_Lite[[#This Row],[Living Arrangements at Discharge]],Living_Arrangements[],2,FALSE),""),"")</f>
        <v/>
      </c>
      <c r="BD3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 s="18" t="str">
        <f>IF(LEN(TRIM(FIT_Lite[[#This Row],[Employment Status at Discharge]]))&gt;0,IF(FIT_Lite[[#This Row],[Employment Status at Discharge]]="Yes","Stable",IF(FIT_Lite[[#This Row],[Employment Status at Discharge]]="No","Unstable",IFERROR(VLOOKUP(FIT_Lite[[#This Row],[Employment Status at Discharge]],Employment_Stat[],2,FALSE),""))),"")</f>
        <v/>
      </c>
      <c r="BF30" s="16">
        <f>IF(LEN(FIT_Lite[[#This Row],[Pre-AAPI Date]])&gt;0,FIT_Lite[[#This Row],[Pre-AAPI Date]],FIT_Lite[[#This Row],[Date Enrolled]])</f>
        <v>0</v>
      </c>
      <c r="BG30" s="16">
        <f ca="1">IF(LEN(FIT_Lite[[#This Row],[Date Discharge Summary Completed]])&gt;0,FIT_Lite[[#This Row],[Date Discharge Summary Completed]],IF(LEN(FIT_Lite[[#This Row],[Discharge Date]])&gt;0,FIT_Lite[[#This Row],[Discharge Date]]+30,TODAY()))</f>
        <v>45940</v>
      </c>
      <c r="BH30" s="16">
        <f>IF(LEN(FIT_Lite[[#This Row],[Pre-DLA-20 Date]])&gt;0,FIT_Lite[[#This Row],[Pre-DLA-20 Date]],FIT_Lite[[#This Row],[Date Enrolled]])</f>
        <v>0</v>
      </c>
      <c r="BI30" t="str">
        <f>IFERROR(IF(AND(TRIM(FIT_Lite[[#This Row],[Date Enrolled]])&lt;&gt;"",TRIM(FIT_Lite[[#This Row],[Discharge Date]])&lt;&gt;""),DATEDIF(FIT_Lite[[#This Row],[Date Enrolled]],FIT_Lite[[#This Row],[Discharge Date]],"D"),""),"")</f>
        <v/>
      </c>
    </row>
    <row r="31" spans="1:61" x14ac:dyDescent="0.25">
      <c r="A31" s="14"/>
      <c r="D31" s="20"/>
      <c r="O31" s="7"/>
      <c r="S31" s="10"/>
      <c r="X31" s="49"/>
      <c r="AG31" s="11"/>
      <c r="AH31" s="35"/>
      <c r="AI31" s="11"/>
      <c r="AJ31" s="11"/>
      <c r="AO31" s="10"/>
      <c r="AP31" s="15" t="str" cm="1">
        <f t="array" aca="1" ref="AP3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 s="16" t="str" cm="1">
        <f t="array" aca="1" ref="AQ3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 s="16" t="str" cm="1">
        <f t="array" aca="1" ref="AR3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 s="51" t="str">
        <f ca="1">IF(
AND(LEN(TRIM(FIT_Lite[[#This Row],[Child Care 6 Months Post-Discharge]]))=0,LEN(TRIM(FIT_Lite[[#This Row],[Discharge Date]]))&gt;0,LEN(TRIM(AN31))=0,FIT_Lite[[#This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 s="48" t="str" cm="1">
        <f t="array" aca="1" ref="AT3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 s="7">
        <f>IF(FIT_Lite[[#This Row],[Most Recent-AAPI Score]]&gt;=40, 1, IF(OR(TRIM(FIT_Lite[[#This Row],[Pre-AAPI Score]])="",TRIM(FIT_Lite[[#This Row],[Most Recent-AAPI Score]])=""),0,IF(FIT_Lite[[#This Row],[Most Recent-AAPI Score]]-FIT_Lite[[#This Row],[Pre-AAPI Score]]&gt;=0,1,0)))</f>
        <v>0</v>
      </c>
      <c r="AW31" s="7">
        <f>IF(FIT_Lite[[#This Row],[Most Recent-DLA-20 Score]]&gt;=7, 1, IF(OR(TRIM(FIT_Lite[[#This Row],[Pre-DLA-20 Score]])="",TRIM(FIT_Lite[[#This Row],[Most Recent-DLA-20 Score]])=""),0,IF(FIT_Lite[[#This Row],[Most Recent-DLA-20 Score]]-FIT_Lite[[#This Row],[Pre-DLA-20 Score]]&gt;=0,1,0)))</f>
        <v>0</v>
      </c>
      <c r="AX31" s="7">
        <f>IF(FIT_Lite[[#This Row],[Most Recent-AAPI Score]]&gt;=40, 1, IF(OR(TRIM(FIT_Lite[[#This Row],[Pre-AAPI Score]])="",TRIM(FIT_Lite[[#This Row],[Most Recent-AAPI Score]])=""),0,IF(FIT_Lite[[#This Row],[Most Recent-AAPI Score]]-FIT_Lite[[#This Row],[Pre-AAPI Score]]&gt;=0,1,0)))</f>
        <v>0</v>
      </c>
      <c r="AY31" s="7">
        <f>IF(FIT_Lite[[#This Row],[Most Recent-DLA-20 Score]]&gt;=7, 1, IF(OR(TRIM(FIT_Lite[[#This Row],[Pre-DLA-20 Score]])="",TRIM(FIT_Lite[[#This Row],[Most Recent-DLA-20 Score]])=""),0,IF(FIT_Lite[[#This Row],[Most Recent-DLA-20 Score]]-FIT_Lite[[#This Row],[Pre-DLA-20 Score]]&gt;=0,1,0)))</f>
        <v>0</v>
      </c>
      <c r="AZ31" s="7" t="str">
        <f>IFERROR(VLOOKUP(FIT_Lite[[#This Row],[Primary ICD-10 Diagnosis]],ICD_10[[Combined]:[category]],3,FALSE),"")</f>
        <v/>
      </c>
      <c r="BA31" s="18" t="str">
        <f>IF(AND(LEN(FIT_Lite[[#This Row],[Date Enrolled]])&gt;0,LEN(FIT_Lite[[#This Row],[Date Assessment Completed]])&gt;0),IF((FIT_Lite[[#This Row],[Date Assessment Completed]]-FIT_Lite[[#This Row],[Date Enrolled]])&lt;=15,"Yes","No"),"")</f>
        <v/>
      </c>
      <c r="BB31" s="7" t="str">
        <f>IF(AND(LEN(FIT_Lite[[#This Row],[Discharge Date]])&gt;0,LEN(FIT_Lite[[#This Row],[Date Discharge Summary Completed]])&gt;0),IF(DATEDIF(FIT_Lite[[#This Row],[Discharge Date]],FIT_Lite[[#This Row],[Date Discharge Summary Completed]],"D")&lt;=7,"Yes","No"),"")</f>
        <v/>
      </c>
      <c r="BC31" s="18" t="str">
        <f>IFERROR(IF(LEN(TRIM(FIT_Lite[[#This Row],[Living Arrangements at Discharge]]))&gt;0,VLOOKUP(FIT_Lite[[#This Row],[Living Arrangements at Discharge]],Living_Arrangements[],2,FALSE),""),"")</f>
        <v/>
      </c>
      <c r="BD3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 s="18" t="str">
        <f>IF(LEN(TRIM(FIT_Lite[[#This Row],[Employment Status at Discharge]]))&gt;0,IF(FIT_Lite[[#This Row],[Employment Status at Discharge]]="Yes","Stable",IF(FIT_Lite[[#This Row],[Employment Status at Discharge]]="No","Unstable",IFERROR(VLOOKUP(FIT_Lite[[#This Row],[Employment Status at Discharge]],Employment_Stat[],2,FALSE),""))),"")</f>
        <v/>
      </c>
      <c r="BF31" s="16">
        <f>IF(LEN(FIT_Lite[[#This Row],[Pre-AAPI Date]])&gt;0,FIT_Lite[[#This Row],[Pre-AAPI Date]],FIT_Lite[[#This Row],[Date Enrolled]])</f>
        <v>0</v>
      </c>
      <c r="BG31" s="16">
        <f ca="1">IF(LEN(FIT_Lite[[#This Row],[Date Discharge Summary Completed]])&gt;0,FIT_Lite[[#This Row],[Date Discharge Summary Completed]],IF(LEN(FIT_Lite[[#This Row],[Discharge Date]])&gt;0,FIT_Lite[[#This Row],[Discharge Date]]+30,TODAY()))</f>
        <v>45940</v>
      </c>
      <c r="BH31" s="16">
        <f>IF(LEN(FIT_Lite[[#This Row],[Pre-DLA-20 Date]])&gt;0,FIT_Lite[[#This Row],[Pre-DLA-20 Date]],FIT_Lite[[#This Row],[Date Enrolled]])</f>
        <v>0</v>
      </c>
      <c r="BI31" t="str">
        <f>IFERROR(IF(AND(TRIM(FIT_Lite[[#This Row],[Date Enrolled]])&lt;&gt;"",TRIM(FIT_Lite[[#This Row],[Discharge Date]])&lt;&gt;""),DATEDIF(FIT_Lite[[#This Row],[Date Enrolled]],FIT_Lite[[#This Row],[Discharge Date]],"D"),""),"")</f>
        <v/>
      </c>
    </row>
    <row r="32" spans="1:61" x14ac:dyDescent="0.25">
      <c r="A32" s="14"/>
      <c r="D32" s="20"/>
      <c r="N32" s="8"/>
      <c r="O32" s="7"/>
      <c r="S32" s="10"/>
      <c r="X32" s="49"/>
      <c r="AD32" s="49"/>
      <c r="AG32" s="11"/>
      <c r="AH32" s="35"/>
      <c r="AI32" s="11"/>
      <c r="AJ32" s="11"/>
      <c r="AO32" s="10"/>
      <c r="AP32" s="15" t="str" cm="1">
        <f t="array" aca="1" ref="AP3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 s="16" t="str" cm="1">
        <f t="array" aca="1" ref="AQ3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 s="16" t="str" cm="1">
        <f t="array" aca="1" ref="AR3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 s="51" t="str">
        <f ca="1">IF(
AND(LEN(TRIM(FIT_Lite[[#This Row],[Child Care 6 Months Post-Discharge]]))=0,LEN(TRIM(FIT_Lite[[#This Row],[Discharge Date]]))&gt;0,LEN(TRIM(AN32))=0,FIT_Lite[[#This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 s="48" t="str" cm="1">
        <f t="array" aca="1" ref="AT3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 s="7">
        <f>IF(FIT_Lite[[#This Row],[Most Recent-AAPI Score]]&gt;=40, 1, IF(OR(TRIM(FIT_Lite[[#This Row],[Pre-AAPI Score]])="",TRIM(FIT_Lite[[#This Row],[Most Recent-AAPI Score]])=""),0,IF(FIT_Lite[[#This Row],[Most Recent-AAPI Score]]-FIT_Lite[[#This Row],[Pre-AAPI Score]]&gt;=0,1,0)))</f>
        <v>0</v>
      </c>
      <c r="AW32" s="7">
        <f>IF(FIT_Lite[[#This Row],[Most Recent-DLA-20 Score]]&gt;=7, 1, IF(OR(TRIM(FIT_Lite[[#This Row],[Pre-DLA-20 Score]])="",TRIM(FIT_Lite[[#This Row],[Most Recent-DLA-20 Score]])=""),0,IF(FIT_Lite[[#This Row],[Most Recent-DLA-20 Score]]-FIT_Lite[[#This Row],[Pre-DLA-20 Score]]&gt;=0,1,0)))</f>
        <v>0</v>
      </c>
      <c r="AX32" s="7">
        <f>IF(FIT_Lite[[#This Row],[Most Recent-AAPI Score]]&gt;=40, 1, IF(OR(TRIM(FIT_Lite[[#This Row],[Pre-AAPI Score]])="",TRIM(FIT_Lite[[#This Row],[Most Recent-AAPI Score]])=""),0,IF(FIT_Lite[[#This Row],[Most Recent-AAPI Score]]-FIT_Lite[[#This Row],[Pre-AAPI Score]]&gt;=0,1,0)))</f>
        <v>0</v>
      </c>
      <c r="AY32" s="7">
        <f>IF(FIT_Lite[[#This Row],[Most Recent-DLA-20 Score]]&gt;=7, 1, IF(OR(TRIM(FIT_Lite[[#This Row],[Pre-DLA-20 Score]])="",TRIM(FIT_Lite[[#This Row],[Most Recent-DLA-20 Score]])=""),0,IF(FIT_Lite[[#This Row],[Most Recent-DLA-20 Score]]-FIT_Lite[[#This Row],[Pre-DLA-20 Score]]&gt;=0,1,0)))</f>
        <v>0</v>
      </c>
      <c r="AZ32" s="7" t="str">
        <f>IFERROR(VLOOKUP(FIT_Lite[[#This Row],[Primary ICD-10 Diagnosis]],ICD_10[[Combined]:[category]],3,FALSE),"")</f>
        <v/>
      </c>
      <c r="BA32" s="18" t="str">
        <f>IF(AND(LEN(FIT_Lite[[#This Row],[Date Enrolled]])&gt;0,LEN(FIT_Lite[[#This Row],[Date Assessment Completed]])&gt;0),IF((FIT_Lite[[#This Row],[Date Assessment Completed]]-FIT_Lite[[#This Row],[Date Enrolled]])&lt;=15,"Yes","No"),"")</f>
        <v/>
      </c>
      <c r="BB32" s="7" t="str">
        <f>IF(AND(LEN(FIT_Lite[[#This Row],[Discharge Date]])&gt;0,LEN(FIT_Lite[[#This Row],[Date Discharge Summary Completed]])&gt;0),IF(DATEDIF(FIT_Lite[[#This Row],[Discharge Date]],FIT_Lite[[#This Row],[Date Discharge Summary Completed]],"D")&lt;=7,"Yes","No"),"")</f>
        <v/>
      </c>
      <c r="BC32" s="18" t="str">
        <f>IFERROR(IF(LEN(TRIM(FIT_Lite[[#This Row],[Living Arrangements at Discharge]]))&gt;0,VLOOKUP(FIT_Lite[[#This Row],[Living Arrangements at Discharge]],Living_Arrangements[],2,FALSE),""),"")</f>
        <v/>
      </c>
      <c r="BD3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 s="18" t="str">
        <f>IF(LEN(TRIM(FIT_Lite[[#This Row],[Employment Status at Discharge]]))&gt;0,IF(FIT_Lite[[#This Row],[Employment Status at Discharge]]="Yes","Stable",IF(FIT_Lite[[#This Row],[Employment Status at Discharge]]="No","Unstable",IFERROR(VLOOKUP(FIT_Lite[[#This Row],[Employment Status at Discharge]],Employment_Stat[],2,FALSE),""))),"")</f>
        <v/>
      </c>
      <c r="BF32" s="16">
        <f>IF(LEN(FIT_Lite[[#This Row],[Pre-AAPI Date]])&gt;0,FIT_Lite[[#This Row],[Pre-AAPI Date]],FIT_Lite[[#This Row],[Date Enrolled]])</f>
        <v>0</v>
      </c>
      <c r="BG32" s="16">
        <f ca="1">IF(LEN(FIT_Lite[[#This Row],[Date Discharge Summary Completed]])&gt;0,FIT_Lite[[#This Row],[Date Discharge Summary Completed]],IF(LEN(FIT_Lite[[#This Row],[Discharge Date]])&gt;0,FIT_Lite[[#This Row],[Discharge Date]]+30,TODAY()))</f>
        <v>45940</v>
      </c>
      <c r="BH32" s="16">
        <f>IF(LEN(FIT_Lite[[#This Row],[Pre-DLA-20 Date]])&gt;0,FIT_Lite[[#This Row],[Pre-DLA-20 Date]],FIT_Lite[[#This Row],[Date Enrolled]])</f>
        <v>0</v>
      </c>
      <c r="BI32" t="str">
        <f>IFERROR(IF(AND(TRIM(FIT_Lite[[#This Row],[Date Enrolled]])&lt;&gt;"",TRIM(FIT_Lite[[#This Row],[Discharge Date]])&lt;&gt;""),DATEDIF(FIT_Lite[[#This Row],[Date Enrolled]],FIT_Lite[[#This Row],[Discharge Date]],"D"),""),"")</f>
        <v/>
      </c>
    </row>
    <row r="33" spans="1:61" x14ac:dyDescent="0.25">
      <c r="A33" s="14"/>
      <c r="D33" s="20"/>
      <c r="O33" s="7"/>
      <c r="S33" s="10"/>
      <c r="X33" s="49"/>
      <c r="AG33" s="11"/>
      <c r="AH33" s="35"/>
      <c r="AI33" s="11"/>
      <c r="AJ33" s="11"/>
      <c r="AO33" s="10"/>
      <c r="AP33" s="15" t="str" cm="1">
        <f t="array" aca="1" ref="AP3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 s="16" t="str" cm="1">
        <f t="array" aca="1" ref="AQ3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 s="16" t="str" cm="1">
        <f t="array" aca="1" ref="AR3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 s="51" t="str">
        <f ca="1">IF(
AND(LEN(TRIM(FIT_Lite[[#This Row],[Child Care 6 Months Post-Discharge]]))=0,LEN(TRIM(FIT_Lite[[#This Row],[Discharge Date]]))&gt;0,LEN(TRIM(AN33))=0,FIT_Lite[[#This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 s="48" t="str" cm="1">
        <f t="array" aca="1" ref="AT3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 s="7">
        <f>IF(FIT_Lite[[#This Row],[Most Recent-AAPI Score]]&gt;=40, 1, IF(OR(TRIM(FIT_Lite[[#This Row],[Pre-AAPI Score]])="",TRIM(FIT_Lite[[#This Row],[Most Recent-AAPI Score]])=""),0,IF(FIT_Lite[[#This Row],[Most Recent-AAPI Score]]-FIT_Lite[[#This Row],[Pre-AAPI Score]]&gt;=0,1,0)))</f>
        <v>0</v>
      </c>
      <c r="AW33" s="7">
        <f>IF(FIT_Lite[[#This Row],[Most Recent-DLA-20 Score]]&gt;=7, 1, IF(OR(TRIM(FIT_Lite[[#This Row],[Pre-DLA-20 Score]])="",TRIM(FIT_Lite[[#This Row],[Most Recent-DLA-20 Score]])=""),0,IF(FIT_Lite[[#This Row],[Most Recent-DLA-20 Score]]-FIT_Lite[[#This Row],[Pre-DLA-20 Score]]&gt;=0,1,0)))</f>
        <v>0</v>
      </c>
      <c r="AX33" s="7">
        <f>IF(FIT_Lite[[#This Row],[Most Recent-AAPI Score]]&gt;=40, 1, IF(OR(TRIM(FIT_Lite[[#This Row],[Pre-AAPI Score]])="",TRIM(FIT_Lite[[#This Row],[Most Recent-AAPI Score]])=""),0,IF(FIT_Lite[[#This Row],[Most Recent-AAPI Score]]-FIT_Lite[[#This Row],[Pre-AAPI Score]]&gt;=0,1,0)))</f>
        <v>0</v>
      </c>
      <c r="AY33" s="7">
        <f>IF(FIT_Lite[[#This Row],[Most Recent-DLA-20 Score]]&gt;=7, 1, IF(OR(TRIM(FIT_Lite[[#This Row],[Pre-DLA-20 Score]])="",TRIM(FIT_Lite[[#This Row],[Most Recent-DLA-20 Score]])=""),0,IF(FIT_Lite[[#This Row],[Most Recent-DLA-20 Score]]-FIT_Lite[[#This Row],[Pre-DLA-20 Score]]&gt;=0,1,0)))</f>
        <v>0</v>
      </c>
      <c r="AZ33" s="7" t="str">
        <f>IFERROR(VLOOKUP(FIT_Lite[[#This Row],[Primary ICD-10 Diagnosis]],ICD_10[[Combined]:[category]],3,FALSE),"")</f>
        <v/>
      </c>
      <c r="BA33" s="18" t="str">
        <f>IF(AND(LEN(FIT_Lite[[#This Row],[Date Enrolled]])&gt;0,LEN(FIT_Lite[[#This Row],[Date Assessment Completed]])&gt;0),IF((FIT_Lite[[#This Row],[Date Assessment Completed]]-FIT_Lite[[#This Row],[Date Enrolled]])&lt;=15,"Yes","No"),"")</f>
        <v/>
      </c>
      <c r="BB33" s="7" t="str">
        <f>IF(AND(LEN(FIT_Lite[[#This Row],[Discharge Date]])&gt;0,LEN(FIT_Lite[[#This Row],[Date Discharge Summary Completed]])&gt;0),IF(DATEDIF(FIT_Lite[[#This Row],[Discharge Date]],FIT_Lite[[#This Row],[Date Discharge Summary Completed]],"D")&lt;=7,"Yes","No"),"")</f>
        <v/>
      </c>
      <c r="BC33" s="18" t="str">
        <f>IFERROR(IF(LEN(TRIM(FIT_Lite[[#This Row],[Living Arrangements at Discharge]]))&gt;0,VLOOKUP(FIT_Lite[[#This Row],[Living Arrangements at Discharge]],Living_Arrangements[],2,FALSE),""),"")</f>
        <v/>
      </c>
      <c r="BD3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 s="18" t="str">
        <f>IF(LEN(TRIM(FIT_Lite[[#This Row],[Employment Status at Discharge]]))&gt;0,IF(FIT_Lite[[#This Row],[Employment Status at Discharge]]="Yes","Stable",IF(FIT_Lite[[#This Row],[Employment Status at Discharge]]="No","Unstable",IFERROR(VLOOKUP(FIT_Lite[[#This Row],[Employment Status at Discharge]],Employment_Stat[],2,FALSE),""))),"")</f>
        <v/>
      </c>
      <c r="BF33" s="16">
        <f>IF(LEN(FIT_Lite[[#This Row],[Pre-AAPI Date]])&gt;0,FIT_Lite[[#This Row],[Pre-AAPI Date]],FIT_Lite[[#This Row],[Date Enrolled]])</f>
        <v>0</v>
      </c>
      <c r="BG33" s="16">
        <f ca="1">IF(LEN(FIT_Lite[[#This Row],[Date Discharge Summary Completed]])&gt;0,FIT_Lite[[#This Row],[Date Discharge Summary Completed]],IF(LEN(FIT_Lite[[#This Row],[Discharge Date]])&gt;0,FIT_Lite[[#This Row],[Discharge Date]]+30,TODAY()))</f>
        <v>45940</v>
      </c>
      <c r="BH33" s="16">
        <f>IF(LEN(FIT_Lite[[#This Row],[Pre-DLA-20 Date]])&gt;0,FIT_Lite[[#This Row],[Pre-DLA-20 Date]],FIT_Lite[[#This Row],[Date Enrolled]])</f>
        <v>0</v>
      </c>
      <c r="BI33" t="str">
        <f>IFERROR(IF(AND(TRIM(FIT_Lite[[#This Row],[Date Enrolled]])&lt;&gt;"",TRIM(FIT_Lite[[#This Row],[Discharge Date]])&lt;&gt;""),DATEDIF(FIT_Lite[[#This Row],[Date Enrolled]],FIT_Lite[[#This Row],[Discharge Date]],"D"),""),"")</f>
        <v/>
      </c>
    </row>
    <row r="34" spans="1:61" ht="32.25" customHeight="1" x14ac:dyDescent="0.25">
      <c r="A34" s="14"/>
      <c r="D34" s="20"/>
      <c r="N34" s="8"/>
      <c r="O34" s="7"/>
      <c r="S34" s="10"/>
      <c r="X34" s="49"/>
      <c r="AD34" s="49"/>
      <c r="AG34" s="11"/>
      <c r="AH34" s="35"/>
      <c r="AI34" s="11"/>
      <c r="AJ34" s="11"/>
      <c r="AO34" s="10"/>
      <c r="AP34" s="15" t="str" cm="1">
        <f t="array" aca="1" ref="AP3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 s="16" t="str" cm="1">
        <f t="array" aca="1" ref="AQ3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 s="16" t="str" cm="1">
        <f t="array" aca="1" ref="AR3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 s="51" t="str">
        <f ca="1">IF(
AND(LEN(TRIM(FIT_Lite[[#This Row],[Child Care 6 Months Post-Discharge]]))=0,LEN(TRIM(FIT_Lite[[#This Row],[Discharge Date]]))&gt;0,LEN(TRIM(AN34))=0,FIT_Lite[[#This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 s="48" t="str" cm="1">
        <f t="array" aca="1" ref="AT3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 s="7">
        <f>IF(FIT_Lite[[#This Row],[Most Recent-AAPI Score]]&gt;=40, 1, IF(OR(TRIM(FIT_Lite[[#This Row],[Pre-AAPI Score]])="",TRIM(FIT_Lite[[#This Row],[Most Recent-AAPI Score]])=""),0,IF(FIT_Lite[[#This Row],[Most Recent-AAPI Score]]-FIT_Lite[[#This Row],[Pre-AAPI Score]]&gt;=0,1,0)))</f>
        <v>0</v>
      </c>
      <c r="AW34" s="7">
        <f>IF(FIT_Lite[[#This Row],[Most Recent-DLA-20 Score]]&gt;=7, 1, IF(OR(TRIM(FIT_Lite[[#This Row],[Pre-DLA-20 Score]])="",TRIM(FIT_Lite[[#This Row],[Most Recent-DLA-20 Score]])=""),0,IF(FIT_Lite[[#This Row],[Most Recent-DLA-20 Score]]-FIT_Lite[[#This Row],[Pre-DLA-20 Score]]&gt;=0,1,0)))</f>
        <v>0</v>
      </c>
      <c r="AX34" s="7">
        <f>IF(FIT_Lite[[#This Row],[Most Recent-AAPI Score]]&gt;=40, 1, IF(OR(TRIM(FIT_Lite[[#This Row],[Pre-AAPI Score]])="",TRIM(FIT_Lite[[#This Row],[Most Recent-AAPI Score]])=""),0,IF(FIT_Lite[[#This Row],[Most Recent-AAPI Score]]-FIT_Lite[[#This Row],[Pre-AAPI Score]]&gt;=0,1,0)))</f>
        <v>0</v>
      </c>
      <c r="AY34" s="7">
        <f>IF(FIT_Lite[[#This Row],[Most Recent-DLA-20 Score]]&gt;=7, 1, IF(OR(TRIM(FIT_Lite[[#This Row],[Pre-DLA-20 Score]])="",TRIM(FIT_Lite[[#This Row],[Most Recent-DLA-20 Score]])=""),0,IF(FIT_Lite[[#This Row],[Most Recent-DLA-20 Score]]-FIT_Lite[[#This Row],[Pre-DLA-20 Score]]&gt;=0,1,0)))</f>
        <v>0</v>
      </c>
      <c r="AZ34" s="7" t="str">
        <f>IFERROR(VLOOKUP(FIT_Lite[[#This Row],[Primary ICD-10 Diagnosis]],ICD_10[[Combined]:[category]],3,FALSE),"")</f>
        <v/>
      </c>
      <c r="BA34" s="18" t="str">
        <f>IF(AND(LEN(FIT_Lite[[#This Row],[Date Enrolled]])&gt;0,LEN(FIT_Lite[[#This Row],[Date Assessment Completed]])&gt;0),IF((FIT_Lite[[#This Row],[Date Assessment Completed]]-FIT_Lite[[#This Row],[Date Enrolled]])&lt;=15,"Yes","No"),"")</f>
        <v/>
      </c>
      <c r="BB34" s="7" t="str">
        <f>IF(AND(LEN(FIT_Lite[[#This Row],[Discharge Date]])&gt;0,LEN(FIT_Lite[[#This Row],[Date Discharge Summary Completed]])&gt;0),IF(DATEDIF(FIT_Lite[[#This Row],[Discharge Date]],FIT_Lite[[#This Row],[Date Discharge Summary Completed]],"D")&lt;=7,"Yes","No"),"")</f>
        <v/>
      </c>
      <c r="BC34" s="18" t="str">
        <f>IFERROR(IF(LEN(TRIM(FIT_Lite[[#This Row],[Living Arrangements at Discharge]]))&gt;0,VLOOKUP(FIT_Lite[[#This Row],[Living Arrangements at Discharge]],Living_Arrangements[],2,FALSE),""),"")</f>
        <v/>
      </c>
      <c r="BD3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 s="18" t="str">
        <f>IF(LEN(TRIM(FIT_Lite[[#This Row],[Employment Status at Discharge]]))&gt;0,IF(FIT_Lite[[#This Row],[Employment Status at Discharge]]="Yes","Stable",IF(FIT_Lite[[#This Row],[Employment Status at Discharge]]="No","Unstable",IFERROR(VLOOKUP(FIT_Lite[[#This Row],[Employment Status at Discharge]],Employment_Stat[],2,FALSE),""))),"")</f>
        <v/>
      </c>
      <c r="BF34" s="16">
        <f>IF(LEN(FIT_Lite[[#This Row],[Pre-AAPI Date]])&gt;0,FIT_Lite[[#This Row],[Pre-AAPI Date]],FIT_Lite[[#This Row],[Date Enrolled]])</f>
        <v>0</v>
      </c>
      <c r="BG34" s="16">
        <f ca="1">IF(LEN(FIT_Lite[[#This Row],[Date Discharge Summary Completed]])&gt;0,FIT_Lite[[#This Row],[Date Discharge Summary Completed]],IF(LEN(FIT_Lite[[#This Row],[Discharge Date]])&gt;0,FIT_Lite[[#This Row],[Discharge Date]]+30,TODAY()))</f>
        <v>45940</v>
      </c>
      <c r="BH34" s="16">
        <f>IF(LEN(FIT_Lite[[#This Row],[Pre-DLA-20 Date]])&gt;0,FIT_Lite[[#This Row],[Pre-DLA-20 Date]],FIT_Lite[[#This Row],[Date Enrolled]])</f>
        <v>0</v>
      </c>
      <c r="BI34" t="str">
        <f>IFERROR(IF(AND(TRIM(FIT_Lite[[#This Row],[Date Enrolled]])&lt;&gt;"",TRIM(FIT_Lite[[#This Row],[Discharge Date]])&lt;&gt;""),DATEDIF(FIT_Lite[[#This Row],[Date Enrolled]],FIT_Lite[[#This Row],[Discharge Date]],"D"),""),"")</f>
        <v/>
      </c>
    </row>
    <row r="35" spans="1:61" x14ac:dyDescent="0.25">
      <c r="A35" s="14"/>
      <c r="D35" s="20"/>
      <c r="N35" s="8"/>
      <c r="O35" s="7"/>
      <c r="S35" s="10"/>
      <c r="X35" s="49"/>
      <c r="AD35" s="61"/>
      <c r="AE35" s="50"/>
      <c r="AG35" s="11"/>
      <c r="AH35" s="35"/>
      <c r="AI35" s="11"/>
      <c r="AJ35" s="11"/>
      <c r="AO35" s="10"/>
      <c r="AP35" s="15" t="str" cm="1">
        <f t="array" aca="1" ref="AP3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 s="16" t="str" cm="1">
        <f t="array" aca="1" ref="AQ3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 s="16" t="str" cm="1">
        <f t="array" aca="1" ref="AR3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 s="51" t="str">
        <f ca="1">IF(
AND(LEN(TRIM(FIT_Lite[[#This Row],[Child Care 6 Months Post-Discharge]]))=0,LEN(TRIM(FIT_Lite[[#This Row],[Discharge Date]]))&gt;0,LEN(TRIM(AN35))=0,FIT_Lite[[#This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 s="48" t="str" cm="1">
        <f t="array" aca="1" ref="AT3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 s="7">
        <f>IF(FIT_Lite[[#This Row],[Most Recent-AAPI Score]]&gt;=40, 1, IF(OR(TRIM(FIT_Lite[[#This Row],[Pre-AAPI Score]])="",TRIM(FIT_Lite[[#This Row],[Most Recent-AAPI Score]])=""),0,IF(FIT_Lite[[#This Row],[Most Recent-AAPI Score]]-FIT_Lite[[#This Row],[Pre-AAPI Score]]&gt;=0,1,0)))</f>
        <v>0</v>
      </c>
      <c r="AW35" s="7">
        <f>IF(FIT_Lite[[#This Row],[Most Recent-DLA-20 Score]]&gt;=7, 1, IF(OR(TRIM(FIT_Lite[[#This Row],[Pre-DLA-20 Score]])="",TRIM(FIT_Lite[[#This Row],[Most Recent-DLA-20 Score]])=""),0,IF(FIT_Lite[[#This Row],[Most Recent-DLA-20 Score]]-FIT_Lite[[#This Row],[Pre-DLA-20 Score]]&gt;=0,1,0)))</f>
        <v>0</v>
      </c>
      <c r="AX35" s="7">
        <f>IF(FIT_Lite[[#This Row],[Most Recent-AAPI Score]]&gt;=40, 1, IF(OR(TRIM(FIT_Lite[[#This Row],[Pre-AAPI Score]])="",TRIM(FIT_Lite[[#This Row],[Most Recent-AAPI Score]])=""),0,IF(FIT_Lite[[#This Row],[Most Recent-AAPI Score]]-FIT_Lite[[#This Row],[Pre-AAPI Score]]&gt;=0,1,0)))</f>
        <v>0</v>
      </c>
      <c r="AY35" s="7">
        <f>IF(FIT_Lite[[#This Row],[Most Recent-DLA-20 Score]]&gt;=7, 1, IF(OR(TRIM(FIT_Lite[[#This Row],[Pre-DLA-20 Score]])="",TRIM(FIT_Lite[[#This Row],[Most Recent-DLA-20 Score]])=""),0,IF(FIT_Lite[[#This Row],[Most Recent-DLA-20 Score]]-FIT_Lite[[#This Row],[Pre-DLA-20 Score]]&gt;=0,1,0)))</f>
        <v>0</v>
      </c>
      <c r="AZ35" s="7" t="str">
        <f>IFERROR(VLOOKUP(FIT_Lite[[#This Row],[Primary ICD-10 Diagnosis]],ICD_10[[Combined]:[category]],3,FALSE),"")</f>
        <v/>
      </c>
      <c r="BA35" s="18" t="str">
        <f>IF(AND(LEN(FIT_Lite[[#This Row],[Date Enrolled]])&gt;0,LEN(FIT_Lite[[#This Row],[Date Assessment Completed]])&gt;0),IF((FIT_Lite[[#This Row],[Date Assessment Completed]]-FIT_Lite[[#This Row],[Date Enrolled]])&lt;=15,"Yes","No"),"")</f>
        <v/>
      </c>
      <c r="BB35" s="7" t="str">
        <f>IF(AND(LEN(FIT_Lite[[#This Row],[Discharge Date]])&gt;0,LEN(FIT_Lite[[#This Row],[Date Discharge Summary Completed]])&gt;0),IF(DATEDIF(FIT_Lite[[#This Row],[Discharge Date]],FIT_Lite[[#This Row],[Date Discharge Summary Completed]],"D")&lt;=7,"Yes","No"),"")</f>
        <v/>
      </c>
      <c r="BC35" s="18" t="str">
        <f>IFERROR(IF(LEN(TRIM(FIT_Lite[[#This Row],[Living Arrangements at Discharge]]))&gt;0,VLOOKUP(FIT_Lite[[#This Row],[Living Arrangements at Discharge]],Living_Arrangements[],2,FALSE),""),"")</f>
        <v/>
      </c>
      <c r="BD3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 s="18" t="str">
        <f>IF(LEN(TRIM(FIT_Lite[[#This Row],[Employment Status at Discharge]]))&gt;0,IF(FIT_Lite[[#This Row],[Employment Status at Discharge]]="Yes","Stable",IF(FIT_Lite[[#This Row],[Employment Status at Discharge]]="No","Unstable",IFERROR(VLOOKUP(FIT_Lite[[#This Row],[Employment Status at Discharge]],Employment_Stat[],2,FALSE),""))),"")</f>
        <v/>
      </c>
      <c r="BF35" s="16">
        <f>IF(LEN(FIT_Lite[[#This Row],[Pre-AAPI Date]])&gt;0,FIT_Lite[[#This Row],[Pre-AAPI Date]],FIT_Lite[[#This Row],[Date Enrolled]])</f>
        <v>0</v>
      </c>
      <c r="BG35" s="16">
        <f ca="1">IF(LEN(FIT_Lite[[#This Row],[Date Discharge Summary Completed]])&gt;0,FIT_Lite[[#This Row],[Date Discharge Summary Completed]],IF(LEN(FIT_Lite[[#This Row],[Discharge Date]])&gt;0,FIT_Lite[[#This Row],[Discharge Date]]+30,TODAY()))</f>
        <v>45940</v>
      </c>
      <c r="BH35" s="16">
        <f>IF(LEN(FIT_Lite[[#This Row],[Pre-DLA-20 Date]])&gt;0,FIT_Lite[[#This Row],[Pre-DLA-20 Date]],FIT_Lite[[#This Row],[Date Enrolled]])</f>
        <v>0</v>
      </c>
      <c r="BI35" t="str">
        <f>IFERROR(IF(AND(TRIM(FIT_Lite[[#This Row],[Date Enrolled]])&lt;&gt;"",TRIM(FIT_Lite[[#This Row],[Discharge Date]])&lt;&gt;""),DATEDIF(FIT_Lite[[#This Row],[Date Enrolled]],FIT_Lite[[#This Row],[Discharge Date]],"D"),""),"")</f>
        <v/>
      </c>
    </row>
    <row r="36" spans="1:61" x14ac:dyDescent="0.25">
      <c r="A36" s="14"/>
      <c r="D36" s="20"/>
      <c r="O36" s="7"/>
      <c r="S36" s="10"/>
      <c r="X36" s="49"/>
      <c r="AD36" s="49"/>
      <c r="AG36" s="11"/>
      <c r="AH36" s="35"/>
      <c r="AI36" s="11"/>
      <c r="AJ36" s="11"/>
      <c r="AP36" s="15" t="str" cm="1">
        <f t="array" aca="1" ref="AP3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 s="16" t="str" cm="1">
        <f t="array" aca="1" ref="AQ3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 s="16" t="str" cm="1">
        <f t="array" aca="1" ref="AR3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 s="51" t="str">
        <f ca="1">IF(
AND(LEN(TRIM(FIT_Lite[[#This Row],[Child Care 6 Months Post-Discharge]]))=0,LEN(TRIM(FIT_Lite[[#This Row],[Discharge Date]]))&gt;0,LEN(TRIM(AN36))=0,FIT_Lite[[#This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 s="48" t="str" cm="1">
        <f t="array" aca="1" ref="AT3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 s="7">
        <f>IF(FIT_Lite[[#This Row],[Most Recent-AAPI Score]]&gt;=40, 1, IF(OR(TRIM(FIT_Lite[[#This Row],[Pre-AAPI Score]])="",TRIM(FIT_Lite[[#This Row],[Most Recent-AAPI Score]])=""),0,IF(FIT_Lite[[#This Row],[Most Recent-AAPI Score]]-FIT_Lite[[#This Row],[Pre-AAPI Score]]&gt;=0,1,0)))</f>
        <v>0</v>
      </c>
      <c r="AW36" s="7">
        <f>IF(FIT_Lite[[#This Row],[Most Recent-DLA-20 Score]]&gt;=7, 1, IF(OR(TRIM(FIT_Lite[[#This Row],[Pre-DLA-20 Score]])="",TRIM(FIT_Lite[[#This Row],[Most Recent-DLA-20 Score]])=""),0,IF(FIT_Lite[[#This Row],[Most Recent-DLA-20 Score]]-FIT_Lite[[#This Row],[Pre-DLA-20 Score]]&gt;=0,1,0)))</f>
        <v>0</v>
      </c>
      <c r="AX36" s="7">
        <f>IF(FIT_Lite[[#This Row],[Most Recent-AAPI Score]]&gt;=40, 1, IF(OR(TRIM(FIT_Lite[[#This Row],[Pre-AAPI Score]])="",TRIM(FIT_Lite[[#This Row],[Most Recent-AAPI Score]])=""),0,IF(FIT_Lite[[#This Row],[Most Recent-AAPI Score]]-FIT_Lite[[#This Row],[Pre-AAPI Score]]&gt;=0,1,0)))</f>
        <v>0</v>
      </c>
      <c r="AY36" s="7">
        <f>IF(FIT_Lite[[#This Row],[Most Recent-DLA-20 Score]]&gt;=7, 1, IF(OR(TRIM(FIT_Lite[[#This Row],[Pre-DLA-20 Score]])="",TRIM(FIT_Lite[[#This Row],[Most Recent-DLA-20 Score]])=""),0,IF(FIT_Lite[[#This Row],[Most Recent-DLA-20 Score]]-FIT_Lite[[#This Row],[Pre-DLA-20 Score]]&gt;=0,1,0)))</f>
        <v>0</v>
      </c>
      <c r="AZ36" s="7" t="str">
        <f>IFERROR(VLOOKUP(FIT_Lite[[#This Row],[Primary ICD-10 Diagnosis]],ICD_10[[Combined]:[category]],3,FALSE),"")</f>
        <v/>
      </c>
      <c r="BA36" s="18" t="str">
        <f>IF(AND(LEN(FIT_Lite[[#This Row],[Date Enrolled]])&gt;0,LEN(FIT_Lite[[#This Row],[Date Assessment Completed]])&gt;0),IF((FIT_Lite[[#This Row],[Date Assessment Completed]]-FIT_Lite[[#This Row],[Date Enrolled]])&lt;=15,"Yes","No"),"")</f>
        <v/>
      </c>
      <c r="BB36" s="7" t="str">
        <f>IF(AND(LEN(FIT_Lite[[#This Row],[Discharge Date]])&gt;0,LEN(FIT_Lite[[#This Row],[Date Discharge Summary Completed]])&gt;0),IF(DATEDIF(FIT_Lite[[#This Row],[Discharge Date]],FIT_Lite[[#This Row],[Date Discharge Summary Completed]],"D")&lt;=7,"Yes","No"),"")</f>
        <v/>
      </c>
      <c r="BC36" s="18" t="str">
        <f>IFERROR(IF(LEN(TRIM(FIT_Lite[[#This Row],[Living Arrangements at Discharge]]))&gt;0,VLOOKUP(FIT_Lite[[#This Row],[Living Arrangements at Discharge]],Living_Arrangements[],2,FALSE),""),"")</f>
        <v/>
      </c>
      <c r="BD3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 s="18" t="str">
        <f>IF(LEN(TRIM(FIT_Lite[[#This Row],[Employment Status at Discharge]]))&gt;0,IF(FIT_Lite[[#This Row],[Employment Status at Discharge]]="Yes","Stable",IF(FIT_Lite[[#This Row],[Employment Status at Discharge]]="No","Unstable",IFERROR(VLOOKUP(FIT_Lite[[#This Row],[Employment Status at Discharge]],Employment_Stat[],2,FALSE),""))),"")</f>
        <v/>
      </c>
      <c r="BF36" s="16">
        <f>IF(LEN(FIT_Lite[[#This Row],[Pre-AAPI Date]])&gt;0,FIT_Lite[[#This Row],[Pre-AAPI Date]],FIT_Lite[[#This Row],[Date Enrolled]])</f>
        <v>0</v>
      </c>
      <c r="BG36" s="16">
        <f ca="1">IF(LEN(FIT_Lite[[#This Row],[Date Discharge Summary Completed]])&gt;0,FIT_Lite[[#This Row],[Date Discharge Summary Completed]],IF(LEN(FIT_Lite[[#This Row],[Discharge Date]])&gt;0,FIT_Lite[[#This Row],[Discharge Date]]+30,TODAY()))</f>
        <v>45940</v>
      </c>
      <c r="BH36" s="16">
        <f>IF(LEN(FIT_Lite[[#This Row],[Pre-DLA-20 Date]])&gt;0,FIT_Lite[[#This Row],[Pre-DLA-20 Date]],FIT_Lite[[#This Row],[Date Enrolled]])</f>
        <v>0</v>
      </c>
      <c r="BI36" t="str">
        <f>IFERROR(IF(AND(TRIM(FIT_Lite[[#This Row],[Date Enrolled]])&lt;&gt;"",TRIM(FIT_Lite[[#This Row],[Discharge Date]])&lt;&gt;""),DATEDIF(FIT_Lite[[#This Row],[Date Enrolled]],FIT_Lite[[#This Row],[Discharge Date]],"D"),""),"")</f>
        <v/>
      </c>
    </row>
    <row r="37" spans="1:61" x14ac:dyDescent="0.25">
      <c r="A37" s="14"/>
      <c r="D37" s="20"/>
      <c r="N37" s="8"/>
      <c r="S37" s="10"/>
      <c r="X37" s="49"/>
      <c r="AD37" s="49"/>
      <c r="AG37" s="11"/>
      <c r="AH37" s="35"/>
      <c r="AI37" s="11"/>
      <c r="AJ37" s="11"/>
      <c r="AP37" s="15" t="str" cm="1">
        <f t="array" aca="1" ref="AP3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 s="16" t="str" cm="1">
        <f t="array" aca="1" ref="AQ3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 s="16" t="str" cm="1">
        <f t="array" aca="1" ref="AR3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 s="51" t="str">
        <f ca="1">IF(
AND(LEN(TRIM(FIT_Lite[[#This Row],[Child Care 6 Months Post-Discharge]]))=0,LEN(TRIM(FIT_Lite[[#This Row],[Discharge Date]]))&gt;0,LEN(TRIM(AN37))=0,FIT_Lite[[#This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 s="48" t="str" cm="1">
        <f t="array" aca="1" ref="AT3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 s="7">
        <f>IF(FIT_Lite[[#This Row],[Most Recent-AAPI Score]]&gt;=40, 1, IF(OR(TRIM(FIT_Lite[[#This Row],[Pre-AAPI Score]])="",TRIM(FIT_Lite[[#This Row],[Most Recent-AAPI Score]])=""),0,IF(FIT_Lite[[#This Row],[Most Recent-AAPI Score]]-FIT_Lite[[#This Row],[Pre-AAPI Score]]&gt;=0,1,0)))</f>
        <v>0</v>
      </c>
      <c r="AW37" s="7">
        <f>IF(FIT_Lite[[#This Row],[Most Recent-DLA-20 Score]]&gt;=7, 1, IF(OR(TRIM(FIT_Lite[[#This Row],[Pre-DLA-20 Score]])="",TRIM(FIT_Lite[[#This Row],[Most Recent-DLA-20 Score]])=""),0,IF(FIT_Lite[[#This Row],[Most Recent-DLA-20 Score]]-FIT_Lite[[#This Row],[Pre-DLA-20 Score]]&gt;=0,1,0)))</f>
        <v>0</v>
      </c>
      <c r="AX37" s="7">
        <f>IF(FIT_Lite[[#This Row],[Most Recent-AAPI Score]]&gt;=40, 1, IF(OR(TRIM(FIT_Lite[[#This Row],[Pre-AAPI Score]])="",TRIM(FIT_Lite[[#This Row],[Most Recent-AAPI Score]])=""),0,IF(FIT_Lite[[#This Row],[Most Recent-AAPI Score]]-FIT_Lite[[#This Row],[Pre-AAPI Score]]&gt;=0,1,0)))</f>
        <v>0</v>
      </c>
      <c r="AY37" s="7">
        <f>IF(FIT_Lite[[#This Row],[Most Recent-DLA-20 Score]]&gt;=7, 1, IF(OR(TRIM(FIT_Lite[[#This Row],[Pre-DLA-20 Score]])="",TRIM(FIT_Lite[[#This Row],[Most Recent-DLA-20 Score]])=""),0,IF(FIT_Lite[[#This Row],[Most Recent-DLA-20 Score]]-FIT_Lite[[#This Row],[Pre-DLA-20 Score]]&gt;=0,1,0)))</f>
        <v>0</v>
      </c>
      <c r="AZ37" s="7" t="str">
        <f>IFERROR(VLOOKUP(FIT_Lite[[#This Row],[Primary ICD-10 Diagnosis]],ICD_10[[Combined]:[category]],3,FALSE),"")</f>
        <v/>
      </c>
      <c r="BA37" s="18" t="str">
        <f>IF(AND(LEN(FIT_Lite[[#This Row],[Date Enrolled]])&gt;0,LEN(FIT_Lite[[#This Row],[Date Assessment Completed]])&gt;0),IF((FIT_Lite[[#This Row],[Date Assessment Completed]]-FIT_Lite[[#This Row],[Date Enrolled]])&lt;=15,"Yes","No"),"")</f>
        <v/>
      </c>
      <c r="BB37" s="7" t="str">
        <f>IF(AND(LEN(FIT_Lite[[#This Row],[Discharge Date]])&gt;0,LEN(FIT_Lite[[#This Row],[Date Discharge Summary Completed]])&gt;0),IF(DATEDIF(FIT_Lite[[#This Row],[Discharge Date]],FIT_Lite[[#This Row],[Date Discharge Summary Completed]],"D")&lt;=7,"Yes","No"),"")</f>
        <v/>
      </c>
      <c r="BC37" s="18" t="str">
        <f>IFERROR(IF(LEN(TRIM(FIT_Lite[[#This Row],[Living Arrangements at Discharge]]))&gt;0,VLOOKUP(FIT_Lite[[#This Row],[Living Arrangements at Discharge]],Living_Arrangements[],2,FALSE),""),"")</f>
        <v/>
      </c>
      <c r="BD3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 s="18" t="str">
        <f>IF(LEN(TRIM(FIT_Lite[[#This Row],[Employment Status at Discharge]]))&gt;0,IF(FIT_Lite[[#This Row],[Employment Status at Discharge]]="Yes","Stable",IF(FIT_Lite[[#This Row],[Employment Status at Discharge]]="No","Unstable",IFERROR(VLOOKUP(FIT_Lite[[#This Row],[Employment Status at Discharge]],Employment_Stat[],2,FALSE),""))),"")</f>
        <v/>
      </c>
      <c r="BF37" s="16">
        <f>IF(LEN(FIT_Lite[[#This Row],[Pre-AAPI Date]])&gt;0,FIT_Lite[[#This Row],[Pre-AAPI Date]],FIT_Lite[[#This Row],[Date Enrolled]])</f>
        <v>0</v>
      </c>
      <c r="BG37" s="16">
        <f ca="1">IF(LEN(FIT_Lite[[#This Row],[Date Discharge Summary Completed]])&gt;0,FIT_Lite[[#This Row],[Date Discharge Summary Completed]],IF(LEN(FIT_Lite[[#This Row],[Discharge Date]])&gt;0,FIT_Lite[[#This Row],[Discharge Date]]+30,TODAY()))</f>
        <v>45940</v>
      </c>
      <c r="BH37" s="16">
        <f>IF(LEN(FIT_Lite[[#This Row],[Pre-DLA-20 Date]])&gt;0,FIT_Lite[[#This Row],[Pre-DLA-20 Date]],FIT_Lite[[#This Row],[Date Enrolled]])</f>
        <v>0</v>
      </c>
      <c r="BI37" t="str">
        <f>IFERROR(IF(AND(TRIM(FIT_Lite[[#This Row],[Date Enrolled]])&lt;&gt;"",TRIM(FIT_Lite[[#This Row],[Discharge Date]])&lt;&gt;""),DATEDIF(FIT_Lite[[#This Row],[Date Enrolled]],FIT_Lite[[#This Row],[Discharge Date]],"D"),""),"")</f>
        <v/>
      </c>
    </row>
    <row r="38" spans="1:61" x14ac:dyDescent="0.25">
      <c r="A38" s="14"/>
      <c r="D38" s="20"/>
      <c r="N38" s="8"/>
      <c r="S38" s="10"/>
      <c r="X38" s="49"/>
      <c r="AD38" s="49"/>
      <c r="AG38" s="11"/>
      <c r="AH38" s="35"/>
      <c r="AI38" s="11"/>
      <c r="AJ38" s="11"/>
      <c r="AO38" s="10"/>
      <c r="AP38" s="15" t="str" cm="1">
        <f t="array" aca="1" ref="AP3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 s="16" t="str" cm="1">
        <f t="array" aca="1" ref="AQ3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 s="16" t="str" cm="1">
        <f t="array" aca="1" ref="AR3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 s="51" t="str">
        <f ca="1">IF(
AND(LEN(TRIM(FIT_Lite[[#This Row],[Child Care 6 Months Post-Discharge]]))=0,LEN(TRIM(FIT_Lite[[#This Row],[Discharge Date]]))&gt;0,LEN(TRIM(AN38))=0,FIT_Lite[[#This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 s="48" t="str" cm="1">
        <f t="array" aca="1" ref="AT3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 s="7">
        <f>IF(FIT_Lite[[#This Row],[Most Recent-AAPI Score]]&gt;=40, 1, IF(OR(TRIM(FIT_Lite[[#This Row],[Pre-AAPI Score]])="",TRIM(FIT_Lite[[#This Row],[Most Recent-AAPI Score]])=""),0,IF(FIT_Lite[[#This Row],[Most Recent-AAPI Score]]-FIT_Lite[[#This Row],[Pre-AAPI Score]]&gt;=0,1,0)))</f>
        <v>0</v>
      </c>
      <c r="AW38" s="7">
        <f>IF(FIT_Lite[[#This Row],[Most Recent-DLA-20 Score]]&gt;=7, 1, IF(OR(TRIM(FIT_Lite[[#This Row],[Pre-DLA-20 Score]])="",TRIM(FIT_Lite[[#This Row],[Most Recent-DLA-20 Score]])=""),0,IF(FIT_Lite[[#This Row],[Most Recent-DLA-20 Score]]-FIT_Lite[[#This Row],[Pre-DLA-20 Score]]&gt;=0,1,0)))</f>
        <v>0</v>
      </c>
      <c r="AX38" s="7">
        <f>IF(FIT_Lite[[#This Row],[Most Recent-AAPI Score]]&gt;=40, 1, IF(OR(TRIM(FIT_Lite[[#This Row],[Pre-AAPI Score]])="",TRIM(FIT_Lite[[#This Row],[Most Recent-AAPI Score]])=""),0,IF(FIT_Lite[[#This Row],[Most Recent-AAPI Score]]-FIT_Lite[[#This Row],[Pre-AAPI Score]]&gt;=0,1,0)))</f>
        <v>0</v>
      </c>
      <c r="AY38" s="7">
        <f>IF(FIT_Lite[[#This Row],[Most Recent-DLA-20 Score]]&gt;=7, 1, IF(OR(TRIM(FIT_Lite[[#This Row],[Pre-DLA-20 Score]])="",TRIM(FIT_Lite[[#This Row],[Most Recent-DLA-20 Score]])=""),0,IF(FIT_Lite[[#This Row],[Most Recent-DLA-20 Score]]-FIT_Lite[[#This Row],[Pre-DLA-20 Score]]&gt;=0,1,0)))</f>
        <v>0</v>
      </c>
      <c r="AZ38" s="7" t="str">
        <f>IFERROR(VLOOKUP(FIT_Lite[[#This Row],[Primary ICD-10 Diagnosis]],ICD_10[[Combined]:[category]],3,FALSE),"")</f>
        <v/>
      </c>
      <c r="BA38" s="18" t="str">
        <f>IF(AND(LEN(FIT_Lite[[#This Row],[Date Enrolled]])&gt;0,LEN(FIT_Lite[[#This Row],[Date Assessment Completed]])&gt;0),IF((FIT_Lite[[#This Row],[Date Assessment Completed]]-FIT_Lite[[#This Row],[Date Enrolled]])&lt;=15,"Yes","No"),"")</f>
        <v/>
      </c>
      <c r="BB38" s="7" t="str">
        <f>IF(AND(LEN(FIT_Lite[[#This Row],[Discharge Date]])&gt;0,LEN(FIT_Lite[[#This Row],[Date Discharge Summary Completed]])&gt;0),IF(DATEDIF(FIT_Lite[[#This Row],[Discharge Date]],FIT_Lite[[#This Row],[Date Discharge Summary Completed]],"D")&lt;=7,"Yes","No"),"")</f>
        <v/>
      </c>
      <c r="BC38" s="18" t="str">
        <f>IFERROR(IF(LEN(TRIM(FIT_Lite[[#This Row],[Living Arrangements at Discharge]]))&gt;0,VLOOKUP(FIT_Lite[[#This Row],[Living Arrangements at Discharge]],Living_Arrangements[],2,FALSE),""),"")</f>
        <v/>
      </c>
      <c r="BD3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 s="18" t="str">
        <f>IF(LEN(TRIM(FIT_Lite[[#This Row],[Employment Status at Discharge]]))&gt;0,IF(FIT_Lite[[#This Row],[Employment Status at Discharge]]="Yes","Stable",IF(FIT_Lite[[#This Row],[Employment Status at Discharge]]="No","Unstable",IFERROR(VLOOKUP(FIT_Lite[[#This Row],[Employment Status at Discharge]],Employment_Stat[],2,FALSE),""))),"")</f>
        <v/>
      </c>
      <c r="BF38" s="16">
        <f>IF(LEN(FIT_Lite[[#This Row],[Pre-AAPI Date]])&gt;0,FIT_Lite[[#This Row],[Pre-AAPI Date]],FIT_Lite[[#This Row],[Date Enrolled]])</f>
        <v>0</v>
      </c>
      <c r="BG38" s="16">
        <f ca="1">IF(LEN(FIT_Lite[[#This Row],[Date Discharge Summary Completed]])&gt;0,FIT_Lite[[#This Row],[Date Discharge Summary Completed]],IF(LEN(FIT_Lite[[#This Row],[Discharge Date]])&gt;0,FIT_Lite[[#This Row],[Discharge Date]]+30,TODAY()))</f>
        <v>45940</v>
      </c>
      <c r="BH38" s="16">
        <f>IF(LEN(FIT_Lite[[#This Row],[Pre-DLA-20 Date]])&gt;0,FIT_Lite[[#This Row],[Pre-DLA-20 Date]],FIT_Lite[[#This Row],[Date Enrolled]])</f>
        <v>0</v>
      </c>
      <c r="BI38" t="str">
        <f>IFERROR(IF(AND(TRIM(FIT_Lite[[#This Row],[Date Enrolled]])&lt;&gt;"",TRIM(FIT_Lite[[#This Row],[Discharge Date]])&lt;&gt;""),DATEDIF(FIT_Lite[[#This Row],[Date Enrolled]],FIT_Lite[[#This Row],[Discharge Date]],"D"),""),"")</f>
        <v/>
      </c>
    </row>
    <row r="39" spans="1:61" x14ac:dyDescent="0.25">
      <c r="A39" s="14"/>
      <c r="N39" s="8"/>
      <c r="S39" s="10"/>
      <c r="X39" s="49"/>
      <c r="AD39" s="49"/>
      <c r="AG39" s="11"/>
      <c r="AH39" s="35"/>
      <c r="AI39" s="11"/>
      <c r="AJ39" s="11"/>
      <c r="AO39" s="10"/>
      <c r="AP39" s="15" t="str" cm="1">
        <f t="array" aca="1" ref="AP3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 s="16" t="str" cm="1">
        <f t="array" aca="1" ref="AQ3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 s="16" t="str" cm="1">
        <f t="array" aca="1" ref="AR3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 s="51" t="str">
        <f ca="1">IF(
AND(LEN(TRIM(FIT_Lite[[#This Row],[Child Care 6 Months Post-Discharge]]))=0,LEN(TRIM(FIT_Lite[[#This Row],[Discharge Date]]))&gt;0,LEN(TRIM(AN39))=0,FIT_Lite[[#This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 s="48" t="str" cm="1">
        <f t="array" aca="1" ref="AT3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 s="7">
        <f>IF(FIT_Lite[[#This Row],[Most Recent-AAPI Score]]&gt;=40, 1, IF(OR(TRIM(FIT_Lite[[#This Row],[Pre-AAPI Score]])="",TRIM(FIT_Lite[[#This Row],[Most Recent-AAPI Score]])=""),0,IF(FIT_Lite[[#This Row],[Most Recent-AAPI Score]]-FIT_Lite[[#This Row],[Pre-AAPI Score]]&gt;=0,1,0)))</f>
        <v>0</v>
      </c>
      <c r="AW39" s="7">
        <f>IF(FIT_Lite[[#This Row],[Most Recent-DLA-20 Score]]&gt;=7, 1, IF(OR(TRIM(FIT_Lite[[#This Row],[Pre-DLA-20 Score]])="",TRIM(FIT_Lite[[#This Row],[Most Recent-DLA-20 Score]])=""),0,IF(FIT_Lite[[#This Row],[Most Recent-DLA-20 Score]]-FIT_Lite[[#This Row],[Pre-DLA-20 Score]]&gt;=0,1,0)))</f>
        <v>0</v>
      </c>
      <c r="AX39" s="7">
        <f>IF(FIT_Lite[[#This Row],[Most Recent-AAPI Score]]&gt;=40, 1, IF(OR(TRIM(FIT_Lite[[#This Row],[Pre-AAPI Score]])="",TRIM(FIT_Lite[[#This Row],[Most Recent-AAPI Score]])=""),0,IF(FIT_Lite[[#This Row],[Most Recent-AAPI Score]]-FIT_Lite[[#This Row],[Pre-AAPI Score]]&gt;=0,1,0)))</f>
        <v>0</v>
      </c>
      <c r="AY39" s="7">
        <f>IF(FIT_Lite[[#This Row],[Most Recent-DLA-20 Score]]&gt;=7, 1, IF(OR(TRIM(FIT_Lite[[#This Row],[Pre-DLA-20 Score]])="",TRIM(FIT_Lite[[#This Row],[Most Recent-DLA-20 Score]])=""),0,IF(FIT_Lite[[#This Row],[Most Recent-DLA-20 Score]]-FIT_Lite[[#This Row],[Pre-DLA-20 Score]]&gt;=0,1,0)))</f>
        <v>0</v>
      </c>
      <c r="AZ39" s="7" t="str">
        <f>IFERROR(VLOOKUP(FIT_Lite[[#This Row],[Primary ICD-10 Diagnosis]],ICD_10[[Combined]:[category]],3,FALSE),"")</f>
        <v/>
      </c>
      <c r="BA39" s="18" t="str">
        <f>IF(AND(LEN(FIT_Lite[[#This Row],[Date Enrolled]])&gt;0,LEN(FIT_Lite[[#This Row],[Date Assessment Completed]])&gt;0),IF((FIT_Lite[[#This Row],[Date Assessment Completed]]-FIT_Lite[[#This Row],[Date Enrolled]])&lt;=15,"Yes","No"),"")</f>
        <v/>
      </c>
      <c r="BB39" s="7" t="str">
        <f>IF(AND(LEN(FIT_Lite[[#This Row],[Discharge Date]])&gt;0,LEN(FIT_Lite[[#This Row],[Date Discharge Summary Completed]])&gt;0),IF(DATEDIF(FIT_Lite[[#This Row],[Discharge Date]],FIT_Lite[[#This Row],[Date Discharge Summary Completed]],"D")&lt;=7,"Yes","No"),"")</f>
        <v/>
      </c>
      <c r="BC39" s="18" t="str">
        <f>IFERROR(IF(LEN(TRIM(FIT_Lite[[#This Row],[Living Arrangements at Discharge]]))&gt;0,VLOOKUP(FIT_Lite[[#This Row],[Living Arrangements at Discharge]],Living_Arrangements[],2,FALSE),""),"")</f>
        <v/>
      </c>
      <c r="BD3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 s="18" t="str">
        <f>IF(LEN(TRIM(FIT_Lite[[#This Row],[Employment Status at Discharge]]))&gt;0,IF(FIT_Lite[[#This Row],[Employment Status at Discharge]]="Yes","Stable",IF(FIT_Lite[[#This Row],[Employment Status at Discharge]]="No","Unstable",IFERROR(VLOOKUP(FIT_Lite[[#This Row],[Employment Status at Discharge]],Employment_Stat[],2,FALSE),""))),"")</f>
        <v/>
      </c>
      <c r="BF39" s="16">
        <f>IF(LEN(FIT_Lite[[#This Row],[Pre-AAPI Date]])&gt;0,FIT_Lite[[#This Row],[Pre-AAPI Date]],FIT_Lite[[#This Row],[Date Enrolled]])</f>
        <v>0</v>
      </c>
      <c r="BG39" s="16">
        <f ca="1">IF(LEN(FIT_Lite[[#This Row],[Date Discharge Summary Completed]])&gt;0,FIT_Lite[[#This Row],[Date Discharge Summary Completed]],IF(LEN(FIT_Lite[[#This Row],[Discharge Date]])&gt;0,FIT_Lite[[#This Row],[Discharge Date]]+30,TODAY()))</f>
        <v>45940</v>
      </c>
      <c r="BH39" s="16">
        <f>IF(LEN(FIT_Lite[[#This Row],[Pre-DLA-20 Date]])&gt;0,FIT_Lite[[#This Row],[Pre-DLA-20 Date]],FIT_Lite[[#This Row],[Date Enrolled]])</f>
        <v>0</v>
      </c>
      <c r="BI39" t="str">
        <f>IFERROR(IF(AND(TRIM(FIT_Lite[[#This Row],[Date Enrolled]])&lt;&gt;"",TRIM(FIT_Lite[[#This Row],[Discharge Date]])&lt;&gt;""),DATEDIF(FIT_Lite[[#This Row],[Date Enrolled]],FIT_Lite[[#This Row],[Discharge Date]],"D"),""),"")</f>
        <v/>
      </c>
    </row>
    <row r="40" spans="1:61" x14ac:dyDescent="0.25">
      <c r="A40" s="14"/>
      <c r="D40" s="20"/>
      <c r="N40" s="8"/>
      <c r="S40" s="10"/>
      <c r="X40" s="49"/>
      <c r="AD40" s="49"/>
      <c r="AG40" s="11"/>
      <c r="AH40" s="35"/>
      <c r="AI40" s="11"/>
      <c r="AJ40" s="11"/>
      <c r="AP40" s="15" t="str" cm="1">
        <f t="array" aca="1" ref="AP4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 s="16" t="str" cm="1">
        <f t="array" aca="1" ref="AQ4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 s="16" t="str" cm="1">
        <f t="array" aca="1" ref="AR4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 s="51" t="str">
        <f ca="1">IF(
AND(LEN(TRIM(FIT_Lite[[#This Row],[Child Care 6 Months Post-Discharge]]))=0,LEN(TRIM(FIT_Lite[[#This Row],[Discharge Date]]))&gt;0,LEN(TRIM(AN40))=0,FIT_Lite[[#This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 s="48" t="str" cm="1">
        <f t="array" aca="1" ref="AT4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 s="7">
        <f>IF(FIT_Lite[[#This Row],[Most Recent-AAPI Score]]&gt;=40, 1, IF(OR(TRIM(FIT_Lite[[#This Row],[Pre-AAPI Score]])="",TRIM(FIT_Lite[[#This Row],[Most Recent-AAPI Score]])=""),0,IF(FIT_Lite[[#This Row],[Most Recent-AAPI Score]]-FIT_Lite[[#This Row],[Pre-AAPI Score]]&gt;=0,1,0)))</f>
        <v>0</v>
      </c>
      <c r="AW40" s="7">
        <f>IF(FIT_Lite[[#This Row],[Most Recent-DLA-20 Score]]&gt;=7, 1, IF(OR(TRIM(FIT_Lite[[#This Row],[Pre-DLA-20 Score]])="",TRIM(FIT_Lite[[#This Row],[Most Recent-DLA-20 Score]])=""),0,IF(FIT_Lite[[#This Row],[Most Recent-DLA-20 Score]]-FIT_Lite[[#This Row],[Pre-DLA-20 Score]]&gt;=0,1,0)))</f>
        <v>0</v>
      </c>
      <c r="AX40" s="7">
        <f>IF(FIT_Lite[[#This Row],[Most Recent-AAPI Score]]&gt;=40, 1, IF(OR(TRIM(FIT_Lite[[#This Row],[Pre-AAPI Score]])="",TRIM(FIT_Lite[[#This Row],[Most Recent-AAPI Score]])=""),0,IF(FIT_Lite[[#This Row],[Most Recent-AAPI Score]]-FIT_Lite[[#This Row],[Pre-AAPI Score]]&gt;=0,1,0)))</f>
        <v>0</v>
      </c>
      <c r="AY40" s="7">
        <f>IF(FIT_Lite[[#This Row],[Most Recent-DLA-20 Score]]&gt;=7, 1, IF(OR(TRIM(FIT_Lite[[#This Row],[Pre-DLA-20 Score]])="",TRIM(FIT_Lite[[#This Row],[Most Recent-DLA-20 Score]])=""),0,IF(FIT_Lite[[#This Row],[Most Recent-DLA-20 Score]]-FIT_Lite[[#This Row],[Pre-DLA-20 Score]]&gt;=0,1,0)))</f>
        <v>0</v>
      </c>
      <c r="AZ40" s="7" t="str">
        <f>IFERROR(VLOOKUP(FIT_Lite[[#This Row],[Primary ICD-10 Diagnosis]],ICD_10[[Combined]:[category]],3,FALSE),"")</f>
        <v/>
      </c>
      <c r="BA40" s="18" t="str">
        <f>IF(AND(LEN(FIT_Lite[[#This Row],[Date Enrolled]])&gt;0,LEN(FIT_Lite[[#This Row],[Date Assessment Completed]])&gt;0),IF((FIT_Lite[[#This Row],[Date Assessment Completed]]-FIT_Lite[[#This Row],[Date Enrolled]])&lt;=15,"Yes","No"),"")</f>
        <v/>
      </c>
      <c r="BB40" s="7" t="str">
        <f>IF(AND(LEN(FIT_Lite[[#This Row],[Discharge Date]])&gt;0,LEN(FIT_Lite[[#This Row],[Date Discharge Summary Completed]])&gt;0),IF(DATEDIF(FIT_Lite[[#This Row],[Discharge Date]],FIT_Lite[[#This Row],[Date Discharge Summary Completed]],"D")&lt;=7,"Yes","No"),"")</f>
        <v/>
      </c>
      <c r="BC40" s="18" t="str">
        <f>IFERROR(IF(LEN(TRIM(FIT_Lite[[#This Row],[Living Arrangements at Discharge]]))&gt;0,VLOOKUP(FIT_Lite[[#This Row],[Living Arrangements at Discharge]],Living_Arrangements[],2,FALSE),""),"")</f>
        <v/>
      </c>
      <c r="BD4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 s="18" t="str">
        <f>IF(LEN(TRIM(FIT_Lite[[#This Row],[Employment Status at Discharge]]))&gt;0,IF(FIT_Lite[[#This Row],[Employment Status at Discharge]]="Yes","Stable",IF(FIT_Lite[[#This Row],[Employment Status at Discharge]]="No","Unstable",IFERROR(VLOOKUP(FIT_Lite[[#This Row],[Employment Status at Discharge]],Employment_Stat[],2,FALSE),""))),"")</f>
        <v/>
      </c>
      <c r="BF40" s="16">
        <f>IF(LEN(FIT_Lite[[#This Row],[Pre-AAPI Date]])&gt;0,FIT_Lite[[#This Row],[Pre-AAPI Date]],FIT_Lite[[#This Row],[Date Enrolled]])</f>
        <v>0</v>
      </c>
      <c r="BG40" s="16">
        <f ca="1">IF(LEN(FIT_Lite[[#This Row],[Date Discharge Summary Completed]])&gt;0,FIT_Lite[[#This Row],[Date Discharge Summary Completed]],IF(LEN(FIT_Lite[[#This Row],[Discharge Date]])&gt;0,FIT_Lite[[#This Row],[Discharge Date]]+30,TODAY()))</f>
        <v>45940</v>
      </c>
      <c r="BH40" s="16">
        <f>IF(LEN(FIT_Lite[[#This Row],[Pre-DLA-20 Date]])&gt;0,FIT_Lite[[#This Row],[Pre-DLA-20 Date]],FIT_Lite[[#This Row],[Date Enrolled]])</f>
        <v>0</v>
      </c>
      <c r="BI40" t="str">
        <f>IFERROR(IF(AND(TRIM(FIT_Lite[[#This Row],[Date Enrolled]])&lt;&gt;"",TRIM(FIT_Lite[[#This Row],[Discharge Date]])&lt;&gt;""),DATEDIF(FIT_Lite[[#This Row],[Date Enrolled]],FIT_Lite[[#This Row],[Discharge Date]],"D"),""),"")</f>
        <v/>
      </c>
    </row>
    <row r="41" spans="1:61" x14ac:dyDescent="0.25">
      <c r="A41" s="14"/>
      <c r="D41" s="20"/>
      <c r="N41" s="34"/>
      <c r="S41" s="10"/>
      <c r="X41" s="49"/>
      <c r="AD41" s="49"/>
      <c r="AG41" s="11"/>
      <c r="AH41" s="35"/>
      <c r="AI41" s="11"/>
      <c r="AJ41" s="11"/>
      <c r="AP41" s="15" t="str" cm="1">
        <f t="array" aca="1" ref="AP4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 s="16" t="str" cm="1">
        <f t="array" aca="1" ref="AQ4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 s="16" t="str" cm="1">
        <f t="array" aca="1" ref="AR4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 s="51" t="str">
        <f ca="1">IF(
AND(LEN(TRIM(FIT_Lite[[#This Row],[Child Care 6 Months Post-Discharge]]))=0,LEN(TRIM(FIT_Lite[[#This Row],[Discharge Date]]))&gt;0,LEN(TRIM(AN41))=0,FIT_Lite[[#This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 s="48" t="str" cm="1">
        <f t="array" aca="1" ref="AT4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 s="7">
        <f>IF(FIT_Lite[[#This Row],[Most Recent-AAPI Score]]&gt;=40, 1, IF(OR(TRIM(FIT_Lite[[#This Row],[Pre-AAPI Score]])="",TRIM(FIT_Lite[[#This Row],[Most Recent-AAPI Score]])=""),0,IF(FIT_Lite[[#This Row],[Most Recent-AAPI Score]]-FIT_Lite[[#This Row],[Pre-AAPI Score]]&gt;=0,1,0)))</f>
        <v>0</v>
      </c>
      <c r="AW41" s="7">
        <f>IF(FIT_Lite[[#This Row],[Most Recent-DLA-20 Score]]&gt;=7, 1, IF(OR(TRIM(FIT_Lite[[#This Row],[Pre-DLA-20 Score]])="",TRIM(FIT_Lite[[#This Row],[Most Recent-DLA-20 Score]])=""),0,IF(FIT_Lite[[#This Row],[Most Recent-DLA-20 Score]]-FIT_Lite[[#This Row],[Pre-DLA-20 Score]]&gt;=0,1,0)))</f>
        <v>0</v>
      </c>
      <c r="AX41" s="7">
        <f>IF(FIT_Lite[[#This Row],[Most Recent-AAPI Score]]&gt;=40, 1, IF(OR(TRIM(FIT_Lite[[#This Row],[Pre-AAPI Score]])="",TRIM(FIT_Lite[[#This Row],[Most Recent-AAPI Score]])=""),0,IF(FIT_Lite[[#This Row],[Most Recent-AAPI Score]]-FIT_Lite[[#This Row],[Pre-AAPI Score]]&gt;=0,1,0)))</f>
        <v>0</v>
      </c>
      <c r="AY41" s="7">
        <f>IF(FIT_Lite[[#This Row],[Most Recent-DLA-20 Score]]&gt;=7, 1, IF(OR(TRIM(FIT_Lite[[#This Row],[Pre-DLA-20 Score]])="",TRIM(FIT_Lite[[#This Row],[Most Recent-DLA-20 Score]])=""),0,IF(FIT_Lite[[#This Row],[Most Recent-DLA-20 Score]]-FIT_Lite[[#This Row],[Pre-DLA-20 Score]]&gt;=0,1,0)))</f>
        <v>0</v>
      </c>
      <c r="AZ41" s="7" t="str">
        <f>IFERROR(VLOOKUP(FIT_Lite[[#This Row],[Primary ICD-10 Diagnosis]],ICD_10[[Combined]:[category]],3,FALSE),"")</f>
        <v/>
      </c>
      <c r="BA41" s="18" t="str">
        <f>IF(AND(LEN(FIT_Lite[[#This Row],[Date Enrolled]])&gt;0,LEN(FIT_Lite[[#This Row],[Date Assessment Completed]])&gt;0),IF((FIT_Lite[[#This Row],[Date Assessment Completed]]-FIT_Lite[[#This Row],[Date Enrolled]])&lt;=15,"Yes","No"),"")</f>
        <v/>
      </c>
      <c r="BB41" s="7" t="str">
        <f>IF(AND(LEN(FIT_Lite[[#This Row],[Discharge Date]])&gt;0,LEN(FIT_Lite[[#This Row],[Date Discharge Summary Completed]])&gt;0),IF(DATEDIF(FIT_Lite[[#This Row],[Discharge Date]],FIT_Lite[[#This Row],[Date Discharge Summary Completed]],"D")&lt;=7,"Yes","No"),"")</f>
        <v/>
      </c>
      <c r="BC41" s="18" t="str">
        <f>IFERROR(IF(LEN(TRIM(FIT_Lite[[#This Row],[Living Arrangements at Discharge]]))&gt;0,VLOOKUP(FIT_Lite[[#This Row],[Living Arrangements at Discharge]],Living_Arrangements[],2,FALSE),""),"")</f>
        <v/>
      </c>
      <c r="BD4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 s="18" t="str">
        <f>IF(LEN(TRIM(FIT_Lite[[#This Row],[Employment Status at Discharge]]))&gt;0,IF(FIT_Lite[[#This Row],[Employment Status at Discharge]]="Yes","Stable",IF(FIT_Lite[[#This Row],[Employment Status at Discharge]]="No","Unstable",IFERROR(VLOOKUP(FIT_Lite[[#This Row],[Employment Status at Discharge]],Employment_Stat[],2,FALSE),""))),"")</f>
        <v/>
      </c>
      <c r="BF41" s="16">
        <f>IF(LEN(FIT_Lite[[#This Row],[Pre-AAPI Date]])&gt;0,FIT_Lite[[#This Row],[Pre-AAPI Date]],FIT_Lite[[#This Row],[Date Enrolled]])</f>
        <v>0</v>
      </c>
      <c r="BG41" s="16">
        <f ca="1">IF(LEN(FIT_Lite[[#This Row],[Date Discharge Summary Completed]])&gt;0,FIT_Lite[[#This Row],[Date Discharge Summary Completed]],IF(LEN(FIT_Lite[[#This Row],[Discharge Date]])&gt;0,FIT_Lite[[#This Row],[Discharge Date]]+30,TODAY()))</f>
        <v>45940</v>
      </c>
      <c r="BH41" s="16">
        <f>IF(LEN(FIT_Lite[[#This Row],[Pre-DLA-20 Date]])&gt;0,FIT_Lite[[#This Row],[Pre-DLA-20 Date]],FIT_Lite[[#This Row],[Date Enrolled]])</f>
        <v>0</v>
      </c>
      <c r="BI41" t="str">
        <f>IFERROR(IF(AND(TRIM(FIT_Lite[[#This Row],[Date Enrolled]])&lt;&gt;"",TRIM(FIT_Lite[[#This Row],[Discharge Date]])&lt;&gt;""),DATEDIF(FIT_Lite[[#This Row],[Date Enrolled]],FIT_Lite[[#This Row],[Discharge Date]],"D"),""),"")</f>
        <v/>
      </c>
    </row>
    <row r="42" spans="1:61" x14ac:dyDescent="0.25">
      <c r="A42" s="14"/>
      <c r="D42" s="20"/>
      <c r="S42" s="10"/>
      <c r="X42" s="49"/>
      <c r="AG42" s="11"/>
      <c r="AH42" s="35"/>
      <c r="AI42" s="11"/>
      <c r="AJ42" s="11"/>
      <c r="AO42" s="10"/>
      <c r="AP42" s="15" t="str" cm="1">
        <f t="array" aca="1" ref="AP4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 s="16" t="str" cm="1">
        <f t="array" aca="1" ref="AQ4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 s="16" t="str" cm="1">
        <f t="array" aca="1" ref="AR4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 s="51" t="str">
        <f ca="1">IF(
AND(LEN(TRIM(FIT_Lite[[#This Row],[Child Care 6 Months Post-Discharge]]))=0,LEN(TRIM(FIT_Lite[[#This Row],[Discharge Date]]))&gt;0,LEN(TRIM(AN42))=0,FIT_Lite[[#This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 s="48" t="str" cm="1">
        <f t="array" aca="1" ref="AT4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 s="7">
        <f>IF(FIT_Lite[[#This Row],[Most Recent-AAPI Score]]&gt;=40, 1, IF(OR(TRIM(FIT_Lite[[#This Row],[Pre-AAPI Score]])="",TRIM(FIT_Lite[[#This Row],[Most Recent-AAPI Score]])=""),0,IF(FIT_Lite[[#This Row],[Most Recent-AAPI Score]]-FIT_Lite[[#This Row],[Pre-AAPI Score]]&gt;=0,1,0)))</f>
        <v>0</v>
      </c>
      <c r="AW42" s="7">
        <f>IF(FIT_Lite[[#This Row],[Most Recent-DLA-20 Score]]&gt;=7, 1, IF(OR(TRIM(FIT_Lite[[#This Row],[Pre-DLA-20 Score]])="",TRIM(FIT_Lite[[#This Row],[Most Recent-DLA-20 Score]])=""),0,IF(FIT_Lite[[#This Row],[Most Recent-DLA-20 Score]]-FIT_Lite[[#This Row],[Pre-DLA-20 Score]]&gt;=0,1,0)))</f>
        <v>0</v>
      </c>
      <c r="AX42" s="7">
        <f>IF(FIT_Lite[[#This Row],[Most Recent-AAPI Score]]&gt;=40, 1, IF(OR(TRIM(FIT_Lite[[#This Row],[Pre-AAPI Score]])="",TRIM(FIT_Lite[[#This Row],[Most Recent-AAPI Score]])=""),0,IF(FIT_Lite[[#This Row],[Most Recent-AAPI Score]]-FIT_Lite[[#This Row],[Pre-AAPI Score]]&gt;=0,1,0)))</f>
        <v>0</v>
      </c>
      <c r="AY42" s="7">
        <f>IF(FIT_Lite[[#This Row],[Most Recent-DLA-20 Score]]&gt;=7, 1, IF(OR(TRIM(FIT_Lite[[#This Row],[Pre-DLA-20 Score]])="",TRIM(FIT_Lite[[#This Row],[Most Recent-DLA-20 Score]])=""),0,IF(FIT_Lite[[#This Row],[Most Recent-DLA-20 Score]]-FIT_Lite[[#This Row],[Pre-DLA-20 Score]]&gt;=0,1,0)))</f>
        <v>0</v>
      </c>
      <c r="AZ42" s="7" t="str">
        <f>IFERROR(VLOOKUP(FIT_Lite[[#This Row],[Primary ICD-10 Diagnosis]],ICD_10[[Combined]:[category]],3,FALSE),"")</f>
        <v/>
      </c>
      <c r="BA42" s="18" t="str">
        <f>IF(AND(LEN(FIT_Lite[[#This Row],[Date Enrolled]])&gt;0,LEN(FIT_Lite[[#This Row],[Date Assessment Completed]])&gt;0),IF((FIT_Lite[[#This Row],[Date Assessment Completed]]-FIT_Lite[[#This Row],[Date Enrolled]])&lt;=15,"Yes","No"),"")</f>
        <v/>
      </c>
      <c r="BB42" s="7" t="str">
        <f>IF(AND(LEN(FIT_Lite[[#This Row],[Discharge Date]])&gt;0,LEN(FIT_Lite[[#This Row],[Date Discharge Summary Completed]])&gt;0),IF(DATEDIF(FIT_Lite[[#This Row],[Discharge Date]],FIT_Lite[[#This Row],[Date Discharge Summary Completed]],"D")&lt;=7,"Yes","No"),"")</f>
        <v/>
      </c>
      <c r="BC42" s="18" t="str">
        <f>IFERROR(IF(LEN(TRIM(FIT_Lite[[#This Row],[Living Arrangements at Discharge]]))&gt;0,VLOOKUP(FIT_Lite[[#This Row],[Living Arrangements at Discharge]],Living_Arrangements[],2,FALSE),""),"")</f>
        <v/>
      </c>
      <c r="BD4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 s="18" t="str">
        <f>IF(LEN(TRIM(FIT_Lite[[#This Row],[Employment Status at Discharge]]))&gt;0,IF(FIT_Lite[[#This Row],[Employment Status at Discharge]]="Yes","Stable",IF(FIT_Lite[[#This Row],[Employment Status at Discharge]]="No","Unstable",IFERROR(VLOOKUP(FIT_Lite[[#This Row],[Employment Status at Discharge]],Employment_Stat[],2,FALSE),""))),"")</f>
        <v/>
      </c>
      <c r="BF42" s="16">
        <f>IF(LEN(FIT_Lite[[#This Row],[Pre-AAPI Date]])&gt;0,FIT_Lite[[#This Row],[Pre-AAPI Date]],FIT_Lite[[#This Row],[Date Enrolled]])</f>
        <v>0</v>
      </c>
      <c r="BG42" s="16">
        <f ca="1">IF(LEN(FIT_Lite[[#This Row],[Date Discharge Summary Completed]])&gt;0,FIT_Lite[[#This Row],[Date Discharge Summary Completed]],IF(LEN(FIT_Lite[[#This Row],[Discharge Date]])&gt;0,FIT_Lite[[#This Row],[Discharge Date]]+30,TODAY()))</f>
        <v>45940</v>
      </c>
      <c r="BH42" s="16">
        <f>IF(LEN(FIT_Lite[[#This Row],[Pre-DLA-20 Date]])&gt;0,FIT_Lite[[#This Row],[Pre-DLA-20 Date]],FIT_Lite[[#This Row],[Date Enrolled]])</f>
        <v>0</v>
      </c>
      <c r="BI42" t="str">
        <f>IFERROR(IF(AND(TRIM(FIT_Lite[[#This Row],[Date Enrolled]])&lt;&gt;"",TRIM(FIT_Lite[[#This Row],[Discharge Date]])&lt;&gt;""),DATEDIF(FIT_Lite[[#This Row],[Date Enrolled]],FIT_Lite[[#This Row],[Discharge Date]],"D"),""),"")</f>
        <v/>
      </c>
    </row>
    <row r="43" spans="1:61" x14ac:dyDescent="0.25">
      <c r="A43" s="14"/>
      <c r="D43" s="20"/>
      <c r="S43" s="10"/>
      <c r="X43" s="49"/>
      <c r="AG43" s="11"/>
      <c r="AH43" s="35"/>
      <c r="AI43" s="11"/>
      <c r="AJ43" s="11"/>
      <c r="AO43" s="10"/>
      <c r="AP43" s="15" t="str" cm="1">
        <f t="array" aca="1" ref="AP4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 s="16" t="str" cm="1">
        <f t="array" aca="1" ref="AQ4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 s="16" t="str" cm="1">
        <f t="array" aca="1" ref="AR4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 s="51" t="str">
        <f ca="1">IF(
AND(LEN(TRIM(FIT_Lite[[#This Row],[Child Care 6 Months Post-Discharge]]))=0,LEN(TRIM(FIT_Lite[[#This Row],[Discharge Date]]))&gt;0,LEN(TRIM(AN43))=0,FIT_Lite[[#This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 s="48" t="str" cm="1">
        <f t="array" aca="1" ref="AT4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 s="7">
        <f>IF(FIT_Lite[[#This Row],[Most Recent-AAPI Score]]&gt;=40, 1, IF(OR(TRIM(FIT_Lite[[#This Row],[Pre-AAPI Score]])="",TRIM(FIT_Lite[[#This Row],[Most Recent-AAPI Score]])=""),0,IF(FIT_Lite[[#This Row],[Most Recent-AAPI Score]]-FIT_Lite[[#This Row],[Pre-AAPI Score]]&gt;=0,1,0)))</f>
        <v>0</v>
      </c>
      <c r="AW43" s="7">
        <f>IF(FIT_Lite[[#This Row],[Most Recent-DLA-20 Score]]&gt;=7, 1, IF(OR(TRIM(FIT_Lite[[#This Row],[Pre-DLA-20 Score]])="",TRIM(FIT_Lite[[#This Row],[Most Recent-DLA-20 Score]])=""),0,IF(FIT_Lite[[#This Row],[Most Recent-DLA-20 Score]]-FIT_Lite[[#This Row],[Pre-DLA-20 Score]]&gt;=0,1,0)))</f>
        <v>0</v>
      </c>
      <c r="AX43" s="7">
        <f>IF(FIT_Lite[[#This Row],[Most Recent-AAPI Score]]&gt;=40, 1, IF(OR(TRIM(FIT_Lite[[#This Row],[Pre-AAPI Score]])="",TRIM(FIT_Lite[[#This Row],[Most Recent-AAPI Score]])=""),0,IF(FIT_Lite[[#This Row],[Most Recent-AAPI Score]]-FIT_Lite[[#This Row],[Pre-AAPI Score]]&gt;=0,1,0)))</f>
        <v>0</v>
      </c>
      <c r="AY43" s="7">
        <f>IF(FIT_Lite[[#This Row],[Most Recent-DLA-20 Score]]&gt;=7, 1, IF(OR(TRIM(FIT_Lite[[#This Row],[Pre-DLA-20 Score]])="",TRIM(FIT_Lite[[#This Row],[Most Recent-DLA-20 Score]])=""),0,IF(FIT_Lite[[#This Row],[Most Recent-DLA-20 Score]]-FIT_Lite[[#This Row],[Pre-DLA-20 Score]]&gt;=0,1,0)))</f>
        <v>0</v>
      </c>
      <c r="AZ43" s="7" t="str">
        <f>IFERROR(VLOOKUP(FIT_Lite[[#This Row],[Primary ICD-10 Diagnosis]],ICD_10[[Combined]:[category]],3,FALSE),"")</f>
        <v/>
      </c>
      <c r="BA43" s="18" t="str">
        <f>IF(AND(LEN(FIT_Lite[[#This Row],[Date Enrolled]])&gt;0,LEN(FIT_Lite[[#This Row],[Date Assessment Completed]])&gt;0),IF((FIT_Lite[[#This Row],[Date Assessment Completed]]-FIT_Lite[[#This Row],[Date Enrolled]])&lt;=15,"Yes","No"),"")</f>
        <v/>
      </c>
      <c r="BB43" s="7" t="str">
        <f>IF(AND(LEN(FIT_Lite[[#This Row],[Discharge Date]])&gt;0,LEN(FIT_Lite[[#This Row],[Date Discharge Summary Completed]])&gt;0),IF(DATEDIF(FIT_Lite[[#This Row],[Discharge Date]],FIT_Lite[[#This Row],[Date Discharge Summary Completed]],"D")&lt;=7,"Yes","No"),"")</f>
        <v/>
      </c>
      <c r="BC43" s="18" t="str">
        <f>IFERROR(IF(LEN(TRIM(FIT_Lite[[#This Row],[Living Arrangements at Discharge]]))&gt;0,VLOOKUP(FIT_Lite[[#This Row],[Living Arrangements at Discharge]],Living_Arrangements[],2,FALSE),""),"")</f>
        <v/>
      </c>
      <c r="BD4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 s="18" t="str">
        <f>IF(LEN(TRIM(FIT_Lite[[#This Row],[Employment Status at Discharge]]))&gt;0,IF(FIT_Lite[[#This Row],[Employment Status at Discharge]]="Yes","Stable",IF(FIT_Lite[[#This Row],[Employment Status at Discharge]]="No","Unstable",IFERROR(VLOOKUP(FIT_Lite[[#This Row],[Employment Status at Discharge]],Employment_Stat[],2,FALSE),""))),"")</f>
        <v/>
      </c>
      <c r="BF43" s="16">
        <f>IF(LEN(FIT_Lite[[#This Row],[Pre-AAPI Date]])&gt;0,FIT_Lite[[#This Row],[Pre-AAPI Date]],FIT_Lite[[#This Row],[Date Enrolled]])</f>
        <v>0</v>
      </c>
      <c r="BG43" s="16">
        <f ca="1">IF(LEN(FIT_Lite[[#This Row],[Date Discharge Summary Completed]])&gt;0,FIT_Lite[[#This Row],[Date Discharge Summary Completed]],IF(LEN(FIT_Lite[[#This Row],[Discharge Date]])&gt;0,FIT_Lite[[#This Row],[Discharge Date]]+30,TODAY()))</f>
        <v>45940</v>
      </c>
      <c r="BH43" s="16">
        <f>IF(LEN(FIT_Lite[[#This Row],[Pre-DLA-20 Date]])&gt;0,FIT_Lite[[#This Row],[Pre-DLA-20 Date]],FIT_Lite[[#This Row],[Date Enrolled]])</f>
        <v>0</v>
      </c>
      <c r="BI43" t="str">
        <f>IFERROR(IF(AND(TRIM(FIT_Lite[[#This Row],[Date Enrolled]])&lt;&gt;"",TRIM(FIT_Lite[[#This Row],[Discharge Date]])&lt;&gt;""),DATEDIF(FIT_Lite[[#This Row],[Date Enrolled]],FIT_Lite[[#This Row],[Discharge Date]],"D"),""),"")</f>
        <v/>
      </c>
    </row>
    <row r="44" spans="1:61" x14ac:dyDescent="0.25">
      <c r="A44" s="14"/>
      <c r="D44" s="20"/>
      <c r="S44" s="10"/>
      <c r="X44" s="49"/>
      <c r="AG44" s="11"/>
      <c r="AH44" s="35"/>
      <c r="AI44" s="11"/>
      <c r="AJ44" s="11"/>
      <c r="AO44" s="10"/>
      <c r="AP44" s="15" t="str" cm="1">
        <f t="array" aca="1" ref="AP4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 s="16" t="str" cm="1">
        <f t="array" aca="1" ref="AQ4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 s="16" t="str" cm="1">
        <f t="array" aca="1" ref="AR4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 s="51" t="str">
        <f ca="1">IF(
AND(LEN(TRIM(FIT_Lite[[#This Row],[Child Care 6 Months Post-Discharge]]))=0,LEN(TRIM(FIT_Lite[[#This Row],[Discharge Date]]))&gt;0,LEN(TRIM(AN44))=0,FIT_Lite[[#This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 s="48" t="str" cm="1">
        <f t="array" aca="1" ref="AT4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 s="7">
        <f>IF(FIT_Lite[[#This Row],[Most Recent-AAPI Score]]&gt;=40, 1, IF(OR(TRIM(FIT_Lite[[#This Row],[Pre-AAPI Score]])="",TRIM(FIT_Lite[[#This Row],[Most Recent-AAPI Score]])=""),0,IF(FIT_Lite[[#This Row],[Most Recent-AAPI Score]]-FIT_Lite[[#This Row],[Pre-AAPI Score]]&gt;=0,1,0)))</f>
        <v>0</v>
      </c>
      <c r="AW44" s="7">
        <f>IF(FIT_Lite[[#This Row],[Most Recent-DLA-20 Score]]&gt;=7, 1, IF(OR(TRIM(FIT_Lite[[#This Row],[Pre-DLA-20 Score]])="",TRIM(FIT_Lite[[#This Row],[Most Recent-DLA-20 Score]])=""),0,IF(FIT_Lite[[#This Row],[Most Recent-DLA-20 Score]]-FIT_Lite[[#This Row],[Pre-DLA-20 Score]]&gt;=0,1,0)))</f>
        <v>0</v>
      </c>
      <c r="AX44" s="7">
        <f>IF(FIT_Lite[[#This Row],[Most Recent-AAPI Score]]&gt;=40, 1, IF(OR(TRIM(FIT_Lite[[#This Row],[Pre-AAPI Score]])="",TRIM(FIT_Lite[[#This Row],[Most Recent-AAPI Score]])=""),0,IF(FIT_Lite[[#This Row],[Most Recent-AAPI Score]]-FIT_Lite[[#This Row],[Pre-AAPI Score]]&gt;=0,1,0)))</f>
        <v>0</v>
      </c>
      <c r="AY44" s="7">
        <f>IF(FIT_Lite[[#This Row],[Most Recent-DLA-20 Score]]&gt;=7, 1, IF(OR(TRIM(FIT_Lite[[#This Row],[Pre-DLA-20 Score]])="",TRIM(FIT_Lite[[#This Row],[Most Recent-DLA-20 Score]])=""),0,IF(FIT_Lite[[#This Row],[Most Recent-DLA-20 Score]]-FIT_Lite[[#This Row],[Pre-DLA-20 Score]]&gt;=0,1,0)))</f>
        <v>0</v>
      </c>
      <c r="AZ44" s="7" t="str">
        <f>IFERROR(VLOOKUP(FIT_Lite[[#This Row],[Primary ICD-10 Diagnosis]],ICD_10[[Combined]:[category]],3,FALSE),"")</f>
        <v/>
      </c>
      <c r="BA44" s="18" t="str">
        <f>IF(AND(LEN(FIT_Lite[[#This Row],[Date Enrolled]])&gt;0,LEN(FIT_Lite[[#This Row],[Date Assessment Completed]])&gt;0),IF((FIT_Lite[[#This Row],[Date Assessment Completed]]-FIT_Lite[[#This Row],[Date Enrolled]])&lt;=15,"Yes","No"),"")</f>
        <v/>
      </c>
      <c r="BB44" s="7" t="str">
        <f>IF(AND(LEN(FIT_Lite[[#This Row],[Discharge Date]])&gt;0,LEN(FIT_Lite[[#This Row],[Date Discharge Summary Completed]])&gt;0),IF(DATEDIF(FIT_Lite[[#This Row],[Discharge Date]],FIT_Lite[[#This Row],[Date Discharge Summary Completed]],"D")&lt;=7,"Yes","No"),"")</f>
        <v/>
      </c>
      <c r="BC44" s="18" t="str">
        <f>IFERROR(IF(LEN(TRIM(FIT_Lite[[#This Row],[Living Arrangements at Discharge]]))&gt;0,VLOOKUP(FIT_Lite[[#This Row],[Living Arrangements at Discharge]],Living_Arrangements[],2,FALSE),""),"")</f>
        <v/>
      </c>
      <c r="BD4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 s="18" t="str">
        <f>IF(LEN(TRIM(FIT_Lite[[#This Row],[Employment Status at Discharge]]))&gt;0,IF(FIT_Lite[[#This Row],[Employment Status at Discharge]]="Yes","Stable",IF(FIT_Lite[[#This Row],[Employment Status at Discharge]]="No","Unstable",IFERROR(VLOOKUP(FIT_Lite[[#This Row],[Employment Status at Discharge]],Employment_Stat[],2,FALSE),""))),"")</f>
        <v/>
      </c>
      <c r="BF44" s="16">
        <f>IF(LEN(FIT_Lite[[#This Row],[Pre-AAPI Date]])&gt;0,FIT_Lite[[#This Row],[Pre-AAPI Date]],FIT_Lite[[#This Row],[Date Enrolled]])</f>
        <v>0</v>
      </c>
      <c r="BG44" s="16">
        <f ca="1">IF(LEN(FIT_Lite[[#This Row],[Date Discharge Summary Completed]])&gt;0,FIT_Lite[[#This Row],[Date Discharge Summary Completed]],IF(LEN(FIT_Lite[[#This Row],[Discharge Date]])&gt;0,FIT_Lite[[#This Row],[Discharge Date]]+30,TODAY()))</f>
        <v>45940</v>
      </c>
      <c r="BH44" s="16">
        <f>IF(LEN(FIT_Lite[[#This Row],[Pre-DLA-20 Date]])&gt;0,FIT_Lite[[#This Row],[Pre-DLA-20 Date]],FIT_Lite[[#This Row],[Date Enrolled]])</f>
        <v>0</v>
      </c>
      <c r="BI44" t="str">
        <f>IFERROR(IF(AND(TRIM(FIT_Lite[[#This Row],[Date Enrolled]])&lt;&gt;"",TRIM(FIT_Lite[[#This Row],[Discharge Date]])&lt;&gt;""),DATEDIF(FIT_Lite[[#This Row],[Date Enrolled]],FIT_Lite[[#This Row],[Discharge Date]],"D"),""),"")</f>
        <v/>
      </c>
    </row>
    <row r="45" spans="1:61" x14ac:dyDescent="0.25">
      <c r="A45" s="14"/>
      <c r="D45" s="20"/>
      <c r="O45" s="7"/>
      <c r="S45" s="10"/>
      <c r="AG45" s="11"/>
      <c r="AH45" s="35"/>
      <c r="AI45" s="11"/>
      <c r="AJ45" s="11"/>
      <c r="AO45" s="10"/>
      <c r="AP45" s="15" t="str" cm="1">
        <f t="array" aca="1" ref="AP4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 s="16" t="str" cm="1">
        <f t="array" aca="1" ref="AQ4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 s="16" t="str" cm="1">
        <f t="array" aca="1" ref="AR4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 s="51" t="str">
        <f ca="1">IF(
AND(LEN(TRIM(FIT_Lite[[#This Row],[Child Care 6 Months Post-Discharge]]))=0,LEN(TRIM(FIT_Lite[[#This Row],[Discharge Date]]))&gt;0,LEN(TRIM(AN45))=0,FIT_Lite[[#This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 s="48" t="str" cm="1">
        <f t="array" aca="1" ref="AT4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 s="7">
        <f>IF(FIT_Lite[[#This Row],[Most Recent-AAPI Score]]&gt;=40, 1, IF(OR(TRIM(FIT_Lite[[#This Row],[Pre-AAPI Score]])="",TRIM(FIT_Lite[[#This Row],[Most Recent-AAPI Score]])=""),0,IF(FIT_Lite[[#This Row],[Most Recent-AAPI Score]]-FIT_Lite[[#This Row],[Pre-AAPI Score]]&gt;=0,1,0)))</f>
        <v>0</v>
      </c>
      <c r="AW45" s="7">
        <f>IF(FIT_Lite[[#This Row],[Most Recent-DLA-20 Score]]&gt;=7, 1, IF(OR(TRIM(FIT_Lite[[#This Row],[Pre-DLA-20 Score]])="",TRIM(FIT_Lite[[#This Row],[Most Recent-DLA-20 Score]])=""),0,IF(FIT_Lite[[#This Row],[Most Recent-DLA-20 Score]]-FIT_Lite[[#This Row],[Pre-DLA-20 Score]]&gt;=0,1,0)))</f>
        <v>0</v>
      </c>
      <c r="AX45" s="7">
        <f>IF(FIT_Lite[[#This Row],[Most Recent-AAPI Score]]&gt;=40, 1, IF(OR(TRIM(FIT_Lite[[#This Row],[Pre-AAPI Score]])="",TRIM(FIT_Lite[[#This Row],[Most Recent-AAPI Score]])=""),0,IF(FIT_Lite[[#This Row],[Most Recent-AAPI Score]]-FIT_Lite[[#This Row],[Pre-AAPI Score]]&gt;=0,1,0)))</f>
        <v>0</v>
      </c>
      <c r="AY45" s="7">
        <f>IF(FIT_Lite[[#This Row],[Most Recent-DLA-20 Score]]&gt;=7, 1, IF(OR(TRIM(FIT_Lite[[#This Row],[Pre-DLA-20 Score]])="",TRIM(FIT_Lite[[#This Row],[Most Recent-DLA-20 Score]])=""),0,IF(FIT_Lite[[#This Row],[Most Recent-DLA-20 Score]]-FIT_Lite[[#This Row],[Pre-DLA-20 Score]]&gt;=0,1,0)))</f>
        <v>0</v>
      </c>
      <c r="AZ45" s="7" t="str">
        <f>IFERROR(VLOOKUP(FIT_Lite[[#This Row],[Primary ICD-10 Diagnosis]],ICD_10[[Combined]:[category]],3,FALSE),"")</f>
        <v/>
      </c>
      <c r="BA45" s="18" t="str">
        <f>IF(AND(LEN(FIT_Lite[[#This Row],[Date Enrolled]])&gt;0,LEN(FIT_Lite[[#This Row],[Date Assessment Completed]])&gt;0),IF((FIT_Lite[[#This Row],[Date Assessment Completed]]-FIT_Lite[[#This Row],[Date Enrolled]])&lt;=15,"Yes","No"),"")</f>
        <v/>
      </c>
      <c r="BB45" s="7" t="str">
        <f>IF(AND(LEN(FIT_Lite[[#This Row],[Discharge Date]])&gt;0,LEN(FIT_Lite[[#This Row],[Date Discharge Summary Completed]])&gt;0),IF(DATEDIF(FIT_Lite[[#This Row],[Discharge Date]],FIT_Lite[[#This Row],[Date Discharge Summary Completed]],"D")&lt;=7,"Yes","No"),"")</f>
        <v/>
      </c>
      <c r="BC45" s="18" t="str">
        <f>IFERROR(IF(LEN(TRIM(FIT_Lite[[#This Row],[Living Arrangements at Discharge]]))&gt;0,VLOOKUP(FIT_Lite[[#This Row],[Living Arrangements at Discharge]],Living_Arrangements[],2,FALSE),""),"")</f>
        <v/>
      </c>
      <c r="BD4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 s="18" t="str">
        <f>IF(LEN(TRIM(FIT_Lite[[#This Row],[Employment Status at Discharge]]))&gt;0,IF(FIT_Lite[[#This Row],[Employment Status at Discharge]]="Yes","Stable",IF(FIT_Lite[[#This Row],[Employment Status at Discharge]]="No","Unstable",IFERROR(VLOOKUP(FIT_Lite[[#This Row],[Employment Status at Discharge]],Employment_Stat[],2,FALSE),""))),"")</f>
        <v/>
      </c>
      <c r="BF45" s="16">
        <f>IF(LEN(FIT_Lite[[#This Row],[Pre-AAPI Date]])&gt;0,FIT_Lite[[#This Row],[Pre-AAPI Date]],FIT_Lite[[#This Row],[Date Enrolled]])</f>
        <v>0</v>
      </c>
      <c r="BG45" s="16">
        <f ca="1">IF(LEN(FIT_Lite[[#This Row],[Date Discharge Summary Completed]])&gt;0,FIT_Lite[[#This Row],[Date Discharge Summary Completed]],IF(LEN(FIT_Lite[[#This Row],[Discharge Date]])&gt;0,FIT_Lite[[#This Row],[Discharge Date]]+30,TODAY()))</f>
        <v>45940</v>
      </c>
      <c r="BH45" s="16">
        <f>IF(LEN(FIT_Lite[[#This Row],[Pre-DLA-20 Date]])&gt;0,FIT_Lite[[#This Row],[Pre-DLA-20 Date]],FIT_Lite[[#This Row],[Date Enrolled]])</f>
        <v>0</v>
      </c>
      <c r="BI45" t="str">
        <f>IFERROR(IF(AND(TRIM(FIT_Lite[[#This Row],[Date Enrolled]])&lt;&gt;"",TRIM(FIT_Lite[[#This Row],[Discharge Date]])&lt;&gt;""),DATEDIF(FIT_Lite[[#This Row],[Date Enrolled]],FIT_Lite[[#This Row],[Discharge Date]],"D"),""),"")</f>
        <v/>
      </c>
    </row>
    <row r="46" spans="1:61" x14ac:dyDescent="0.25">
      <c r="A46" s="14"/>
      <c r="D46" s="20"/>
      <c r="O46" s="7"/>
      <c r="S46" s="10"/>
      <c r="AG46" s="11"/>
      <c r="AH46" s="35"/>
      <c r="AI46" s="11"/>
      <c r="AJ46" s="11"/>
      <c r="AO46" s="10"/>
      <c r="AP46" s="15" t="str" cm="1">
        <f t="array" aca="1" ref="AP4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 s="16" t="str" cm="1">
        <f t="array" aca="1" ref="AQ4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 s="16" t="str" cm="1">
        <f t="array" aca="1" ref="AR4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 s="51" t="str">
        <f ca="1">IF(
AND(LEN(TRIM(FIT_Lite[[#This Row],[Child Care 6 Months Post-Discharge]]))=0,LEN(TRIM(FIT_Lite[[#This Row],[Discharge Date]]))&gt;0,LEN(TRIM(AN46))=0,FIT_Lite[[#This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 s="48" t="str" cm="1">
        <f t="array" aca="1" ref="AT4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 s="7">
        <f>IF(FIT_Lite[[#This Row],[Most Recent-AAPI Score]]&gt;=40, 1, IF(OR(TRIM(FIT_Lite[[#This Row],[Pre-AAPI Score]])="",TRIM(FIT_Lite[[#This Row],[Most Recent-AAPI Score]])=""),0,IF(FIT_Lite[[#This Row],[Most Recent-AAPI Score]]-FIT_Lite[[#This Row],[Pre-AAPI Score]]&gt;=0,1,0)))</f>
        <v>0</v>
      </c>
      <c r="AW46" s="7">
        <f>IF(FIT_Lite[[#This Row],[Most Recent-DLA-20 Score]]&gt;=7, 1, IF(OR(TRIM(FIT_Lite[[#This Row],[Pre-DLA-20 Score]])="",TRIM(FIT_Lite[[#This Row],[Most Recent-DLA-20 Score]])=""),0,IF(FIT_Lite[[#This Row],[Most Recent-DLA-20 Score]]-FIT_Lite[[#This Row],[Pre-DLA-20 Score]]&gt;=0,1,0)))</f>
        <v>0</v>
      </c>
      <c r="AX46" s="7">
        <f>IF(FIT_Lite[[#This Row],[Most Recent-AAPI Score]]&gt;=40, 1, IF(OR(TRIM(FIT_Lite[[#This Row],[Pre-AAPI Score]])="",TRIM(FIT_Lite[[#This Row],[Most Recent-AAPI Score]])=""),0,IF(FIT_Lite[[#This Row],[Most Recent-AAPI Score]]-FIT_Lite[[#This Row],[Pre-AAPI Score]]&gt;=0,1,0)))</f>
        <v>0</v>
      </c>
      <c r="AY46" s="7">
        <f>IF(FIT_Lite[[#This Row],[Most Recent-DLA-20 Score]]&gt;=7, 1, IF(OR(TRIM(FIT_Lite[[#This Row],[Pre-DLA-20 Score]])="",TRIM(FIT_Lite[[#This Row],[Most Recent-DLA-20 Score]])=""),0,IF(FIT_Lite[[#This Row],[Most Recent-DLA-20 Score]]-FIT_Lite[[#This Row],[Pre-DLA-20 Score]]&gt;=0,1,0)))</f>
        <v>0</v>
      </c>
      <c r="AZ46" s="7" t="str">
        <f>IFERROR(VLOOKUP(FIT_Lite[[#This Row],[Primary ICD-10 Diagnosis]],ICD_10[[Combined]:[category]],3,FALSE),"")</f>
        <v/>
      </c>
      <c r="BA46" s="18" t="str">
        <f>IF(AND(LEN(FIT_Lite[[#This Row],[Date Enrolled]])&gt;0,LEN(FIT_Lite[[#This Row],[Date Assessment Completed]])&gt;0),IF((FIT_Lite[[#This Row],[Date Assessment Completed]]-FIT_Lite[[#This Row],[Date Enrolled]])&lt;=15,"Yes","No"),"")</f>
        <v/>
      </c>
      <c r="BB46" s="7" t="str">
        <f>IF(AND(LEN(FIT_Lite[[#This Row],[Discharge Date]])&gt;0,LEN(FIT_Lite[[#This Row],[Date Discharge Summary Completed]])&gt;0),IF(DATEDIF(FIT_Lite[[#This Row],[Discharge Date]],FIT_Lite[[#This Row],[Date Discharge Summary Completed]],"D")&lt;=7,"Yes","No"),"")</f>
        <v/>
      </c>
      <c r="BC46" s="18" t="str">
        <f>IFERROR(IF(LEN(TRIM(FIT_Lite[[#This Row],[Living Arrangements at Discharge]]))&gt;0,VLOOKUP(FIT_Lite[[#This Row],[Living Arrangements at Discharge]],Living_Arrangements[],2,FALSE),""),"")</f>
        <v/>
      </c>
      <c r="BD4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 s="18" t="str">
        <f>IF(LEN(TRIM(FIT_Lite[[#This Row],[Employment Status at Discharge]]))&gt;0,IF(FIT_Lite[[#This Row],[Employment Status at Discharge]]="Yes","Stable",IF(FIT_Lite[[#This Row],[Employment Status at Discharge]]="No","Unstable",IFERROR(VLOOKUP(FIT_Lite[[#This Row],[Employment Status at Discharge]],Employment_Stat[],2,FALSE),""))),"")</f>
        <v/>
      </c>
      <c r="BF46" s="16">
        <f>IF(LEN(FIT_Lite[[#This Row],[Pre-AAPI Date]])&gt;0,FIT_Lite[[#This Row],[Pre-AAPI Date]],FIT_Lite[[#This Row],[Date Enrolled]])</f>
        <v>0</v>
      </c>
      <c r="BG46" s="16">
        <f ca="1">IF(LEN(FIT_Lite[[#This Row],[Date Discharge Summary Completed]])&gt;0,FIT_Lite[[#This Row],[Date Discharge Summary Completed]],IF(LEN(FIT_Lite[[#This Row],[Discharge Date]])&gt;0,FIT_Lite[[#This Row],[Discharge Date]]+30,TODAY()))</f>
        <v>45940</v>
      </c>
      <c r="BH46" s="16">
        <f>IF(LEN(FIT_Lite[[#This Row],[Pre-DLA-20 Date]])&gt;0,FIT_Lite[[#This Row],[Pre-DLA-20 Date]],FIT_Lite[[#This Row],[Date Enrolled]])</f>
        <v>0</v>
      </c>
      <c r="BI46" t="str">
        <f>IFERROR(IF(AND(TRIM(FIT_Lite[[#This Row],[Date Enrolled]])&lt;&gt;"",TRIM(FIT_Lite[[#This Row],[Discharge Date]])&lt;&gt;""),DATEDIF(FIT_Lite[[#This Row],[Date Enrolled]],FIT_Lite[[#This Row],[Discharge Date]],"D"),""),"")</f>
        <v/>
      </c>
    </row>
    <row r="47" spans="1:61" x14ac:dyDescent="0.25">
      <c r="A47" s="14"/>
      <c r="D47" s="20"/>
      <c r="O47" s="7"/>
      <c r="S47" s="10"/>
      <c r="AG47" s="11"/>
      <c r="AH47" s="35"/>
      <c r="AI47" s="11"/>
      <c r="AJ47" s="11"/>
      <c r="AO47" s="10"/>
      <c r="AP47" s="15" t="str" cm="1">
        <f t="array" aca="1" ref="AP4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 s="16" t="str" cm="1">
        <f t="array" aca="1" ref="AQ4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 s="16" t="str" cm="1">
        <f t="array" aca="1" ref="AR4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 s="51" t="str">
        <f ca="1">IF(
AND(LEN(TRIM(FIT_Lite[[#This Row],[Child Care 6 Months Post-Discharge]]))=0,LEN(TRIM(FIT_Lite[[#This Row],[Discharge Date]]))&gt;0,LEN(TRIM(AN47))=0,FIT_Lite[[#This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 s="48" t="str" cm="1">
        <f t="array" aca="1" ref="AT4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 s="7">
        <f>IF(FIT_Lite[[#This Row],[Most Recent-AAPI Score]]&gt;=40, 1, IF(OR(TRIM(FIT_Lite[[#This Row],[Pre-AAPI Score]])="",TRIM(FIT_Lite[[#This Row],[Most Recent-AAPI Score]])=""),0,IF(FIT_Lite[[#This Row],[Most Recent-AAPI Score]]-FIT_Lite[[#This Row],[Pre-AAPI Score]]&gt;=0,1,0)))</f>
        <v>0</v>
      </c>
      <c r="AW47" s="7">
        <f>IF(FIT_Lite[[#This Row],[Most Recent-DLA-20 Score]]&gt;=7, 1, IF(OR(TRIM(FIT_Lite[[#This Row],[Pre-DLA-20 Score]])="",TRIM(FIT_Lite[[#This Row],[Most Recent-DLA-20 Score]])=""),0,IF(FIT_Lite[[#This Row],[Most Recent-DLA-20 Score]]-FIT_Lite[[#This Row],[Pre-DLA-20 Score]]&gt;=0,1,0)))</f>
        <v>0</v>
      </c>
      <c r="AX47" s="7">
        <f>IF(FIT_Lite[[#This Row],[Most Recent-AAPI Score]]&gt;=40, 1, IF(OR(TRIM(FIT_Lite[[#This Row],[Pre-AAPI Score]])="",TRIM(FIT_Lite[[#This Row],[Most Recent-AAPI Score]])=""),0,IF(FIT_Lite[[#This Row],[Most Recent-AAPI Score]]-FIT_Lite[[#This Row],[Pre-AAPI Score]]&gt;=0,1,0)))</f>
        <v>0</v>
      </c>
      <c r="AY47" s="7">
        <f>IF(FIT_Lite[[#This Row],[Most Recent-DLA-20 Score]]&gt;=7, 1, IF(OR(TRIM(FIT_Lite[[#This Row],[Pre-DLA-20 Score]])="",TRIM(FIT_Lite[[#This Row],[Most Recent-DLA-20 Score]])=""),0,IF(FIT_Lite[[#This Row],[Most Recent-DLA-20 Score]]-FIT_Lite[[#This Row],[Pre-DLA-20 Score]]&gt;=0,1,0)))</f>
        <v>0</v>
      </c>
      <c r="AZ47" s="7" t="str">
        <f>IFERROR(VLOOKUP(FIT_Lite[[#This Row],[Primary ICD-10 Diagnosis]],ICD_10[[Combined]:[category]],3,FALSE),"")</f>
        <v/>
      </c>
      <c r="BA47" s="18" t="str">
        <f>IF(AND(LEN(FIT_Lite[[#This Row],[Date Enrolled]])&gt;0,LEN(FIT_Lite[[#This Row],[Date Assessment Completed]])&gt;0),IF((FIT_Lite[[#This Row],[Date Assessment Completed]]-FIT_Lite[[#This Row],[Date Enrolled]])&lt;=15,"Yes","No"),"")</f>
        <v/>
      </c>
      <c r="BB47" s="7" t="str">
        <f>IF(AND(LEN(FIT_Lite[[#This Row],[Discharge Date]])&gt;0,LEN(FIT_Lite[[#This Row],[Date Discharge Summary Completed]])&gt;0),IF(DATEDIF(FIT_Lite[[#This Row],[Discharge Date]],FIT_Lite[[#This Row],[Date Discharge Summary Completed]],"D")&lt;=7,"Yes","No"),"")</f>
        <v/>
      </c>
      <c r="BC47" s="18" t="str">
        <f>IFERROR(IF(LEN(TRIM(FIT_Lite[[#This Row],[Living Arrangements at Discharge]]))&gt;0,VLOOKUP(FIT_Lite[[#This Row],[Living Arrangements at Discharge]],Living_Arrangements[],2,FALSE),""),"")</f>
        <v/>
      </c>
      <c r="BD4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 s="18" t="str">
        <f>IF(LEN(TRIM(FIT_Lite[[#This Row],[Employment Status at Discharge]]))&gt;0,IF(FIT_Lite[[#This Row],[Employment Status at Discharge]]="Yes","Stable",IF(FIT_Lite[[#This Row],[Employment Status at Discharge]]="No","Unstable",IFERROR(VLOOKUP(FIT_Lite[[#This Row],[Employment Status at Discharge]],Employment_Stat[],2,FALSE),""))),"")</f>
        <v/>
      </c>
      <c r="BF47" s="16">
        <f>IF(LEN(FIT_Lite[[#This Row],[Pre-AAPI Date]])&gt;0,FIT_Lite[[#This Row],[Pre-AAPI Date]],FIT_Lite[[#This Row],[Date Enrolled]])</f>
        <v>0</v>
      </c>
      <c r="BG47" s="16">
        <f ca="1">IF(LEN(FIT_Lite[[#This Row],[Date Discharge Summary Completed]])&gt;0,FIT_Lite[[#This Row],[Date Discharge Summary Completed]],IF(LEN(FIT_Lite[[#This Row],[Discharge Date]])&gt;0,FIT_Lite[[#This Row],[Discharge Date]]+30,TODAY()))</f>
        <v>45940</v>
      </c>
      <c r="BH47" s="16">
        <f>IF(LEN(FIT_Lite[[#This Row],[Pre-DLA-20 Date]])&gt;0,FIT_Lite[[#This Row],[Pre-DLA-20 Date]],FIT_Lite[[#This Row],[Date Enrolled]])</f>
        <v>0</v>
      </c>
      <c r="BI47" t="str">
        <f>IFERROR(IF(AND(TRIM(FIT_Lite[[#This Row],[Date Enrolled]])&lt;&gt;"",TRIM(FIT_Lite[[#This Row],[Discharge Date]])&lt;&gt;""),DATEDIF(FIT_Lite[[#This Row],[Date Enrolled]],FIT_Lite[[#This Row],[Discharge Date]],"D"),""),"")</f>
        <v/>
      </c>
    </row>
    <row r="48" spans="1:61" x14ac:dyDescent="0.25">
      <c r="A48" s="14"/>
      <c r="D48" s="20"/>
      <c r="O48" s="7"/>
      <c r="S48" s="10"/>
      <c r="AG48" s="11"/>
      <c r="AH48" s="35"/>
      <c r="AI48" s="11"/>
      <c r="AJ48" s="11"/>
      <c r="AO48" s="10"/>
      <c r="AP48" s="15" t="str" cm="1">
        <f t="array" aca="1" ref="AP4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 s="16" t="str" cm="1">
        <f t="array" aca="1" ref="AQ4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 s="16" t="str" cm="1">
        <f t="array" aca="1" ref="AR4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 s="51" t="str">
        <f ca="1">IF(
AND(LEN(TRIM(FIT_Lite[[#This Row],[Child Care 6 Months Post-Discharge]]))=0,LEN(TRIM(FIT_Lite[[#This Row],[Discharge Date]]))&gt;0,LEN(TRIM(AN48))=0,FIT_Lite[[#This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 s="48" t="str" cm="1">
        <f t="array" aca="1" ref="AT4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 s="7">
        <f>IF(FIT_Lite[[#This Row],[Most Recent-AAPI Score]]&gt;=40, 1, IF(OR(TRIM(FIT_Lite[[#This Row],[Pre-AAPI Score]])="",TRIM(FIT_Lite[[#This Row],[Most Recent-AAPI Score]])=""),0,IF(FIT_Lite[[#This Row],[Most Recent-AAPI Score]]-FIT_Lite[[#This Row],[Pre-AAPI Score]]&gt;=0,1,0)))</f>
        <v>0</v>
      </c>
      <c r="AW48" s="7">
        <f>IF(FIT_Lite[[#This Row],[Most Recent-DLA-20 Score]]&gt;=7, 1, IF(OR(TRIM(FIT_Lite[[#This Row],[Pre-DLA-20 Score]])="",TRIM(FIT_Lite[[#This Row],[Most Recent-DLA-20 Score]])=""),0,IF(FIT_Lite[[#This Row],[Most Recent-DLA-20 Score]]-FIT_Lite[[#This Row],[Pre-DLA-20 Score]]&gt;=0,1,0)))</f>
        <v>0</v>
      </c>
      <c r="AX48" s="7">
        <f>IF(FIT_Lite[[#This Row],[Most Recent-AAPI Score]]&gt;=40, 1, IF(OR(TRIM(FIT_Lite[[#This Row],[Pre-AAPI Score]])="",TRIM(FIT_Lite[[#This Row],[Most Recent-AAPI Score]])=""),0,IF(FIT_Lite[[#This Row],[Most Recent-AAPI Score]]-FIT_Lite[[#This Row],[Pre-AAPI Score]]&gt;=0,1,0)))</f>
        <v>0</v>
      </c>
      <c r="AY48" s="7">
        <f>IF(FIT_Lite[[#This Row],[Most Recent-DLA-20 Score]]&gt;=7, 1, IF(OR(TRIM(FIT_Lite[[#This Row],[Pre-DLA-20 Score]])="",TRIM(FIT_Lite[[#This Row],[Most Recent-DLA-20 Score]])=""),0,IF(FIT_Lite[[#This Row],[Most Recent-DLA-20 Score]]-FIT_Lite[[#This Row],[Pre-DLA-20 Score]]&gt;=0,1,0)))</f>
        <v>0</v>
      </c>
      <c r="AZ48" s="7" t="str">
        <f>IFERROR(VLOOKUP(FIT_Lite[[#This Row],[Primary ICD-10 Diagnosis]],ICD_10[[Combined]:[category]],3,FALSE),"")</f>
        <v/>
      </c>
      <c r="BA48" s="18" t="str">
        <f>IF(AND(LEN(FIT_Lite[[#This Row],[Date Enrolled]])&gt;0,LEN(FIT_Lite[[#This Row],[Date Assessment Completed]])&gt;0),IF((FIT_Lite[[#This Row],[Date Assessment Completed]]-FIT_Lite[[#This Row],[Date Enrolled]])&lt;=15,"Yes","No"),"")</f>
        <v/>
      </c>
      <c r="BB48" s="7" t="str">
        <f>IF(AND(LEN(FIT_Lite[[#This Row],[Discharge Date]])&gt;0,LEN(FIT_Lite[[#This Row],[Date Discharge Summary Completed]])&gt;0),IF(DATEDIF(FIT_Lite[[#This Row],[Discharge Date]],FIT_Lite[[#This Row],[Date Discharge Summary Completed]],"D")&lt;=7,"Yes","No"),"")</f>
        <v/>
      </c>
      <c r="BC48" s="18" t="str">
        <f>IFERROR(IF(LEN(TRIM(FIT_Lite[[#This Row],[Living Arrangements at Discharge]]))&gt;0,VLOOKUP(FIT_Lite[[#This Row],[Living Arrangements at Discharge]],Living_Arrangements[],2,FALSE),""),"")</f>
        <v/>
      </c>
      <c r="BD4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 s="18" t="str">
        <f>IF(LEN(TRIM(FIT_Lite[[#This Row],[Employment Status at Discharge]]))&gt;0,IF(FIT_Lite[[#This Row],[Employment Status at Discharge]]="Yes","Stable",IF(FIT_Lite[[#This Row],[Employment Status at Discharge]]="No","Unstable",IFERROR(VLOOKUP(FIT_Lite[[#This Row],[Employment Status at Discharge]],Employment_Stat[],2,FALSE),""))),"")</f>
        <v/>
      </c>
      <c r="BF48" s="16">
        <f>IF(LEN(FIT_Lite[[#This Row],[Pre-AAPI Date]])&gt;0,FIT_Lite[[#This Row],[Pre-AAPI Date]],FIT_Lite[[#This Row],[Date Enrolled]])</f>
        <v>0</v>
      </c>
      <c r="BG48" s="16">
        <f ca="1">IF(LEN(FIT_Lite[[#This Row],[Date Discharge Summary Completed]])&gt;0,FIT_Lite[[#This Row],[Date Discharge Summary Completed]],IF(LEN(FIT_Lite[[#This Row],[Discharge Date]])&gt;0,FIT_Lite[[#This Row],[Discharge Date]]+30,TODAY()))</f>
        <v>45940</v>
      </c>
      <c r="BH48" s="16">
        <f>IF(LEN(FIT_Lite[[#This Row],[Pre-DLA-20 Date]])&gt;0,FIT_Lite[[#This Row],[Pre-DLA-20 Date]],FIT_Lite[[#This Row],[Date Enrolled]])</f>
        <v>0</v>
      </c>
      <c r="BI48" t="str">
        <f>IFERROR(IF(AND(TRIM(FIT_Lite[[#This Row],[Date Enrolled]])&lt;&gt;"",TRIM(FIT_Lite[[#This Row],[Discharge Date]])&lt;&gt;""),DATEDIF(FIT_Lite[[#This Row],[Date Enrolled]],FIT_Lite[[#This Row],[Discharge Date]],"D"),""),"")</f>
        <v/>
      </c>
    </row>
    <row r="49" spans="1:61" x14ac:dyDescent="0.25">
      <c r="A49" s="14"/>
      <c r="D49" s="20"/>
      <c r="O49" s="7"/>
      <c r="S49" s="10"/>
      <c r="AG49" s="11"/>
      <c r="AH49" s="35"/>
      <c r="AI49" s="11"/>
      <c r="AJ49" s="11"/>
      <c r="AO49" s="10"/>
      <c r="AP49" s="15" t="str" cm="1">
        <f t="array" aca="1" ref="AP4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 s="16" t="str" cm="1">
        <f t="array" aca="1" ref="AQ4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 s="16" t="str" cm="1">
        <f t="array" aca="1" ref="AR4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 s="51" t="str">
        <f ca="1">IF(
AND(LEN(TRIM(FIT_Lite[[#This Row],[Child Care 6 Months Post-Discharge]]))=0,LEN(TRIM(FIT_Lite[[#This Row],[Discharge Date]]))&gt;0,LEN(TRIM(AN49))=0,FIT_Lite[[#This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 s="48" t="str" cm="1">
        <f t="array" aca="1" ref="AT4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 s="7">
        <f>IF(FIT_Lite[[#This Row],[Most Recent-AAPI Score]]&gt;=40, 1, IF(OR(TRIM(FIT_Lite[[#This Row],[Pre-AAPI Score]])="",TRIM(FIT_Lite[[#This Row],[Most Recent-AAPI Score]])=""),0,IF(FIT_Lite[[#This Row],[Most Recent-AAPI Score]]-FIT_Lite[[#This Row],[Pre-AAPI Score]]&gt;=0,1,0)))</f>
        <v>0</v>
      </c>
      <c r="AW49" s="7">
        <f>IF(FIT_Lite[[#This Row],[Most Recent-DLA-20 Score]]&gt;=7, 1, IF(OR(TRIM(FIT_Lite[[#This Row],[Pre-DLA-20 Score]])="",TRIM(FIT_Lite[[#This Row],[Most Recent-DLA-20 Score]])=""),0,IF(FIT_Lite[[#This Row],[Most Recent-DLA-20 Score]]-FIT_Lite[[#This Row],[Pre-DLA-20 Score]]&gt;=0,1,0)))</f>
        <v>0</v>
      </c>
      <c r="AX49" s="7">
        <f>IF(FIT_Lite[[#This Row],[Most Recent-AAPI Score]]&gt;=40, 1, IF(OR(TRIM(FIT_Lite[[#This Row],[Pre-AAPI Score]])="",TRIM(FIT_Lite[[#This Row],[Most Recent-AAPI Score]])=""),0,IF(FIT_Lite[[#This Row],[Most Recent-AAPI Score]]-FIT_Lite[[#This Row],[Pre-AAPI Score]]&gt;=0,1,0)))</f>
        <v>0</v>
      </c>
      <c r="AY49" s="7">
        <f>IF(FIT_Lite[[#This Row],[Most Recent-DLA-20 Score]]&gt;=7, 1, IF(OR(TRIM(FIT_Lite[[#This Row],[Pre-DLA-20 Score]])="",TRIM(FIT_Lite[[#This Row],[Most Recent-DLA-20 Score]])=""),0,IF(FIT_Lite[[#This Row],[Most Recent-DLA-20 Score]]-FIT_Lite[[#This Row],[Pre-DLA-20 Score]]&gt;=0,1,0)))</f>
        <v>0</v>
      </c>
      <c r="AZ49" s="7" t="str">
        <f>IFERROR(VLOOKUP(FIT_Lite[[#This Row],[Primary ICD-10 Diagnosis]],ICD_10[[Combined]:[category]],3,FALSE),"")</f>
        <v/>
      </c>
      <c r="BA49" s="18" t="str">
        <f>IF(AND(LEN(FIT_Lite[[#This Row],[Date Enrolled]])&gt;0,LEN(FIT_Lite[[#This Row],[Date Assessment Completed]])&gt;0),IF((FIT_Lite[[#This Row],[Date Assessment Completed]]-FIT_Lite[[#This Row],[Date Enrolled]])&lt;=15,"Yes","No"),"")</f>
        <v/>
      </c>
      <c r="BB49" s="7" t="str">
        <f>IF(AND(LEN(FIT_Lite[[#This Row],[Discharge Date]])&gt;0,LEN(FIT_Lite[[#This Row],[Date Discharge Summary Completed]])&gt;0),IF(DATEDIF(FIT_Lite[[#This Row],[Discharge Date]],FIT_Lite[[#This Row],[Date Discharge Summary Completed]],"D")&lt;=7,"Yes","No"),"")</f>
        <v/>
      </c>
      <c r="BC49" s="18" t="str">
        <f>IFERROR(IF(LEN(TRIM(FIT_Lite[[#This Row],[Living Arrangements at Discharge]]))&gt;0,VLOOKUP(FIT_Lite[[#This Row],[Living Arrangements at Discharge]],Living_Arrangements[],2,FALSE),""),"")</f>
        <v/>
      </c>
      <c r="BD4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 s="18" t="str">
        <f>IF(LEN(TRIM(FIT_Lite[[#This Row],[Employment Status at Discharge]]))&gt;0,IF(FIT_Lite[[#This Row],[Employment Status at Discharge]]="Yes","Stable",IF(FIT_Lite[[#This Row],[Employment Status at Discharge]]="No","Unstable",IFERROR(VLOOKUP(FIT_Lite[[#This Row],[Employment Status at Discharge]],Employment_Stat[],2,FALSE),""))),"")</f>
        <v/>
      </c>
      <c r="BF49" s="16">
        <f>IF(LEN(FIT_Lite[[#This Row],[Pre-AAPI Date]])&gt;0,FIT_Lite[[#This Row],[Pre-AAPI Date]],FIT_Lite[[#This Row],[Date Enrolled]])</f>
        <v>0</v>
      </c>
      <c r="BG49" s="16">
        <f ca="1">IF(LEN(FIT_Lite[[#This Row],[Date Discharge Summary Completed]])&gt;0,FIT_Lite[[#This Row],[Date Discharge Summary Completed]],IF(LEN(FIT_Lite[[#This Row],[Discharge Date]])&gt;0,FIT_Lite[[#This Row],[Discharge Date]]+30,TODAY()))</f>
        <v>45940</v>
      </c>
      <c r="BH49" s="16">
        <f>IF(LEN(FIT_Lite[[#This Row],[Pre-DLA-20 Date]])&gt;0,FIT_Lite[[#This Row],[Pre-DLA-20 Date]],FIT_Lite[[#This Row],[Date Enrolled]])</f>
        <v>0</v>
      </c>
      <c r="BI49" t="str">
        <f>IFERROR(IF(AND(TRIM(FIT_Lite[[#This Row],[Date Enrolled]])&lt;&gt;"",TRIM(FIT_Lite[[#This Row],[Discharge Date]])&lt;&gt;""),DATEDIF(FIT_Lite[[#This Row],[Date Enrolled]],FIT_Lite[[#This Row],[Discharge Date]],"D"),""),"")</f>
        <v/>
      </c>
    </row>
    <row r="50" spans="1:61" x14ac:dyDescent="0.25">
      <c r="A50" s="14"/>
      <c r="D50" s="20"/>
      <c r="O50" s="7"/>
      <c r="S50" s="10"/>
      <c r="AG50" s="11"/>
      <c r="AH50" s="35"/>
      <c r="AI50" s="11"/>
      <c r="AJ50" s="11"/>
      <c r="AO50" s="10"/>
      <c r="AP50" s="15" t="str" cm="1">
        <f t="array" aca="1" ref="AP5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0" s="16" t="str" cm="1">
        <f t="array" aca="1" ref="AQ5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0" s="16" t="str" cm="1">
        <f t="array" aca="1" ref="AR5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0" s="51" t="str">
        <f ca="1">IF(
AND(LEN(TRIM(FIT_Lite[[#This Row],[Child Care 6 Months Post-Discharge]]))=0,LEN(TRIM(FIT_Lite[[#This Row],[Discharge Date]]))&gt;0,LEN(TRIM(AN50))=0,FIT_Lite[[#This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0" s="48" t="str" cm="1">
        <f t="array" aca="1" ref="AT5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0" s="7">
        <f>IF(FIT_Lite[[#This Row],[Most Recent-AAPI Score]]&gt;=40, 1, IF(OR(TRIM(FIT_Lite[[#This Row],[Pre-AAPI Score]])="",TRIM(FIT_Lite[[#This Row],[Most Recent-AAPI Score]])=""),0,IF(FIT_Lite[[#This Row],[Most Recent-AAPI Score]]-FIT_Lite[[#This Row],[Pre-AAPI Score]]&gt;=0,1,0)))</f>
        <v>0</v>
      </c>
      <c r="AW50" s="7">
        <f>IF(FIT_Lite[[#This Row],[Most Recent-DLA-20 Score]]&gt;=7, 1, IF(OR(TRIM(FIT_Lite[[#This Row],[Pre-DLA-20 Score]])="",TRIM(FIT_Lite[[#This Row],[Most Recent-DLA-20 Score]])=""),0,IF(FIT_Lite[[#This Row],[Most Recent-DLA-20 Score]]-FIT_Lite[[#This Row],[Pre-DLA-20 Score]]&gt;=0,1,0)))</f>
        <v>0</v>
      </c>
      <c r="AX50" s="7">
        <f>IF(FIT_Lite[[#This Row],[Most Recent-AAPI Score]]&gt;=40, 1, IF(OR(TRIM(FIT_Lite[[#This Row],[Pre-AAPI Score]])="",TRIM(FIT_Lite[[#This Row],[Most Recent-AAPI Score]])=""),0,IF(FIT_Lite[[#This Row],[Most Recent-AAPI Score]]-FIT_Lite[[#This Row],[Pre-AAPI Score]]&gt;=0,1,0)))</f>
        <v>0</v>
      </c>
      <c r="AY50" s="7">
        <f>IF(FIT_Lite[[#This Row],[Most Recent-DLA-20 Score]]&gt;=7, 1, IF(OR(TRIM(FIT_Lite[[#This Row],[Pre-DLA-20 Score]])="",TRIM(FIT_Lite[[#This Row],[Most Recent-DLA-20 Score]])=""),0,IF(FIT_Lite[[#This Row],[Most Recent-DLA-20 Score]]-FIT_Lite[[#This Row],[Pre-DLA-20 Score]]&gt;=0,1,0)))</f>
        <v>0</v>
      </c>
      <c r="AZ50" s="7" t="str">
        <f>IFERROR(VLOOKUP(FIT_Lite[[#This Row],[Primary ICD-10 Diagnosis]],ICD_10[[Combined]:[category]],3,FALSE),"")</f>
        <v/>
      </c>
      <c r="BA50" s="18" t="str">
        <f>IF(AND(LEN(FIT_Lite[[#This Row],[Date Enrolled]])&gt;0,LEN(FIT_Lite[[#This Row],[Date Assessment Completed]])&gt;0),IF((FIT_Lite[[#This Row],[Date Assessment Completed]]-FIT_Lite[[#This Row],[Date Enrolled]])&lt;=15,"Yes","No"),"")</f>
        <v/>
      </c>
      <c r="BB50" s="7" t="str">
        <f>IF(AND(LEN(FIT_Lite[[#This Row],[Discharge Date]])&gt;0,LEN(FIT_Lite[[#This Row],[Date Discharge Summary Completed]])&gt;0),IF(DATEDIF(FIT_Lite[[#This Row],[Discharge Date]],FIT_Lite[[#This Row],[Date Discharge Summary Completed]],"D")&lt;=7,"Yes","No"),"")</f>
        <v/>
      </c>
      <c r="BC50" s="18" t="str">
        <f>IFERROR(IF(LEN(TRIM(FIT_Lite[[#This Row],[Living Arrangements at Discharge]]))&gt;0,VLOOKUP(FIT_Lite[[#This Row],[Living Arrangements at Discharge]],Living_Arrangements[],2,FALSE),""),"")</f>
        <v/>
      </c>
      <c r="BD5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0" s="18" t="str">
        <f>IF(LEN(TRIM(FIT_Lite[[#This Row],[Employment Status at Discharge]]))&gt;0,IF(FIT_Lite[[#This Row],[Employment Status at Discharge]]="Yes","Stable",IF(FIT_Lite[[#This Row],[Employment Status at Discharge]]="No","Unstable",IFERROR(VLOOKUP(FIT_Lite[[#This Row],[Employment Status at Discharge]],Employment_Stat[],2,FALSE),""))),"")</f>
        <v/>
      </c>
      <c r="BF50" s="16">
        <f>IF(LEN(FIT_Lite[[#This Row],[Pre-AAPI Date]])&gt;0,FIT_Lite[[#This Row],[Pre-AAPI Date]],FIT_Lite[[#This Row],[Date Enrolled]])</f>
        <v>0</v>
      </c>
      <c r="BG50" s="16">
        <f ca="1">IF(LEN(FIT_Lite[[#This Row],[Date Discharge Summary Completed]])&gt;0,FIT_Lite[[#This Row],[Date Discharge Summary Completed]],IF(LEN(FIT_Lite[[#This Row],[Discharge Date]])&gt;0,FIT_Lite[[#This Row],[Discharge Date]]+30,TODAY()))</f>
        <v>45940</v>
      </c>
      <c r="BH50" s="16">
        <f>IF(LEN(FIT_Lite[[#This Row],[Pre-DLA-20 Date]])&gt;0,FIT_Lite[[#This Row],[Pre-DLA-20 Date]],FIT_Lite[[#This Row],[Date Enrolled]])</f>
        <v>0</v>
      </c>
      <c r="BI50" t="str">
        <f>IFERROR(IF(AND(TRIM(FIT_Lite[[#This Row],[Date Enrolled]])&lt;&gt;"",TRIM(FIT_Lite[[#This Row],[Discharge Date]])&lt;&gt;""),DATEDIF(FIT_Lite[[#This Row],[Date Enrolled]],FIT_Lite[[#This Row],[Discharge Date]],"D"),""),"")</f>
        <v/>
      </c>
    </row>
    <row r="51" spans="1:61" x14ac:dyDescent="0.25">
      <c r="A51" s="14"/>
      <c r="D51" s="20"/>
      <c r="O51" s="7"/>
      <c r="S51" s="10"/>
      <c r="AG51" s="11"/>
      <c r="AH51" s="35"/>
      <c r="AI51" s="11"/>
      <c r="AJ51" s="11"/>
      <c r="AO51" s="10"/>
      <c r="AP51" s="15" t="str" cm="1">
        <f t="array" aca="1" ref="AP5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1" s="16" t="str" cm="1">
        <f t="array" aca="1" ref="AQ5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1" s="16" t="str" cm="1">
        <f t="array" aca="1" ref="AR5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1" s="51" t="str">
        <f ca="1">IF(
AND(LEN(TRIM(FIT_Lite[[#This Row],[Child Care 6 Months Post-Discharge]]))=0,LEN(TRIM(FIT_Lite[[#This Row],[Discharge Date]]))&gt;0,LEN(TRIM(AN51))=0,FIT_Lite[[#This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1" s="48" t="str" cm="1">
        <f t="array" aca="1" ref="AT5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1" s="7">
        <f>IF(FIT_Lite[[#This Row],[Most Recent-AAPI Score]]&gt;=40, 1, IF(OR(TRIM(FIT_Lite[[#This Row],[Pre-AAPI Score]])="",TRIM(FIT_Lite[[#This Row],[Most Recent-AAPI Score]])=""),0,IF(FIT_Lite[[#This Row],[Most Recent-AAPI Score]]-FIT_Lite[[#This Row],[Pre-AAPI Score]]&gt;=0,1,0)))</f>
        <v>0</v>
      </c>
      <c r="AW51" s="7">
        <f>IF(FIT_Lite[[#This Row],[Most Recent-DLA-20 Score]]&gt;=7, 1, IF(OR(TRIM(FIT_Lite[[#This Row],[Pre-DLA-20 Score]])="",TRIM(FIT_Lite[[#This Row],[Most Recent-DLA-20 Score]])=""),0,IF(FIT_Lite[[#This Row],[Most Recent-DLA-20 Score]]-FIT_Lite[[#This Row],[Pre-DLA-20 Score]]&gt;=0,1,0)))</f>
        <v>0</v>
      </c>
      <c r="AX51" s="7">
        <f>IF(FIT_Lite[[#This Row],[Most Recent-AAPI Score]]&gt;=40, 1, IF(OR(TRIM(FIT_Lite[[#This Row],[Pre-AAPI Score]])="",TRIM(FIT_Lite[[#This Row],[Most Recent-AAPI Score]])=""),0,IF(FIT_Lite[[#This Row],[Most Recent-AAPI Score]]-FIT_Lite[[#This Row],[Pre-AAPI Score]]&gt;=0,1,0)))</f>
        <v>0</v>
      </c>
      <c r="AY51" s="7">
        <f>IF(FIT_Lite[[#This Row],[Most Recent-DLA-20 Score]]&gt;=7, 1, IF(OR(TRIM(FIT_Lite[[#This Row],[Pre-DLA-20 Score]])="",TRIM(FIT_Lite[[#This Row],[Most Recent-DLA-20 Score]])=""),0,IF(FIT_Lite[[#This Row],[Most Recent-DLA-20 Score]]-FIT_Lite[[#This Row],[Pre-DLA-20 Score]]&gt;=0,1,0)))</f>
        <v>0</v>
      </c>
      <c r="AZ51" s="7" t="str">
        <f>IFERROR(VLOOKUP(FIT_Lite[[#This Row],[Primary ICD-10 Diagnosis]],ICD_10[[Combined]:[category]],3,FALSE),"")</f>
        <v/>
      </c>
      <c r="BA51" s="18" t="str">
        <f>IF(AND(LEN(FIT_Lite[[#This Row],[Date Enrolled]])&gt;0,LEN(FIT_Lite[[#This Row],[Date Assessment Completed]])&gt;0),IF((FIT_Lite[[#This Row],[Date Assessment Completed]]-FIT_Lite[[#This Row],[Date Enrolled]])&lt;=15,"Yes","No"),"")</f>
        <v/>
      </c>
      <c r="BB51" s="7" t="str">
        <f>IF(AND(LEN(FIT_Lite[[#This Row],[Discharge Date]])&gt;0,LEN(FIT_Lite[[#This Row],[Date Discharge Summary Completed]])&gt;0),IF(DATEDIF(FIT_Lite[[#This Row],[Discharge Date]],FIT_Lite[[#This Row],[Date Discharge Summary Completed]],"D")&lt;=7,"Yes","No"),"")</f>
        <v/>
      </c>
      <c r="BC51" s="18" t="str">
        <f>IFERROR(IF(LEN(TRIM(FIT_Lite[[#This Row],[Living Arrangements at Discharge]]))&gt;0,VLOOKUP(FIT_Lite[[#This Row],[Living Arrangements at Discharge]],Living_Arrangements[],2,FALSE),""),"")</f>
        <v/>
      </c>
      <c r="BD5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1" s="18" t="str">
        <f>IF(LEN(TRIM(FIT_Lite[[#This Row],[Employment Status at Discharge]]))&gt;0,IF(FIT_Lite[[#This Row],[Employment Status at Discharge]]="Yes","Stable",IF(FIT_Lite[[#This Row],[Employment Status at Discharge]]="No","Unstable",IFERROR(VLOOKUP(FIT_Lite[[#This Row],[Employment Status at Discharge]],Employment_Stat[],2,FALSE),""))),"")</f>
        <v/>
      </c>
      <c r="BF51" s="16">
        <f>IF(LEN(FIT_Lite[[#This Row],[Pre-AAPI Date]])&gt;0,FIT_Lite[[#This Row],[Pre-AAPI Date]],FIT_Lite[[#This Row],[Date Enrolled]])</f>
        <v>0</v>
      </c>
      <c r="BG51" s="16">
        <f ca="1">IF(LEN(FIT_Lite[[#This Row],[Date Discharge Summary Completed]])&gt;0,FIT_Lite[[#This Row],[Date Discharge Summary Completed]],IF(LEN(FIT_Lite[[#This Row],[Discharge Date]])&gt;0,FIT_Lite[[#This Row],[Discharge Date]]+30,TODAY()))</f>
        <v>45940</v>
      </c>
      <c r="BH51" s="16">
        <f>IF(LEN(FIT_Lite[[#This Row],[Pre-DLA-20 Date]])&gt;0,FIT_Lite[[#This Row],[Pre-DLA-20 Date]],FIT_Lite[[#This Row],[Date Enrolled]])</f>
        <v>0</v>
      </c>
      <c r="BI51" t="str">
        <f>IFERROR(IF(AND(TRIM(FIT_Lite[[#This Row],[Date Enrolled]])&lt;&gt;"",TRIM(FIT_Lite[[#This Row],[Discharge Date]])&lt;&gt;""),DATEDIF(FIT_Lite[[#This Row],[Date Enrolled]],FIT_Lite[[#This Row],[Discharge Date]],"D"),""),"")</f>
        <v/>
      </c>
    </row>
    <row r="52" spans="1:61" x14ac:dyDescent="0.25">
      <c r="A52" s="14"/>
      <c r="D52" s="20"/>
      <c r="O52" s="7"/>
      <c r="S52" s="10"/>
      <c r="AG52" s="11"/>
      <c r="AH52" s="35"/>
      <c r="AI52" s="11"/>
      <c r="AJ52" s="11"/>
      <c r="AO52" s="10"/>
      <c r="AP52" s="15" t="str" cm="1">
        <f t="array" aca="1" ref="AP5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2" s="16" t="str" cm="1">
        <f t="array" aca="1" ref="AQ5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2" s="16" t="str" cm="1">
        <f t="array" aca="1" ref="AR5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2" s="51" t="str">
        <f ca="1">IF(
AND(LEN(TRIM(FIT_Lite[[#This Row],[Child Care 6 Months Post-Discharge]]))=0,LEN(TRIM(FIT_Lite[[#This Row],[Discharge Date]]))&gt;0,LEN(TRIM(AN52))=0,FIT_Lite[[#This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2" s="48" t="str" cm="1">
        <f t="array" aca="1" ref="AT5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2" s="7">
        <f>IF(FIT_Lite[[#This Row],[Most Recent-AAPI Score]]&gt;=40, 1, IF(OR(TRIM(FIT_Lite[[#This Row],[Pre-AAPI Score]])="",TRIM(FIT_Lite[[#This Row],[Most Recent-AAPI Score]])=""),0,IF(FIT_Lite[[#This Row],[Most Recent-AAPI Score]]-FIT_Lite[[#This Row],[Pre-AAPI Score]]&gt;=0,1,0)))</f>
        <v>0</v>
      </c>
      <c r="AW52" s="7">
        <f>IF(FIT_Lite[[#This Row],[Most Recent-DLA-20 Score]]&gt;=7, 1, IF(OR(TRIM(FIT_Lite[[#This Row],[Pre-DLA-20 Score]])="",TRIM(FIT_Lite[[#This Row],[Most Recent-DLA-20 Score]])=""),0,IF(FIT_Lite[[#This Row],[Most Recent-DLA-20 Score]]-FIT_Lite[[#This Row],[Pre-DLA-20 Score]]&gt;=0,1,0)))</f>
        <v>0</v>
      </c>
      <c r="AX52" s="7">
        <f>IF(FIT_Lite[[#This Row],[Most Recent-AAPI Score]]&gt;=40, 1, IF(OR(TRIM(FIT_Lite[[#This Row],[Pre-AAPI Score]])="",TRIM(FIT_Lite[[#This Row],[Most Recent-AAPI Score]])=""),0,IF(FIT_Lite[[#This Row],[Most Recent-AAPI Score]]-FIT_Lite[[#This Row],[Pre-AAPI Score]]&gt;=0,1,0)))</f>
        <v>0</v>
      </c>
      <c r="AY52" s="7">
        <f>IF(FIT_Lite[[#This Row],[Most Recent-DLA-20 Score]]&gt;=7, 1, IF(OR(TRIM(FIT_Lite[[#This Row],[Pre-DLA-20 Score]])="",TRIM(FIT_Lite[[#This Row],[Most Recent-DLA-20 Score]])=""),0,IF(FIT_Lite[[#This Row],[Most Recent-DLA-20 Score]]-FIT_Lite[[#This Row],[Pre-DLA-20 Score]]&gt;=0,1,0)))</f>
        <v>0</v>
      </c>
      <c r="AZ52" s="7" t="str">
        <f>IFERROR(VLOOKUP(FIT_Lite[[#This Row],[Primary ICD-10 Diagnosis]],ICD_10[[Combined]:[category]],3,FALSE),"")</f>
        <v/>
      </c>
      <c r="BA52" s="18" t="str">
        <f>IF(AND(LEN(FIT_Lite[[#This Row],[Date Enrolled]])&gt;0,LEN(FIT_Lite[[#This Row],[Date Assessment Completed]])&gt;0),IF((FIT_Lite[[#This Row],[Date Assessment Completed]]-FIT_Lite[[#This Row],[Date Enrolled]])&lt;=15,"Yes","No"),"")</f>
        <v/>
      </c>
      <c r="BB52" s="7" t="str">
        <f>IF(AND(LEN(FIT_Lite[[#This Row],[Discharge Date]])&gt;0,LEN(FIT_Lite[[#This Row],[Date Discharge Summary Completed]])&gt;0),IF(DATEDIF(FIT_Lite[[#This Row],[Discharge Date]],FIT_Lite[[#This Row],[Date Discharge Summary Completed]],"D")&lt;=7,"Yes","No"),"")</f>
        <v/>
      </c>
      <c r="BC52" s="18" t="str">
        <f>IFERROR(IF(LEN(TRIM(FIT_Lite[[#This Row],[Living Arrangements at Discharge]]))&gt;0,VLOOKUP(FIT_Lite[[#This Row],[Living Arrangements at Discharge]],Living_Arrangements[],2,FALSE),""),"")</f>
        <v/>
      </c>
      <c r="BD5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2" s="18" t="str">
        <f>IF(LEN(TRIM(FIT_Lite[[#This Row],[Employment Status at Discharge]]))&gt;0,IF(FIT_Lite[[#This Row],[Employment Status at Discharge]]="Yes","Stable",IF(FIT_Lite[[#This Row],[Employment Status at Discharge]]="No","Unstable",IFERROR(VLOOKUP(FIT_Lite[[#This Row],[Employment Status at Discharge]],Employment_Stat[],2,FALSE),""))),"")</f>
        <v/>
      </c>
      <c r="BF52" s="16">
        <f>IF(LEN(FIT_Lite[[#This Row],[Pre-AAPI Date]])&gt;0,FIT_Lite[[#This Row],[Pre-AAPI Date]],FIT_Lite[[#This Row],[Date Enrolled]])</f>
        <v>0</v>
      </c>
      <c r="BG52" s="16">
        <f ca="1">IF(LEN(FIT_Lite[[#This Row],[Date Discharge Summary Completed]])&gt;0,FIT_Lite[[#This Row],[Date Discharge Summary Completed]],IF(LEN(FIT_Lite[[#This Row],[Discharge Date]])&gt;0,FIT_Lite[[#This Row],[Discharge Date]]+30,TODAY()))</f>
        <v>45940</v>
      </c>
      <c r="BH52" s="16">
        <f>IF(LEN(FIT_Lite[[#This Row],[Pre-DLA-20 Date]])&gt;0,FIT_Lite[[#This Row],[Pre-DLA-20 Date]],FIT_Lite[[#This Row],[Date Enrolled]])</f>
        <v>0</v>
      </c>
      <c r="BI52" t="str">
        <f>IFERROR(IF(AND(TRIM(FIT_Lite[[#This Row],[Date Enrolled]])&lt;&gt;"",TRIM(FIT_Lite[[#This Row],[Discharge Date]])&lt;&gt;""),DATEDIF(FIT_Lite[[#This Row],[Date Enrolled]],FIT_Lite[[#This Row],[Discharge Date]],"D"),""),"")</f>
        <v/>
      </c>
    </row>
    <row r="53" spans="1:61" x14ac:dyDescent="0.25">
      <c r="A53" s="14"/>
      <c r="D53" s="20"/>
      <c r="O53" s="7"/>
      <c r="S53" s="10"/>
      <c r="AG53" s="11"/>
      <c r="AH53" s="35"/>
      <c r="AI53" s="11"/>
      <c r="AJ53" s="11"/>
      <c r="AO53" s="10"/>
      <c r="AP53" s="15" t="str" cm="1">
        <f t="array" aca="1" ref="AP5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3" s="16" t="str" cm="1">
        <f t="array" aca="1" ref="AQ5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3" s="16" t="str" cm="1">
        <f t="array" aca="1" ref="AR5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3" s="51" t="str">
        <f ca="1">IF(
AND(LEN(TRIM(FIT_Lite[[#This Row],[Child Care 6 Months Post-Discharge]]))=0,LEN(TRIM(FIT_Lite[[#This Row],[Discharge Date]]))&gt;0,LEN(TRIM(AN53))=0,FIT_Lite[[#This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3" s="48" t="str" cm="1">
        <f t="array" aca="1" ref="AT5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3" s="7">
        <f>IF(FIT_Lite[[#This Row],[Most Recent-AAPI Score]]&gt;=40, 1, IF(OR(TRIM(FIT_Lite[[#This Row],[Pre-AAPI Score]])="",TRIM(FIT_Lite[[#This Row],[Most Recent-AAPI Score]])=""),0,IF(FIT_Lite[[#This Row],[Most Recent-AAPI Score]]-FIT_Lite[[#This Row],[Pre-AAPI Score]]&gt;=0,1,0)))</f>
        <v>0</v>
      </c>
      <c r="AW53" s="7">
        <f>IF(FIT_Lite[[#This Row],[Most Recent-DLA-20 Score]]&gt;=7, 1, IF(OR(TRIM(FIT_Lite[[#This Row],[Pre-DLA-20 Score]])="",TRIM(FIT_Lite[[#This Row],[Most Recent-DLA-20 Score]])=""),0,IF(FIT_Lite[[#This Row],[Most Recent-DLA-20 Score]]-FIT_Lite[[#This Row],[Pre-DLA-20 Score]]&gt;=0,1,0)))</f>
        <v>0</v>
      </c>
      <c r="AX53" s="7">
        <f>IF(FIT_Lite[[#This Row],[Most Recent-AAPI Score]]&gt;=40, 1, IF(OR(TRIM(FIT_Lite[[#This Row],[Pre-AAPI Score]])="",TRIM(FIT_Lite[[#This Row],[Most Recent-AAPI Score]])=""),0,IF(FIT_Lite[[#This Row],[Most Recent-AAPI Score]]-FIT_Lite[[#This Row],[Pre-AAPI Score]]&gt;=0,1,0)))</f>
        <v>0</v>
      </c>
      <c r="AY53" s="7">
        <f>IF(FIT_Lite[[#This Row],[Most Recent-DLA-20 Score]]&gt;=7, 1, IF(OR(TRIM(FIT_Lite[[#This Row],[Pre-DLA-20 Score]])="",TRIM(FIT_Lite[[#This Row],[Most Recent-DLA-20 Score]])=""),0,IF(FIT_Lite[[#This Row],[Most Recent-DLA-20 Score]]-FIT_Lite[[#This Row],[Pre-DLA-20 Score]]&gt;=0,1,0)))</f>
        <v>0</v>
      </c>
      <c r="AZ53" s="7" t="str">
        <f>IFERROR(VLOOKUP(FIT_Lite[[#This Row],[Primary ICD-10 Diagnosis]],ICD_10[[Combined]:[category]],3,FALSE),"")</f>
        <v/>
      </c>
      <c r="BA53" s="18" t="str">
        <f>IF(AND(LEN(FIT_Lite[[#This Row],[Date Enrolled]])&gt;0,LEN(FIT_Lite[[#This Row],[Date Assessment Completed]])&gt;0),IF((FIT_Lite[[#This Row],[Date Assessment Completed]]-FIT_Lite[[#This Row],[Date Enrolled]])&lt;=15,"Yes","No"),"")</f>
        <v/>
      </c>
      <c r="BB53" s="7" t="str">
        <f>IF(AND(LEN(FIT_Lite[[#This Row],[Discharge Date]])&gt;0,LEN(FIT_Lite[[#This Row],[Date Discharge Summary Completed]])&gt;0),IF(DATEDIF(FIT_Lite[[#This Row],[Discharge Date]],FIT_Lite[[#This Row],[Date Discharge Summary Completed]],"D")&lt;=7,"Yes","No"),"")</f>
        <v/>
      </c>
      <c r="BC53" s="18" t="str">
        <f>IFERROR(IF(LEN(TRIM(FIT_Lite[[#This Row],[Living Arrangements at Discharge]]))&gt;0,VLOOKUP(FIT_Lite[[#This Row],[Living Arrangements at Discharge]],Living_Arrangements[],2,FALSE),""),"")</f>
        <v/>
      </c>
      <c r="BD5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3" s="18" t="str">
        <f>IF(LEN(TRIM(FIT_Lite[[#This Row],[Employment Status at Discharge]]))&gt;0,IF(FIT_Lite[[#This Row],[Employment Status at Discharge]]="Yes","Stable",IF(FIT_Lite[[#This Row],[Employment Status at Discharge]]="No","Unstable",IFERROR(VLOOKUP(FIT_Lite[[#This Row],[Employment Status at Discharge]],Employment_Stat[],2,FALSE),""))),"")</f>
        <v/>
      </c>
      <c r="BF53" s="16">
        <f>IF(LEN(FIT_Lite[[#This Row],[Pre-AAPI Date]])&gt;0,FIT_Lite[[#This Row],[Pre-AAPI Date]],FIT_Lite[[#This Row],[Date Enrolled]])</f>
        <v>0</v>
      </c>
      <c r="BG53" s="16">
        <f ca="1">IF(LEN(FIT_Lite[[#This Row],[Date Discharge Summary Completed]])&gt;0,FIT_Lite[[#This Row],[Date Discharge Summary Completed]],IF(LEN(FIT_Lite[[#This Row],[Discharge Date]])&gt;0,FIT_Lite[[#This Row],[Discharge Date]]+30,TODAY()))</f>
        <v>45940</v>
      </c>
      <c r="BH53" s="16">
        <f>IF(LEN(FIT_Lite[[#This Row],[Pre-DLA-20 Date]])&gt;0,FIT_Lite[[#This Row],[Pre-DLA-20 Date]],FIT_Lite[[#This Row],[Date Enrolled]])</f>
        <v>0</v>
      </c>
      <c r="BI53" t="str">
        <f>IFERROR(IF(AND(TRIM(FIT_Lite[[#This Row],[Date Enrolled]])&lt;&gt;"",TRIM(FIT_Lite[[#This Row],[Discharge Date]])&lt;&gt;""),DATEDIF(FIT_Lite[[#This Row],[Date Enrolled]],FIT_Lite[[#This Row],[Discharge Date]],"D"),""),"")</f>
        <v/>
      </c>
    </row>
    <row r="54" spans="1:61" x14ac:dyDescent="0.25">
      <c r="A54" s="14"/>
      <c r="D54" s="20"/>
      <c r="O54" s="7"/>
      <c r="S54" s="10"/>
      <c r="AG54" s="11"/>
      <c r="AH54" s="35"/>
      <c r="AI54" s="11"/>
      <c r="AJ54" s="11"/>
      <c r="AO54" s="10"/>
      <c r="AP54" s="15" t="str" cm="1">
        <f t="array" aca="1" ref="AP5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4" s="16" t="str" cm="1">
        <f t="array" aca="1" ref="AQ5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4" s="16" t="str" cm="1">
        <f t="array" aca="1" ref="AR5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4" s="51" t="str">
        <f ca="1">IF(
AND(LEN(TRIM(FIT_Lite[[#This Row],[Child Care 6 Months Post-Discharge]]))=0,LEN(TRIM(FIT_Lite[[#This Row],[Discharge Date]]))&gt;0,LEN(TRIM(AN54))=0,FIT_Lite[[#This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4" s="48" t="str" cm="1">
        <f t="array" aca="1" ref="AT5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4" s="7">
        <f>IF(FIT_Lite[[#This Row],[Most Recent-AAPI Score]]&gt;=40, 1, IF(OR(TRIM(FIT_Lite[[#This Row],[Pre-AAPI Score]])="",TRIM(FIT_Lite[[#This Row],[Most Recent-AAPI Score]])=""),0,IF(FIT_Lite[[#This Row],[Most Recent-AAPI Score]]-FIT_Lite[[#This Row],[Pre-AAPI Score]]&gt;=0,1,0)))</f>
        <v>0</v>
      </c>
      <c r="AW54" s="7">
        <f>IF(FIT_Lite[[#This Row],[Most Recent-DLA-20 Score]]&gt;=7, 1, IF(OR(TRIM(FIT_Lite[[#This Row],[Pre-DLA-20 Score]])="",TRIM(FIT_Lite[[#This Row],[Most Recent-DLA-20 Score]])=""),0,IF(FIT_Lite[[#This Row],[Most Recent-DLA-20 Score]]-FIT_Lite[[#This Row],[Pre-DLA-20 Score]]&gt;=0,1,0)))</f>
        <v>0</v>
      </c>
      <c r="AX54" s="7">
        <f>IF(FIT_Lite[[#This Row],[Most Recent-AAPI Score]]&gt;=40, 1, IF(OR(TRIM(FIT_Lite[[#This Row],[Pre-AAPI Score]])="",TRIM(FIT_Lite[[#This Row],[Most Recent-AAPI Score]])=""),0,IF(FIT_Lite[[#This Row],[Most Recent-AAPI Score]]-FIT_Lite[[#This Row],[Pre-AAPI Score]]&gt;=0,1,0)))</f>
        <v>0</v>
      </c>
      <c r="AY54" s="7">
        <f>IF(FIT_Lite[[#This Row],[Most Recent-DLA-20 Score]]&gt;=7, 1, IF(OR(TRIM(FIT_Lite[[#This Row],[Pre-DLA-20 Score]])="",TRIM(FIT_Lite[[#This Row],[Most Recent-DLA-20 Score]])=""),0,IF(FIT_Lite[[#This Row],[Most Recent-DLA-20 Score]]-FIT_Lite[[#This Row],[Pre-DLA-20 Score]]&gt;=0,1,0)))</f>
        <v>0</v>
      </c>
      <c r="AZ54" s="7" t="str">
        <f>IFERROR(VLOOKUP(FIT_Lite[[#This Row],[Primary ICD-10 Diagnosis]],ICD_10[[Combined]:[category]],3,FALSE),"")</f>
        <v/>
      </c>
      <c r="BA54" s="18" t="str">
        <f>IF(AND(LEN(FIT_Lite[[#This Row],[Date Enrolled]])&gt;0,LEN(FIT_Lite[[#This Row],[Date Assessment Completed]])&gt;0),IF((FIT_Lite[[#This Row],[Date Assessment Completed]]-FIT_Lite[[#This Row],[Date Enrolled]])&lt;=15,"Yes","No"),"")</f>
        <v/>
      </c>
      <c r="BB54" s="7" t="str">
        <f>IF(AND(LEN(FIT_Lite[[#This Row],[Discharge Date]])&gt;0,LEN(FIT_Lite[[#This Row],[Date Discharge Summary Completed]])&gt;0),IF(DATEDIF(FIT_Lite[[#This Row],[Discharge Date]],FIT_Lite[[#This Row],[Date Discharge Summary Completed]],"D")&lt;=7,"Yes","No"),"")</f>
        <v/>
      </c>
      <c r="BC54" s="18" t="str">
        <f>IFERROR(IF(LEN(TRIM(FIT_Lite[[#This Row],[Living Arrangements at Discharge]]))&gt;0,VLOOKUP(FIT_Lite[[#This Row],[Living Arrangements at Discharge]],Living_Arrangements[],2,FALSE),""),"")</f>
        <v/>
      </c>
      <c r="BD5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4" s="18" t="str">
        <f>IF(LEN(TRIM(FIT_Lite[[#This Row],[Employment Status at Discharge]]))&gt;0,IF(FIT_Lite[[#This Row],[Employment Status at Discharge]]="Yes","Stable",IF(FIT_Lite[[#This Row],[Employment Status at Discharge]]="No","Unstable",IFERROR(VLOOKUP(FIT_Lite[[#This Row],[Employment Status at Discharge]],Employment_Stat[],2,FALSE),""))),"")</f>
        <v/>
      </c>
      <c r="BF54" s="16">
        <f>IF(LEN(FIT_Lite[[#This Row],[Pre-AAPI Date]])&gt;0,FIT_Lite[[#This Row],[Pre-AAPI Date]],FIT_Lite[[#This Row],[Date Enrolled]])</f>
        <v>0</v>
      </c>
      <c r="BG54" s="16">
        <f ca="1">IF(LEN(FIT_Lite[[#This Row],[Date Discharge Summary Completed]])&gt;0,FIT_Lite[[#This Row],[Date Discharge Summary Completed]],IF(LEN(FIT_Lite[[#This Row],[Discharge Date]])&gt;0,FIT_Lite[[#This Row],[Discharge Date]]+30,TODAY()))</f>
        <v>45940</v>
      </c>
      <c r="BH54" s="16">
        <f>IF(LEN(FIT_Lite[[#This Row],[Pre-DLA-20 Date]])&gt;0,FIT_Lite[[#This Row],[Pre-DLA-20 Date]],FIT_Lite[[#This Row],[Date Enrolled]])</f>
        <v>0</v>
      </c>
      <c r="BI54" t="str">
        <f>IFERROR(IF(AND(TRIM(FIT_Lite[[#This Row],[Date Enrolled]])&lt;&gt;"",TRIM(FIT_Lite[[#This Row],[Discharge Date]])&lt;&gt;""),DATEDIF(FIT_Lite[[#This Row],[Date Enrolled]],FIT_Lite[[#This Row],[Discharge Date]],"D"),""),"")</f>
        <v/>
      </c>
    </row>
    <row r="55" spans="1:61" x14ac:dyDescent="0.25">
      <c r="A55" s="14"/>
      <c r="D55" s="20"/>
      <c r="O55" s="7"/>
      <c r="S55" s="10"/>
      <c r="AG55" s="11"/>
      <c r="AH55" s="35"/>
      <c r="AI55" s="11"/>
      <c r="AJ55" s="11"/>
      <c r="AO55" s="10"/>
      <c r="AP55" s="15" t="str" cm="1">
        <f t="array" aca="1" ref="AP5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5" s="16" t="str" cm="1">
        <f t="array" aca="1" ref="AQ5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5" s="16" t="str" cm="1">
        <f t="array" aca="1" ref="AR5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5" s="51" t="str">
        <f ca="1">IF(
AND(LEN(TRIM(FIT_Lite[[#This Row],[Child Care 6 Months Post-Discharge]]))=0,LEN(TRIM(FIT_Lite[[#This Row],[Discharge Date]]))&gt;0,LEN(TRIM(AN55))=0,FIT_Lite[[#This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5" s="48" t="str" cm="1">
        <f t="array" aca="1" ref="AT5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5" s="7">
        <f>IF(FIT_Lite[[#This Row],[Most Recent-AAPI Score]]&gt;=40, 1, IF(OR(TRIM(FIT_Lite[[#This Row],[Pre-AAPI Score]])="",TRIM(FIT_Lite[[#This Row],[Most Recent-AAPI Score]])=""),0,IF(FIT_Lite[[#This Row],[Most Recent-AAPI Score]]-FIT_Lite[[#This Row],[Pre-AAPI Score]]&gt;=0,1,0)))</f>
        <v>0</v>
      </c>
      <c r="AW55" s="7">
        <f>IF(FIT_Lite[[#This Row],[Most Recent-DLA-20 Score]]&gt;=7, 1, IF(OR(TRIM(FIT_Lite[[#This Row],[Pre-DLA-20 Score]])="",TRIM(FIT_Lite[[#This Row],[Most Recent-DLA-20 Score]])=""),0,IF(FIT_Lite[[#This Row],[Most Recent-DLA-20 Score]]-FIT_Lite[[#This Row],[Pre-DLA-20 Score]]&gt;=0,1,0)))</f>
        <v>0</v>
      </c>
      <c r="AX55" s="7">
        <f>IF(FIT_Lite[[#This Row],[Most Recent-AAPI Score]]&gt;=40, 1, IF(OR(TRIM(FIT_Lite[[#This Row],[Pre-AAPI Score]])="",TRIM(FIT_Lite[[#This Row],[Most Recent-AAPI Score]])=""),0,IF(FIT_Lite[[#This Row],[Most Recent-AAPI Score]]-FIT_Lite[[#This Row],[Pre-AAPI Score]]&gt;=0,1,0)))</f>
        <v>0</v>
      </c>
      <c r="AY55" s="7">
        <f>IF(FIT_Lite[[#This Row],[Most Recent-DLA-20 Score]]&gt;=7, 1, IF(OR(TRIM(FIT_Lite[[#This Row],[Pre-DLA-20 Score]])="",TRIM(FIT_Lite[[#This Row],[Most Recent-DLA-20 Score]])=""),0,IF(FIT_Lite[[#This Row],[Most Recent-DLA-20 Score]]-FIT_Lite[[#This Row],[Pre-DLA-20 Score]]&gt;=0,1,0)))</f>
        <v>0</v>
      </c>
      <c r="AZ55" s="7" t="str">
        <f>IFERROR(VLOOKUP(FIT_Lite[[#This Row],[Primary ICD-10 Diagnosis]],ICD_10[[Combined]:[category]],3,FALSE),"")</f>
        <v/>
      </c>
      <c r="BA55" s="18" t="str">
        <f>IF(AND(LEN(FIT_Lite[[#This Row],[Date Enrolled]])&gt;0,LEN(FIT_Lite[[#This Row],[Date Assessment Completed]])&gt;0),IF((FIT_Lite[[#This Row],[Date Assessment Completed]]-FIT_Lite[[#This Row],[Date Enrolled]])&lt;=15,"Yes","No"),"")</f>
        <v/>
      </c>
      <c r="BB55" s="7" t="str">
        <f>IF(AND(LEN(FIT_Lite[[#This Row],[Discharge Date]])&gt;0,LEN(FIT_Lite[[#This Row],[Date Discharge Summary Completed]])&gt;0),IF(DATEDIF(FIT_Lite[[#This Row],[Discharge Date]],FIT_Lite[[#This Row],[Date Discharge Summary Completed]],"D")&lt;=7,"Yes","No"),"")</f>
        <v/>
      </c>
      <c r="BC55" s="18" t="str">
        <f>IFERROR(IF(LEN(TRIM(FIT_Lite[[#This Row],[Living Arrangements at Discharge]]))&gt;0,VLOOKUP(FIT_Lite[[#This Row],[Living Arrangements at Discharge]],Living_Arrangements[],2,FALSE),""),"")</f>
        <v/>
      </c>
      <c r="BD5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5" s="18" t="str">
        <f>IF(LEN(TRIM(FIT_Lite[[#This Row],[Employment Status at Discharge]]))&gt;0,IF(FIT_Lite[[#This Row],[Employment Status at Discharge]]="Yes","Stable",IF(FIT_Lite[[#This Row],[Employment Status at Discharge]]="No","Unstable",IFERROR(VLOOKUP(FIT_Lite[[#This Row],[Employment Status at Discharge]],Employment_Stat[],2,FALSE),""))),"")</f>
        <v/>
      </c>
      <c r="BF55" s="16">
        <f>IF(LEN(FIT_Lite[[#This Row],[Pre-AAPI Date]])&gt;0,FIT_Lite[[#This Row],[Pre-AAPI Date]],FIT_Lite[[#This Row],[Date Enrolled]])</f>
        <v>0</v>
      </c>
      <c r="BG55" s="16">
        <f ca="1">IF(LEN(FIT_Lite[[#This Row],[Date Discharge Summary Completed]])&gt;0,FIT_Lite[[#This Row],[Date Discharge Summary Completed]],IF(LEN(FIT_Lite[[#This Row],[Discharge Date]])&gt;0,FIT_Lite[[#This Row],[Discharge Date]]+30,TODAY()))</f>
        <v>45940</v>
      </c>
      <c r="BH55" s="16">
        <f>IF(LEN(FIT_Lite[[#This Row],[Pre-DLA-20 Date]])&gt;0,FIT_Lite[[#This Row],[Pre-DLA-20 Date]],FIT_Lite[[#This Row],[Date Enrolled]])</f>
        <v>0</v>
      </c>
      <c r="BI55" t="str">
        <f>IFERROR(IF(AND(TRIM(FIT_Lite[[#This Row],[Date Enrolled]])&lt;&gt;"",TRIM(FIT_Lite[[#This Row],[Discharge Date]])&lt;&gt;""),DATEDIF(FIT_Lite[[#This Row],[Date Enrolled]],FIT_Lite[[#This Row],[Discharge Date]],"D"),""),"")</f>
        <v/>
      </c>
    </row>
    <row r="56" spans="1:61" x14ac:dyDescent="0.25">
      <c r="A56" s="14"/>
      <c r="D56" s="20"/>
      <c r="O56" s="7"/>
      <c r="S56" s="10"/>
      <c r="AG56" s="11"/>
      <c r="AH56" s="35"/>
      <c r="AI56" s="11"/>
      <c r="AJ56" s="11"/>
      <c r="AO56" s="10"/>
      <c r="AP56" s="15" t="str" cm="1">
        <f t="array" aca="1" ref="AP5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6" s="16" t="str" cm="1">
        <f t="array" aca="1" ref="AQ5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6" s="16" t="str" cm="1">
        <f t="array" aca="1" ref="AR5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6" s="51" t="str">
        <f ca="1">IF(
AND(LEN(TRIM(FIT_Lite[[#This Row],[Child Care 6 Months Post-Discharge]]))=0,LEN(TRIM(FIT_Lite[[#This Row],[Discharge Date]]))&gt;0,LEN(TRIM(AN56))=0,FIT_Lite[[#This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6" s="48" t="str" cm="1">
        <f t="array" aca="1" ref="AT5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6" s="7">
        <f>IF(FIT_Lite[[#This Row],[Most Recent-AAPI Score]]&gt;=40, 1, IF(OR(TRIM(FIT_Lite[[#This Row],[Pre-AAPI Score]])="",TRIM(FIT_Lite[[#This Row],[Most Recent-AAPI Score]])=""),0,IF(FIT_Lite[[#This Row],[Most Recent-AAPI Score]]-FIT_Lite[[#This Row],[Pre-AAPI Score]]&gt;=0,1,0)))</f>
        <v>0</v>
      </c>
      <c r="AW56" s="7">
        <f>IF(FIT_Lite[[#This Row],[Most Recent-DLA-20 Score]]&gt;=7, 1, IF(OR(TRIM(FIT_Lite[[#This Row],[Pre-DLA-20 Score]])="",TRIM(FIT_Lite[[#This Row],[Most Recent-DLA-20 Score]])=""),0,IF(FIT_Lite[[#This Row],[Most Recent-DLA-20 Score]]-FIT_Lite[[#This Row],[Pre-DLA-20 Score]]&gt;=0,1,0)))</f>
        <v>0</v>
      </c>
      <c r="AX56" s="7">
        <f>IF(FIT_Lite[[#This Row],[Most Recent-AAPI Score]]&gt;=40, 1, IF(OR(TRIM(FIT_Lite[[#This Row],[Pre-AAPI Score]])="",TRIM(FIT_Lite[[#This Row],[Most Recent-AAPI Score]])=""),0,IF(FIT_Lite[[#This Row],[Most Recent-AAPI Score]]-FIT_Lite[[#This Row],[Pre-AAPI Score]]&gt;=0,1,0)))</f>
        <v>0</v>
      </c>
      <c r="AY56" s="7">
        <f>IF(FIT_Lite[[#This Row],[Most Recent-DLA-20 Score]]&gt;=7, 1, IF(OR(TRIM(FIT_Lite[[#This Row],[Pre-DLA-20 Score]])="",TRIM(FIT_Lite[[#This Row],[Most Recent-DLA-20 Score]])=""),0,IF(FIT_Lite[[#This Row],[Most Recent-DLA-20 Score]]-FIT_Lite[[#This Row],[Pre-DLA-20 Score]]&gt;=0,1,0)))</f>
        <v>0</v>
      </c>
      <c r="AZ56" s="7" t="str">
        <f>IFERROR(VLOOKUP(FIT_Lite[[#This Row],[Primary ICD-10 Diagnosis]],ICD_10[[Combined]:[category]],3,FALSE),"")</f>
        <v/>
      </c>
      <c r="BA56" s="18" t="str">
        <f>IF(AND(LEN(FIT_Lite[[#This Row],[Date Enrolled]])&gt;0,LEN(FIT_Lite[[#This Row],[Date Assessment Completed]])&gt;0),IF((FIT_Lite[[#This Row],[Date Assessment Completed]]-FIT_Lite[[#This Row],[Date Enrolled]])&lt;=15,"Yes","No"),"")</f>
        <v/>
      </c>
      <c r="BB56" s="7" t="str">
        <f>IF(AND(LEN(FIT_Lite[[#This Row],[Discharge Date]])&gt;0,LEN(FIT_Lite[[#This Row],[Date Discharge Summary Completed]])&gt;0),IF(DATEDIF(FIT_Lite[[#This Row],[Discharge Date]],FIT_Lite[[#This Row],[Date Discharge Summary Completed]],"D")&lt;=7,"Yes","No"),"")</f>
        <v/>
      </c>
      <c r="BC56" s="18" t="str">
        <f>IFERROR(IF(LEN(TRIM(FIT_Lite[[#This Row],[Living Arrangements at Discharge]]))&gt;0,VLOOKUP(FIT_Lite[[#This Row],[Living Arrangements at Discharge]],Living_Arrangements[],2,FALSE),""),"")</f>
        <v/>
      </c>
      <c r="BD5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6" s="18" t="str">
        <f>IF(LEN(TRIM(FIT_Lite[[#This Row],[Employment Status at Discharge]]))&gt;0,IF(FIT_Lite[[#This Row],[Employment Status at Discharge]]="Yes","Stable",IF(FIT_Lite[[#This Row],[Employment Status at Discharge]]="No","Unstable",IFERROR(VLOOKUP(FIT_Lite[[#This Row],[Employment Status at Discharge]],Employment_Stat[],2,FALSE),""))),"")</f>
        <v/>
      </c>
      <c r="BF56" s="16">
        <f>IF(LEN(FIT_Lite[[#This Row],[Pre-AAPI Date]])&gt;0,FIT_Lite[[#This Row],[Pre-AAPI Date]],FIT_Lite[[#This Row],[Date Enrolled]])</f>
        <v>0</v>
      </c>
      <c r="BG56" s="16">
        <f ca="1">IF(LEN(FIT_Lite[[#This Row],[Date Discharge Summary Completed]])&gt;0,FIT_Lite[[#This Row],[Date Discharge Summary Completed]],IF(LEN(FIT_Lite[[#This Row],[Discharge Date]])&gt;0,FIT_Lite[[#This Row],[Discharge Date]]+30,TODAY()))</f>
        <v>45940</v>
      </c>
      <c r="BH56" s="16">
        <f>IF(LEN(FIT_Lite[[#This Row],[Pre-DLA-20 Date]])&gt;0,FIT_Lite[[#This Row],[Pre-DLA-20 Date]],FIT_Lite[[#This Row],[Date Enrolled]])</f>
        <v>0</v>
      </c>
      <c r="BI56" t="str">
        <f>IFERROR(IF(AND(TRIM(FIT_Lite[[#This Row],[Date Enrolled]])&lt;&gt;"",TRIM(FIT_Lite[[#This Row],[Discharge Date]])&lt;&gt;""),DATEDIF(FIT_Lite[[#This Row],[Date Enrolled]],FIT_Lite[[#This Row],[Discharge Date]],"D"),""),"")</f>
        <v/>
      </c>
    </row>
    <row r="57" spans="1:61" x14ac:dyDescent="0.25">
      <c r="A57" s="14"/>
      <c r="D57" s="20"/>
      <c r="O57" s="7"/>
      <c r="S57" s="10"/>
      <c r="AG57" s="11"/>
      <c r="AH57" s="35"/>
      <c r="AI57" s="11"/>
      <c r="AJ57" s="11"/>
      <c r="AO57" s="10"/>
      <c r="AP57" s="15" t="str" cm="1">
        <f t="array" aca="1" ref="AP5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7" s="16" t="str" cm="1">
        <f t="array" aca="1" ref="AQ5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7" s="16" t="str" cm="1">
        <f t="array" aca="1" ref="AR5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7" s="51" t="str">
        <f ca="1">IF(
AND(LEN(TRIM(FIT_Lite[[#This Row],[Child Care 6 Months Post-Discharge]]))=0,LEN(TRIM(FIT_Lite[[#This Row],[Discharge Date]]))&gt;0,LEN(TRIM(AN57))=0,FIT_Lite[[#This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7" s="48" t="str" cm="1">
        <f t="array" aca="1" ref="AT5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7" s="7">
        <f>IF(FIT_Lite[[#This Row],[Most Recent-AAPI Score]]&gt;=40, 1, IF(OR(TRIM(FIT_Lite[[#This Row],[Pre-AAPI Score]])="",TRIM(FIT_Lite[[#This Row],[Most Recent-AAPI Score]])=""),0,IF(FIT_Lite[[#This Row],[Most Recent-AAPI Score]]-FIT_Lite[[#This Row],[Pre-AAPI Score]]&gt;=0,1,0)))</f>
        <v>0</v>
      </c>
      <c r="AW57" s="7">
        <f>IF(FIT_Lite[[#This Row],[Most Recent-DLA-20 Score]]&gt;=7, 1, IF(OR(TRIM(FIT_Lite[[#This Row],[Pre-DLA-20 Score]])="",TRIM(FIT_Lite[[#This Row],[Most Recent-DLA-20 Score]])=""),0,IF(FIT_Lite[[#This Row],[Most Recent-DLA-20 Score]]-FIT_Lite[[#This Row],[Pre-DLA-20 Score]]&gt;=0,1,0)))</f>
        <v>0</v>
      </c>
      <c r="AX57" s="7">
        <f>IF(FIT_Lite[[#This Row],[Most Recent-AAPI Score]]&gt;=40, 1, IF(OR(TRIM(FIT_Lite[[#This Row],[Pre-AAPI Score]])="",TRIM(FIT_Lite[[#This Row],[Most Recent-AAPI Score]])=""),0,IF(FIT_Lite[[#This Row],[Most Recent-AAPI Score]]-FIT_Lite[[#This Row],[Pre-AAPI Score]]&gt;=0,1,0)))</f>
        <v>0</v>
      </c>
      <c r="AY57" s="7">
        <f>IF(FIT_Lite[[#This Row],[Most Recent-DLA-20 Score]]&gt;=7, 1, IF(OR(TRIM(FIT_Lite[[#This Row],[Pre-DLA-20 Score]])="",TRIM(FIT_Lite[[#This Row],[Most Recent-DLA-20 Score]])=""),0,IF(FIT_Lite[[#This Row],[Most Recent-DLA-20 Score]]-FIT_Lite[[#This Row],[Pre-DLA-20 Score]]&gt;=0,1,0)))</f>
        <v>0</v>
      </c>
      <c r="AZ57" s="7" t="str">
        <f>IFERROR(VLOOKUP(FIT_Lite[[#This Row],[Primary ICD-10 Diagnosis]],ICD_10[[Combined]:[category]],3,FALSE),"")</f>
        <v/>
      </c>
      <c r="BA57" s="18" t="str">
        <f>IF(AND(LEN(FIT_Lite[[#This Row],[Date Enrolled]])&gt;0,LEN(FIT_Lite[[#This Row],[Date Assessment Completed]])&gt;0),IF((FIT_Lite[[#This Row],[Date Assessment Completed]]-FIT_Lite[[#This Row],[Date Enrolled]])&lt;=15,"Yes","No"),"")</f>
        <v/>
      </c>
      <c r="BB57" s="7" t="str">
        <f>IF(AND(LEN(FIT_Lite[[#This Row],[Discharge Date]])&gt;0,LEN(FIT_Lite[[#This Row],[Date Discharge Summary Completed]])&gt;0),IF(DATEDIF(FIT_Lite[[#This Row],[Discharge Date]],FIT_Lite[[#This Row],[Date Discharge Summary Completed]],"D")&lt;=7,"Yes","No"),"")</f>
        <v/>
      </c>
      <c r="BC57" s="18" t="str">
        <f>IFERROR(IF(LEN(TRIM(FIT_Lite[[#This Row],[Living Arrangements at Discharge]]))&gt;0,VLOOKUP(FIT_Lite[[#This Row],[Living Arrangements at Discharge]],Living_Arrangements[],2,FALSE),""),"")</f>
        <v/>
      </c>
      <c r="BD5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7" s="18" t="str">
        <f>IF(LEN(TRIM(FIT_Lite[[#This Row],[Employment Status at Discharge]]))&gt;0,IF(FIT_Lite[[#This Row],[Employment Status at Discharge]]="Yes","Stable",IF(FIT_Lite[[#This Row],[Employment Status at Discharge]]="No","Unstable",IFERROR(VLOOKUP(FIT_Lite[[#This Row],[Employment Status at Discharge]],Employment_Stat[],2,FALSE),""))),"")</f>
        <v/>
      </c>
      <c r="BF57" s="16">
        <f>IF(LEN(FIT_Lite[[#This Row],[Pre-AAPI Date]])&gt;0,FIT_Lite[[#This Row],[Pre-AAPI Date]],FIT_Lite[[#This Row],[Date Enrolled]])</f>
        <v>0</v>
      </c>
      <c r="BG57" s="16">
        <f ca="1">IF(LEN(FIT_Lite[[#This Row],[Date Discharge Summary Completed]])&gt;0,FIT_Lite[[#This Row],[Date Discharge Summary Completed]],IF(LEN(FIT_Lite[[#This Row],[Discharge Date]])&gt;0,FIT_Lite[[#This Row],[Discharge Date]]+30,TODAY()))</f>
        <v>45940</v>
      </c>
      <c r="BH57" s="16">
        <f>IF(LEN(FIT_Lite[[#This Row],[Pre-DLA-20 Date]])&gt;0,FIT_Lite[[#This Row],[Pre-DLA-20 Date]],FIT_Lite[[#This Row],[Date Enrolled]])</f>
        <v>0</v>
      </c>
      <c r="BI57" t="str">
        <f>IFERROR(IF(AND(TRIM(FIT_Lite[[#This Row],[Date Enrolled]])&lt;&gt;"",TRIM(FIT_Lite[[#This Row],[Discharge Date]])&lt;&gt;""),DATEDIF(FIT_Lite[[#This Row],[Date Enrolled]],FIT_Lite[[#This Row],[Discharge Date]],"D"),""),"")</f>
        <v/>
      </c>
    </row>
    <row r="58" spans="1:61" x14ac:dyDescent="0.25">
      <c r="A58" s="14"/>
      <c r="D58" s="20"/>
      <c r="O58" s="7"/>
      <c r="S58" s="10"/>
      <c r="AG58" s="11"/>
      <c r="AH58" s="35"/>
      <c r="AI58" s="11"/>
      <c r="AJ58" s="11"/>
      <c r="AO58" s="10"/>
      <c r="AP58" s="15" t="str" cm="1">
        <f t="array" aca="1" ref="AP5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8" s="16" t="str" cm="1">
        <f t="array" aca="1" ref="AQ5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8" s="16" t="str" cm="1">
        <f t="array" aca="1" ref="AR5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8" s="51" t="str">
        <f ca="1">IF(
AND(LEN(TRIM(FIT_Lite[[#This Row],[Child Care 6 Months Post-Discharge]]))=0,LEN(TRIM(FIT_Lite[[#This Row],[Discharge Date]]))&gt;0,LEN(TRIM(AN58))=0,FIT_Lite[[#This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8" s="48" t="str" cm="1">
        <f t="array" aca="1" ref="AT5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8" s="7">
        <f>IF(FIT_Lite[[#This Row],[Most Recent-AAPI Score]]&gt;=40, 1, IF(OR(TRIM(FIT_Lite[[#This Row],[Pre-AAPI Score]])="",TRIM(FIT_Lite[[#This Row],[Most Recent-AAPI Score]])=""),0,IF(FIT_Lite[[#This Row],[Most Recent-AAPI Score]]-FIT_Lite[[#This Row],[Pre-AAPI Score]]&gt;=0,1,0)))</f>
        <v>0</v>
      </c>
      <c r="AW58" s="7">
        <f>IF(FIT_Lite[[#This Row],[Most Recent-DLA-20 Score]]&gt;=7, 1, IF(OR(TRIM(FIT_Lite[[#This Row],[Pre-DLA-20 Score]])="",TRIM(FIT_Lite[[#This Row],[Most Recent-DLA-20 Score]])=""),0,IF(FIT_Lite[[#This Row],[Most Recent-DLA-20 Score]]-FIT_Lite[[#This Row],[Pre-DLA-20 Score]]&gt;=0,1,0)))</f>
        <v>0</v>
      </c>
      <c r="AX58" s="7">
        <f>IF(FIT_Lite[[#This Row],[Most Recent-AAPI Score]]&gt;=40, 1, IF(OR(TRIM(FIT_Lite[[#This Row],[Pre-AAPI Score]])="",TRIM(FIT_Lite[[#This Row],[Most Recent-AAPI Score]])=""),0,IF(FIT_Lite[[#This Row],[Most Recent-AAPI Score]]-FIT_Lite[[#This Row],[Pre-AAPI Score]]&gt;=0,1,0)))</f>
        <v>0</v>
      </c>
      <c r="AY58" s="7">
        <f>IF(FIT_Lite[[#This Row],[Most Recent-DLA-20 Score]]&gt;=7, 1, IF(OR(TRIM(FIT_Lite[[#This Row],[Pre-DLA-20 Score]])="",TRIM(FIT_Lite[[#This Row],[Most Recent-DLA-20 Score]])=""),0,IF(FIT_Lite[[#This Row],[Most Recent-DLA-20 Score]]-FIT_Lite[[#This Row],[Pre-DLA-20 Score]]&gt;=0,1,0)))</f>
        <v>0</v>
      </c>
      <c r="AZ58" s="7" t="str">
        <f>IFERROR(VLOOKUP(FIT_Lite[[#This Row],[Primary ICD-10 Diagnosis]],ICD_10[[Combined]:[category]],3,FALSE),"")</f>
        <v/>
      </c>
      <c r="BA58" s="18" t="str">
        <f>IF(AND(LEN(FIT_Lite[[#This Row],[Date Enrolled]])&gt;0,LEN(FIT_Lite[[#This Row],[Date Assessment Completed]])&gt;0),IF((FIT_Lite[[#This Row],[Date Assessment Completed]]-FIT_Lite[[#This Row],[Date Enrolled]])&lt;=15,"Yes","No"),"")</f>
        <v/>
      </c>
      <c r="BB58" s="7" t="str">
        <f>IF(AND(LEN(FIT_Lite[[#This Row],[Discharge Date]])&gt;0,LEN(FIT_Lite[[#This Row],[Date Discharge Summary Completed]])&gt;0),IF(DATEDIF(FIT_Lite[[#This Row],[Discharge Date]],FIT_Lite[[#This Row],[Date Discharge Summary Completed]],"D")&lt;=7,"Yes","No"),"")</f>
        <v/>
      </c>
      <c r="BC58" s="18" t="str">
        <f>IFERROR(IF(LEN(TRIM(FIT_Lite[[#This Row],[Living Arrangements at Discharge]]))&gt;0,VLOOKUP(FIT_Lite[[#This Row],[Living Arrangements at Discharge]],Living_Arrangements[],2,FALSE),""),"")</f>
        <v/>
      </c>
      <c r="BD5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8" s="18" t="str">
        <f>IF(LEN(TRIM(FIT_Lite[[#This Row],[Employment Status at Discharge]]))&gt;0,IF(FIT_Lite[[#This Row],[Employment Status at Discharge]]="Yes","Stable",IF(FIT_Lite[[#This Row],[Employment Status at Discharge]]="No","Unstable",IFERROR(VLOOKUP(FIT_Lite[[#This Row],[Employment Status at Discharge]],Employment_Stat[],2,FALSE),""))),"")</f>
        <v/>
      </c>
      <c r="BF58" s="16">
        <f>IF(LEN(FIT_Lite[[#This Row],[Pre-AAPI Date]])&gt;0,FIT_Lite[[#This Row],[Pre-AAPI Date]],FIT_Lite[[#This Row],[Date Enrolled]])</f>
        <v>0</v>
      </c>
      <c r="BG58" s="16">
        <f ca="1">IF(LEN(FIT_Lite[[#This Row],[Date Discharge Summary Completed]])&gt;0,FIT_Lite[[#This Row],[Date Discharge Summary Completed]],IF(LEN(FIT_Lite[[#This Row],[Discharge Date]])&gt;0,FIT_Lite[[#This Row],[Discharge Date]]+30,TODAY()))</f>
        <v>45940</v>
      </c>
      <c r="BH58" s="16">
        <f>IF(LEN(FIT_Lite[[#This Row],[Pre-DLA-20 Date]])&gt;0,FIT_Lite[[#This Row],[Pre-DLA-20 Date]],FIT_Lite[[#This Row],[Date Enrolled]])</f>
        <v>0</v>
      </c>
      <c r="BI58" t="str">
        <f>IFERROR(IF(AND(TRIM(FIT_Lite[[#This Row],[Date Enrolled]])&lt;&gt;"",TRIM(FIT_Lite[[#This Row],[Discharge Date]])&lt;&gt;""),DATEDIF(FIT_Lite[[#This Row],[Date Enrolled]],FIT_Lite[[#This Row],[Discharge Date]],"D"),""),"")</f>
        <v/>
      </c>
    </row>
    <row r="59" spans="1:61" x14ac:dyDescent="0.25">
      <c r="A59" s="14"/>
      <c r="D59" s="20"/>
      <c r="O59" s="7"/>
      <c r="S59" s="10"/>
      <c r="AG59" s="11"/>
      <c r="AH59" s="35"/>
      <c r="AI59" s="11"/>
      <c r="AJ59" s="11"/>
      <c r="AO59" s="10"/>
      <c r="AP59" s="15" t="str" cm="1">
        <f t="array" aca="1" ref="AP5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9" s="16" t="str" cm="1">
        <f t="array" aca="1" ref="AQ5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9" s="16" t="str" cm="1">
        <f t="array" aca="1" ref="AR5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9" s="51" t="str">
        <f ca="1">IF(
AND(LEN(TRIM(FIT_Lite[[#This Row],[Child Care 6 Months Post-Discharge]]))=0,LEN(TRIM(FIT_Lite[[#This Row],[Discharge Date]]))&gt;0,LEN(TRIM(AN59))=0,FIT_Lite[[#This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9" s="48" t="str" cm="1">
        <f t="array" aca="1" ref="AT5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9" s="7">
        <f>IF(FIT_Lite[[#This Row],[Most Recent-AAPI Score]]&gt;=40, 1, IF(OR(TRIM(FIT_Lite[[#This Row],[Pre-AAPI Score]])="",TRIM(FIT_Lite[[#This Row],[Most Recent-AAPI Score]])=""),0,IF(FIT_Lite[[#This Row],[Most Recent-AAPI Score]]-FIT_Lite[[#This Row],[Pre-AAPI Score]]&gt;=0,1,0)))</f>
        <v>0</v>
      </c>
      <c r="AW59" s="7">
        <f>IF(FIT_Lite[[#This Row],[Most Recent-DLA-20 Score]]&gt;=7, 1, IF(OR(TRIM(FIT_Lite[[#This Row],[Pre-DLA-20 Score]])="",TRIM(FIT_Lite[[#This Row],[Most Recent-DLA-20 Score]])=""),0,IF(FIT_Lite[[#This Row],[Most Recent-DLA-20 Score]]-FIT_Lite[[#This Row],[Pre-DLA-20 Score]]&gt;=0,1,0)))</f>
        <v>0</v>
      </c>
      <c r="AX59" s="7">
        <f>IF(FIT_Lite[[#This Row],[Most Recent-AAPI Score]]&gt;=40, 1, IF(OR(TRIM(FIT_Lite[[#This Row],[Pre-AAPI Score]])="",TRIM(FIT_Lite[[#This Row],[Most Recent-AAPI Score]])=""),0,IF(FIT_Lite[[#This Row],[Most Recent-AAPI Score]]-FIT_Lite[[#This Row],[Pre-AAPI Score]]&gt;=0,1,0)))</f>
        <v>0</v>
      </c>
      <c r="AY59" s="7">
        <f>IF(FIT_Lite[[#This Row],[Most Recent-DLA-20 Score]]&gt;=7, 1, IF(OR(TRIM(FIT_Lite[[#This Row],[Pre-DLA-20 Score]])="",TRIM(FIT_Lite[[#This Row],[Most Recent-DLA-20 Score]])=""),0,IF(FIT_Lite[[#This Row],[Most Recent-DLA-20 Score]]-FIT_Lite[[#This Row],[Pre-DLA-20 Score]]&gt;=0,1,0)))</f>
        <v>0</v>
      </c>
      <c r="AZ59" s="7" t="str">
        <f>IFERROR(VLOOKUP(FIT_Lite[[#This Row],[Primary ICD-10 Diagnosis]],ICD_10[[Combined]:[category]],3,FALSE),"")</f>
        <v/>
      </c>
      <c r="BA59" s="18" t="str">
        <f>IF(AND(LEN(FIT_Lite[[#This Row],[Date Enrolled]])&gt;0,LEN(FIT_Lite[[#This Row],[Date Assessment Completed]])&gt;0),IF((FIT_Lite[[#This Row],[Date Assessment Completed]]-FIT_Lite[[#This Row],[Date Enrolled]])&lt;=15,"Yes","No"),"")</f>
        <v/>
      </c>
      <c r="BB59" s="7" t="str">
        <f>IF(AND(LEN(FIT_Lite[[#This Row],[Discharge Date]])&gt;0,LEN(FIT_Lite[[#This Row],[Date Discharge Summary Completed]])&gt;0),IF(DATEDIF(FIT_Lite[[#This Row],[Discharge Date]],FIT_Lite[[#This Row],[Date Discharge Summary Completed]],"D")&lt;=7,"Yes","No"),"")</f>
        <v/>
      </c>
      <c r="BC59" s="18" t="str">
        <f>IFERROR(IF(LEN(TRIM(FIT_Lite[[#This Row],[Living Arrangements at Discharge]]))&gt;0,VLOOKUP(FIT_Lite[[#This Row],[Living Arrangements at Discharge]],Living_Arrangements[],2,FALSE),""),"")</f>
        <v/>
      </c>
      <c r="BD5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9" s="18" t="str">
        <f>IF(LEN(TRIM(FIT_Lite[[#This Row],[Employment Status at Discharge]]))&gt;0,IF(FIT_Lite[[#This Row],[Employment Status at Discharge]]="Yes","Stable",IF(FIT_Lite[[#This Row],[Employment Status at Discharge]]="No","Unstable",IFERROR(VLOOKUP(FIT_Lite[[#This Row],[Employment Status at Discharge]],Employment_Stat[],2,FALSE),""))),"")</f>
        <v/>
      </c>
      <c r="BF59" s="16">
        <f>IF(LEN(FIT_Lite[[#This Row],[Pre-AAPI Date]])&gt;0,FIT_Lite[[#This Row],[Pre-AAPI Date]],FIT_Lite[[#This Row],[Date Enrolled]])</f>
        <v>0</v>
      </c>
      <c r="BG59" s="16">
        <f ca="1">IF(LEN(FIT_Lite[[#This Row],[Date Discharge Summary Completed]])&gt;0,FIT_Lite[[#This Row],[Date Discharge Summary Completed]],IF(LEN(FIT_Lite[[#This Row],[Discharge Date]])&gt;0,FIT_Lite[[#This Row],[Discharge Date]]+30,TODAY()))</f>
        <v>45940</v>
      </c>
      <c r="BH59" s="16">
        <f>IF(LEN(FIT_Lite[[#This Row],[Pre-DLA-20 Date]])&gt;0,FIT_Lite[[#This Row],[Pre-DLA-20 Date]],FIT_Lite[[#This Row],[Date Enrolled]])</f>
        <v>0</v>
      </c>
      <c r="BI59" t="str">
        <f>IFERROR(IF(AND(TRIM(FIT_Lite[[#This Row],[Date Enrolled]])&lt;&gt;"",TRIM(FIT_Lite[[#This Row],[Discharge Date]])&lt;&gt;""),DATEDIF(FIT_Lite[[#This Row],[Date Enrolled]],FIT_Lite[[#This Row],[Discharge Date]],"D"),""),"")</f>
        <v/>
      </c>
    </row>
    <row r="60" spans="1:61" x14ac:dyDescent="0.25">
      <c r="A60" s="14"/>
      <c r="D60" s="20"/>
      <c r="O60" s="7"/>
      <c r="S60" s="10"/>
      <c r="AG60" s="11"/>
      <c r="AH60" s="35"/>
      <c r="AI60" s="11"/>
      <c r="AJ60" s="11"/>
      <c r="AO60" s="10"/>
      <c r="AP60" s="15" t="str" cm="1">
        <f t="array" aca="1" ref="AP6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0" s="16" t="str" cm="1">
        <f t="array" aca="1" ref="AQ6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0" s="16" t="str" cm="1">
        <f t="array" aca="1" ref="AR6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0" s="51" t="str">
        <f ca="1">IF(
AND(LEN(TRIM(FIT_Lite[[#This Row],[Child Care 6 Months Post-Discharge]]))=0,LEN(TRIM(FIT_Lite[[#This Row],[Discharge Date]]))&gt;0,LEN(TRIM(AN60))=0,FIT_Lite[[#This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0" s="48" t="str" cm="1">
        <f t="array" aca="1" ref="AT6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0" s="7">
        <f>IF(FIT_Lite[[#This Row],[Most Recent-AAPI Score]]&gt;=40, 1, IF(OR(TRIM(FIT_Lite[[#This Row],[Pre-AAPI Score]])="",TRIM(FIT_Lite[[#This Row],[Most Recent-AAPI Score]])=""),0,IF(FIT_Lite[[#This Row],[Most Recent-AAPI Score]]-FIT_Lite[[#This Row],[Pre-AAPI Score]]&gt;=0,1,0)))</f>
        <v>0</v>
      </c>
      <c r="AW60" s="7">
        <f>IF(FIT_Lite[[#This Row],[Most Recent-DLA-20 Score]]&gt;=7, 1, IF(OR(TRIM(FIT_Lite[[#This Row],[Pre-DLA-20 Score]])="",TRIM(FIT_Lite[[#This Row],[Most Recent-DLA-20 Score]])=""),0,IF(FIT_Lite[[#This Row],[Most Recent-DLA-20 Score]]-FIT_Lite[[#This Row],[Pre-DLA-20 Score]]&gt;=0,1,0)))</f>
        <v>0</v>
      </c>
      <c r="AX60" s="7">
        <f>IF(FIT_Lite[[#This Row],[Most Recent-AAPI Score]]&gt;=40, 1, IF(OR(TRIM(FIT_Lite[[#This Row],[Pre-AAPI Score]])="",TRIM(FIT_Lite[[#This Row],[Most Recent-AAPI Score]])=""),0,IF(FIT_Lite[[#This Row],[Most Recent-AAPI Score]]-FIT_Lite[[#This Row],[Pre-AAPI Score]]&gt;=0,1,0)))</f>
        <v>0</v>
      </c>
      <c r="AY60" s="7">
        <f>IF(FIT_Lite[[#This Row],[Most Recent-DLA-20 Score]]&gt;=7, 1, IF(OR(TRIM(FIT_Lite[[#This Row],[Pre-DLA-20 Score]])="",TRIM(FIT_Lite[[#This Row],[Most Recent-DLA-20 Score]])=""),0,IF(FIT_Lite[[#This Row],[Most Recent-DLA-20 Score]]-FIT_Lite[[#This Row],[Pre-DLA-20 Score]]&gt;=0,1,0)))</f>
        <v>0</v>
      </c>
      <c r="AZ60" s="7" t="str">
        <f>IFERROR(VLOOKUP(FIT_Lite[[#This Row],[Primary ICD-10 Diagnosis]],ICD_10[[Combined]:[category]],3,FALSE),"")</f>
        <v/>
      </c>
      <c r="BA60" s="18" t="str">
        <f>IF(AND(LEN(FIT_Lite[[#This Row],[Date Enrolled]])&gt;0,LEN(FIT_Lite[[#This Row],[Date Assessment Completed]])&gt;0),IF((FIT_Lite[[#This Row],[Date Assessment Completed]]-FIT_Lite[[#This Row],[Date Enrolled]])&lt;=15,"Yes","No"),"")</f>
        <v/>
      </c>
      <c r="BB60" s="7" t="str">
        <f>IF(AND(LEN(FIT_Lite[[#This Row],[Discharge Date]])&gt;0,LEN(FIT_Lite[[#This Row],[Date Discharge Summary Completed]])&gt;0),IF(DATEDIF(FIT_Lite[[#This Row],[Discharge Date]],FIT_Lite[[#This Row],[Date Discharge Summary Completed]],"D")&lt;=7,"Yes","No"),"")</f>
        <v/>
      </c>
      <c r="BC60" s="18" t="str">
        <f>IFERROR(IF(LEN(TRIM(FIT_Lite[[#This Row],[Living Arrangements at Discharge]]))&gt;0,VLOOKUP(FIT_Lite[[#This Row],[Living Arrangements at Discharge]],Living_Arrangements[],2,FALSE),""),"")</f>
        <v/>
      </c>
      <c r="BD6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0" s="18" t="str">
        <f>IF(LEN(TRIM(FIT_Lite[[#This Row],[Employment Status at Discharge]]))&gt;0,IF(FIT_Lite[[#This Row],[Employment Status at Discharge]]="Yes","Stable",IF(FIT_Lite[[#This Row],[Employment Status at Discharge]]="No","Unstable",IFERROR(VLOOKUP(FIT_Lite[[#This Row],[Employment Status at Discharge]],Employment_Stat[],2,FALSE),""))),"")</f>
        <v/>
      </c>
      <c r="BF60" s="16">
        <f>IF(LEN(FIT_Lite[[#This Row],[Pre-AAPI Date]])&gt;0,FIT_Lite[[#This Row],[Pre-AAPI Date]],FIT_Lite[[#This Row],[Date Enrolled]])</f>
        <v>0</v>
      </c>
      <c r="BG60" s="16">
        <f ca="1">IF(LEN(FIT_Lite[[#This Row],[Date Discharge Summary Completed]])&gt;0,FIT_Lite[[#This Row],[Date Discharge Summary Completed]],IF(LEN(FIT_Lite[[#This Row],[Discharge Date]])&gt;0,FIT_Lite[[#This Row],[Discharge Date]]+30,TODAY()))</f>
        <v>45940</v>
      </c>
      <c r="BH60" s="16">
        <f>IF(LEN(FIT_Lite[[#This Row],[Pre-DLA-20 Date]])&gt;0,FIT_Lite[[#This Row],[Pre-DLA-20 Date]],FIT_Lite[[#This Row],[Date Enrolled]])</f>
        <v>0</v>
      </c>
      <c r="BI60" t="str">
        <f>IFERROR(IF(AND(TRIM(FIT_Lite[[#This Row],[Date Enrolled]])&lt;&gt;"",TRIM(FIT_Lite[[#This Row],[Discharge Date]])&lt;&gt;""),DATEDIF(FIT_Lite[[#This Row],[Date Enrolled]],FIT_Lite[[#This Row],[Discharge Date]],"D"),""),"")</f>
        <v/>
      </c>
    </row>
    <row r="61" spans="1:61" x14ac:dyDescent="0.25">
      <c r="A61" s="14"/>
      <c r="D61" s="20"/>
      <c r="O61" s="7"/>
      <c r="S61" s="10"/>
      <c r="AG61" s="11"/>
      <c r="AH61" s="35"/>
      <c r="AI61" s="11"/>
      <c r="AJ61" s="11"/>
      <c r="AO61" s="10"/>
      <c r="AP61" s="15" t="str" cm="1">
        <f t="array" aca="1" ref="AP6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1" s="16" t="str" cm="1">
        <f t="array" aca="1" ref="AQ6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1" s="16" t="str" cm="1">
        <f t="array" aca="1" ref="AR6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1" s="51" t="str">
        <f ca="1">IF(
AND(LEN(TRIM(FIT_Lite[[#This Row],[Child Care 6 Months Post-Discharge]]))=0,LEN(TRIM(FIT_Lite[[#This Row],[Discharge Date]]))&gt;0,LEN(TRIM(AN61))=0,FIT_Lite[[#This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1" s="48" t="str" cm="1">
        <f t="array" aca="1" ref="AT6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1" s="7">
        <f>IF(FIT_Lite[[#This Row],[Most Recent-AAPI Score]]&gt;=40, 1, IF(OR(TRIM(FIT_Lite[[#This Row],[Pre-AAPI Score]])="",TRIM(FIT_Lite[[#This Row],[Most Recent-AAPI Score]])=""),0,IF(FIT_Lite[[#This Row],[Most Recent-AAPI Score]]-FIT_Lite[[#This Row],[Pre-AAPI Score]]&gt;=0,1,0)))</f>
        <v>0</v>
      </c>
      <c r="AW61" s="7">
        <f>IF(FIT_Lite[[#This Row],[Most Recent-DLA-20 Score]]&gt;=7, 1, IF(OR(TRIM(FIT_Lite[[#This Row],[Pre-DLA-20 Score]])="",TRIM(FIT_Lite[[#This Row],[Most Recent-DLA-20 Score]])=""),0,IF(FIT_Lite[[#This Row],[Most Recent-DLA-20 Score]]-FIT_Lite[[#This Row],[Pre-DLA-20 Score]]&gt;=0,1,0)))</f>
        <v>0</v>
      </c>
      <c r="AX61" s="7">
        <f>IF(FIT_Lite[[#This Row],[Most Recent-AAPI Score]]&gt;=40, 1, IF(OR(TRIM(FIT_Lite[[#This Row],[Pre-AAPI Score]])="",TRIM(FIT_Lite[[#This Row],[Most Recent-AAPI Score]])=""),0,IF(FIT_Lite[[#This Row],[Most Recent-AAPI Score]]-FIT_Lite[[#This Row],[Pre-AAPI Score]]&gt;=0,1,0)))</f>
        <v>0</v>
      </c>
      <c r="AY61" s="7">
        <f>IF(FIT_Lite[[#This Row],[Most Recent-DLA-20 Score]]&gt;=7, 1, IF(OR(TRIM(FIT_Lite[[#This Row],[Pre-DLA-20 Score]])="",TRIM(FIT_Lite[[#This Row],[Most Recent-DLA-20 Score]])=""),0,IF(FIT_Lite[[#This Row],[Most Recent-DLA-20 Score]]-FIT_Lite[[#This Row],[Pre-DLA-20 Score]]&gt;=0,1,0)))</f>
        <v>0</v>
      </c>
      <c r="AZ61" s="7" t="str">
        <f>IFERROR(VLOOKUP(FIT_Lite[[#This Row],[Primary ICD-10 Diagnosis]],ICD_10[[Combined]:[category]],3,FALSE),"")</f>
        <v/>
      </c>
      <c r="BA61" s="18" t="str">
        <f>IF(AND(LEN(FIT_Lite[[#This Row],[Date Enrolled]])&gt;0,LEN(FIT_Lite[[#This Row],[Date Assessment Completed]])&gt;0),IF((FIT_Lite[[#This Row],[Date Assessment Completed]]-FIT_Lite[[#This Row],[Date Enrolled]])&lt;=15,"Yes","No"),"")</f>
        <v/>
      </c>
      <c r="BB61" s="7" t="str">
        <f>IF(AND(LEN(FIT_Lite[[#This Row],[Discharge Date]])&gt;0,LEN(FIT_Lite[[#This Row],[Date Discharge Summary Completed]])&gt;0),IF(DATEDIF(FIT_Lite[[#This Row],[Discharge Date]],FIT_Lite[[#This Row],[Date Discharge Summary Completed]],"D")&lt;=7,"Yes","No"),"")</f>
        <v/>
      </c>
      <c r="BC61" s="18" t="str">
        <f>IFERROR(IF(LEN(TRIM(FIT_Lite[[#This Row],[Living Arrangements at Discharge]]))&gt;0,VLOOKUP(FIT_Lite[[#This Row],[Living Arrangements at Discharge]],Living_Arrangements[],2,FALSE),""),"")</f>
        <v/>
      </c>
      <c r="BD6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1" s="18" t="str">
        <f>IF(LEN(TRIM(FIT_Lite[[#This Row],[Employment Status at Discharge]]))&gt;0,IF(FIT_Lite[[#This Row],[Employment Status at Discharge]]="Yes","Stable",IF(FIT_Lite[[#This Row],[Employment Status at Discharge]]="No","Unstable",IFERROR(VLOOKUP(FIT_Lite[[#This Row],[Employment Status at Discharge]],Employment_Stat[],2,FALSE),""))),"")</f>
        <v/>
      </c>
      <c r="BF61" s="16">
        <f>IF(LEN(FIT_Lite[[#This Row],[Pre-AAPI Date]])&gt;0,FIT_Lite[[#This Row],[Pre-AAPI Date]],FIT_Lite[[#This Row],[Date Enrolled]])</f>
        <v>0</v>
      </c>
      <c r="BG61" s="16">
        <f ca="1">IF(LEN(FIT_Lite[[#This Row],[Date Discharge Summary Completed]])&gt;0,FIT_Lite[[#This Row],[Date Discharge Summary Completed]],IF(LEN(FIT_Lite[[#This Row],[Discharge Date]])&gt;0,FIT_Lite[[#This Row],[Discharge Date]]+30,TODAY()))</f>
        <v>45940</v>
      </c>
      <c r="BH61" s="16">
        <f>IF(LEN(FIT_Lite[[#This Row],[Pre-DLA-20 Date]])&gt;0,FIT_Lite[[#This Row],[Pre-DLA-20 Date]],FIT_Lite[[#This Row],[Date Enrolled]])</f>
        <v>0</v>
      </c>
      <c r="BI61" t="str">
        <f>IFERROR(IF(AND(TRIM(FIT_Lite[[#This Row],[Date Enrolled]])&lt;&gt;"",TRIM(FIT_Lite[[#This Row],[Discharge Date]])&lt;&gt;""),DATEDIF(FIT_Lite[[#This Row],[Date Enrolled]],FIT_Lite[[#This Row],[Discharge Date]],"D"),""),"")</f>
        <v/>
      </c>
    </row>
    <row r="62" spans="1:61" x14ac:dyDescent="0.25">
      <c r="A62" s="14"/>
      <c r="D62" s="20"/>
      <c r="O62" s="7"/>
      <c r="S62" s="10"/>
      <c r="AG62" s="11"/>
      <c r="AH62" s="35"/>
      <c r="AI62" s="11"/>
      <c r="AJ62" s="11"/>
      <c r="AO62" s="10"/>
      <c r="AP62" s="15" t="str" cm="1">
        <f t="array" aca="1" ref="AP6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2" s="16" t="str" cm="1">
        <f t="array" aca="1" ref="AQ6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2" s="16" t="str" cm="1">
        <f t="array" aca="1" ref="AR6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2" s="51" t="str">
        <f ca="1">IF(
AND(LEN(TRIM(FIT_Lite[[#This Row],[Child Care 6 Months Post-Discharge]]))=0,LEN(TRIM(FIT_Lite[[#This Row],[Discharge Date]]))&gt;0,LEN(TRIM(AN62))=0,FIT_Lite[[#This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2" s="48" t="str" cm="1">
        <f t="array" aca="1" ref="AT6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2" s="7">
        <f>IF(FIT_Lite[[#This Row],[Most Recent-AAPI Score]]&gt;=40, 1, IF(OR(TRIM(FIT_Lite[[#This Row],[Pre-AAPI Score]])="",TRIM(FIT_Lite[[#This Row],[Most Recent-AAPI Score]])=""),0,IF(FIT_Lite[[#This Row],[Most Recent-AAPI Score]]-FIT_Lite[[#This Row],[Pre-AAPI Score]]&gt;=0,1,0)))</f>
        <v>0</v>
      </c>
      <c r="AW62" s="7">
        <f>IF(FIT_Lite[[#This Row],[Most Recent-DLA-20 Score]]&gt;=7, 1, IF(OR(TRIM(FIT_Lite[[#This Row],[Pre-DLA-20 Score]])="",TRIM(FIT_Lite[[#This Row],[Most Recent-DLA-20 Score]])=""),0,IF(FIT_Lite[[#This Row],[Most Recent-DLA-20 Score]]-FIT_Lite[[#This Row],[Pre-DLA-20 Score]]&gt;=0,1,0)))</f>
        <v>0</v>
      </c>
      <c r="AX62" s="7">
        <f>IF(FIT_Lite[[#This Row],[Most Recent-AAPI Score]]&gt;=40, 1, IF(OR(TRIM(FIT_Lite[[#This Row],[Pre-AAPI Score]])="",TRIM(FIT_Lite[[#This Row],[Most Recent-AAPI Score]])=""),0,IF(FIT_Lite[[#This Row],[Most Recent-AAPI Score]]-FIT_Lite[[#This Row],[Pre-AAPI Score]]&gt;=0,1,0)))</f>
        <v>0</v>
      </c>
      <c r="AY62" s="7">
        <f>IF(FIT_Lite[[#This Row],[Most Recent-DLA-20 Score]]&gt;=7, 1, IF(OR(TRIM(FIT_Lite[[#This Row],[Pre-DLA-20 Score]])="",TRIM(FIT_Lite[[#This Row],[Most Recent-DLA-20 Score]])=""),0,IF(FIT_Lite[[#This Row],[Most Recent-DLA-20 Score]]-FIT_Lite[[#This Row],[Pre-DLA-20 Score]]&gt;=0,1,0)))</f>
        <v>0</v>
      </c>
      <c r="AZ62" s="7" t="str">
        <f>IFERROR(VLOOKUP(FIT_Lite[[#This Row],[Primary ICD-10 Diagnosis]],ICD_10[[Combined]:[category]],3,FALSE),"")</f>
        <v/>
      </c>
      <c r="BA62" s="18" t="str">
        <f>IF(AND(LEN(FIT_Lite[[#This Row],[Date Enrolled]])&gt;0,LEN(FIT_Lite[[#This Row],[Date Assessment Completed]])&gt;0),IF((FIT_Lite[[#This Row],[Date Assessment Completed]]-FIT_Lite[[#This Row],[Date Enrolled]])&lt;=15,"Yes","No"),"")</f>
        <v/>
      </c>
      <c r="BB62" s="7" t="str">
        <f>IF(AND(LEN(FIT_Lite[[#This Row],[Discharge Date]])&gt;0,LEN(FIT_Lite[[#This Row],[Date Discharge Summary Completed]])&gt;0),IF(DATEDIF(FIT_Lite[[#This Row],[Discharge Date]],FIT_Lite[[#This Row],[Date Discharge Summary Completed]],"D")&lt;=7,"Yes","No"),"")</f>
        <v/>
      </c>
      <c r="BC62" s="18" t="str">
        <f>IFERROR(IF(LEN(TRIM(FIT_Lite[[#This Row],[Living Arrangements at Discharge]]))&gt;0,VLOOKUP(FIT_Lite[[#This Row],[Living Arrangements at Discharge]],Living_Arrangements[],2,FALSE),""),"")</f>
        <v/>
      </c>
      <c r="BD6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2" s="18" t="str">
        <f>IF(LEN(TRIM(FIT_Lite[[#This Row],[Employment Status at Discharge]]))&gt;0,IF(FIT_Lite[[#This Row],[Employment Status at Discharge]]="Yes","Stable",IF(FIT_Lite[[#This Row],[Employment Status at Discharge]]="No","Unstable",IFERROR(VLOOKUP(FIT_Lite[[#This Row],[Employment Status at Discharge]],Employment_Stat[],2,FALSE),""))),"")</f>
        <v/>
      </c>
      <c r="BF62" s="16">
        <f>IF(LEN(FIT_Lite[[#This Row],[Pre-AAPI Date]])&gt;0,FIT_Lite[[#This Row],[Pre-AAPI Date]],FIT_Lite[[#This Row],[Date Enrolled]])</f>
        <v>0</v>
      </c>
      <c r="BG62" s="16">
        <f ca="1">IF(LEN(FIT_Lite[[#This Row],[Date Discharge Summary Completed]])&gt;0,FIT_Lite[[#This Row],[Date Discharge Summary Completed]],IF(LEN(FIT_Lite[[#This Row],[Discharge Date]])&gt;0,FIT_Lite[[#This Row],[Discharge Date]]+30,TODAY()))</f>
        <v>45940</v>
      </c>
      <c r="BH62" s="16">
        <f>IF(LEN(FIT_Lite[[#This Row],[Pre-DLA-20 Date]])&gt;0,FIT_Lite[[#This Row],[Pre-DLA-20 Date]],FIT_Lite[[#This Row],[Date Enrolled]])</f>
        <v>0</v>
      </c>
      <c r="BI62" t="str">
        <f>IFERROR(IF(AND(TRIM(FIT_Lite[[#This Row],[Date Enrolled]])&lt;&gt;"",TRIM(FIT_Lite[[#This Row],[Discharge Date]])&lt;&gt;""),DATEDIF(FIT_Lite[[#This Row],[Date Enrolled]],FIT_Lite[[#This Row],[Discharge Date]],"D"),""),"")</f>
        <v/>
      </c>
    </row>
    <row r="63" spans="1:61" x14ac:dyDescent="0.25">
      <c r="A63" s="14"/>
      <c r="D63" s="20"/>
      <c r="O63" s="7"/>
      <c r="S63" s="10"/>
      <c r="AG63" s="11"/>
      <c r="AH63" s="35"/>
      <c r="AI63" s="11"/>
      <c r="AJ63" s="11"/>
      <c r="AO63" s="10"/>
      <c r="AP63" s="15" t="str" cm="1">
        <f t="array" aca="1" ref="AP6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3" s="16" t="str" cm="1">
        <f t="array" aca="1" ref="AQ6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3" s="16" t="str" cm="1">
        <f t="array" aca="1" ref="AR6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3" s="51" t="str">
        <f ca="1">IF(
AND(LEN(TRIM(FIT_Lite[[#This Row],[Child Care 6 Months Post-Discharge]]))=0,LEN(TRIM(FIT_Lite[[#This Row],[Discharge Date]]))&gt;0,LEN(TRIM(AN63))=0,FIT_Lite[[#This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3" s="48" t="str" cm="1">
        <f t="array" aca="1" ref="AT6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3" s="7">
        <f>IF(FIT_Lite[[#This Row],[Most Recent-AAPI Score]]&gt;=40, 1, IF(OR(TRIM(FIT_Lite[[#This Row],[Pre-AAPI Score]])="",TRIM(FIT_Lite[[#This Row],[Most Recent-AAPI Score]])=""),0,IF(FIT_Lite[[#This Row],[Most Recent-AAPI Score]]-FIT_Lite[[#This Row],[Pre-AAPI Score]]&gt;=0,1,0)))</f>
        <v>0</v>
      </c>
      <c r="AW63" s="7">
        <f>IF(FIT_Lite[[#This Row],[Most Recent-DLA-20 Score]]&gt;=7, 1, IF(OR(TRIM(FIT_Lite[[#This Row],[Pre-DLA-20 Score]])="",TRIM(FIT_Lite[[#This Row],[Most Recent-DLA-20 Score]])=""),0,IF(FIT_Lite[[#This Row],[Most Recent-DLA-20 Score]]-FIT_Lite[[#This Row],[Pre-DLA-20 Score]]&gt;=0,1,0)))</f>
        <v>0</v>
      </c>
      <c r="AX63" s="7">
        <f>IF(FIT_Lite[[#This Row],[Most Recent-AAPI Score]]&gt;=40, 1, IF(OR(TRIM(FIT_Lite[[#This Row],[Pre-AAPI Score]])="",TRIM(FIT_Lite[[#This Row],[Most Recent-AAPI Score]])=""),0,IF(FIT_Lite[[#This Row],[Most Recent-AAPI Score]]-FIT_Lite[[#This Row],[Pre-AAPI Score]]&gt;=0,1,0)))</f>
        <v>0</v>
      </c>
      <c r="AY63" s="7">
        <f>IF(FIT_Lite[[#This Row],[Most Recent-DLA-20 Score]]&gt;=7, 1, IF(OR(TRIM(FIT_Lite[[#This Row],[Pre-DLA-20 Score]])="",TRIM(FIT_Lite[[#This Row],[Most Recent-DLA-20 Score]])=""),0,IF(FIT_Lite[[#This Row],[Most Recent-DLA-20 Score]]-FIT_Lite[[#This Row],[Pre-DLA-20 Score]]&gt;=0,1,0)))</f>
        <v>0</v>
      </c>
      <c r="AZ63" s="7" t="str">
        <f>IFERROR(VLOOKUP(FIT_Lite[[#This Row],[Primary ICD-10 Diagnosis]],ICD_10[[Combined]:[category]],3,FALSE),"")</f>
        <v/>
      </c>
      <c r="BA63" s="18" t="str">
        <f>IF(AND(LEN(FIT_Lite[[#This Row],[Date Enrolled]])&gt;0,LEN(FIT_Lite[[#This Row],[Date Assessment Completed]])&gt;0),IF((FIT_Lite[[#This Row],[Date Assessment Completed]]-FIT_Lite[[#This Row],[Date Enrolled]])&lt;=15,"Yes","No"),"")</f>
        <v/>
      </c>
      <c r="BB63" s="7" t="str">
        <f>IF(AND(LEN(FIT_Lite[[#This Row],[Discharge Date]])&gt;0,LEN(FIT_Lite[[#This Row],[Date Discharge Summary Completed]])&gt;0),IF(DATEDIF(FIT_Lite[[#This Row],[Discharge Date]],FIT_Lite[[#This Row],[Date Discharge Summary Completed]],"D")&lt;=7,"Yes","No"),"")</f>
        <v/>
      </c>
      <c r="BC63" s="18" t="str">
        <f>IFERROR(IF(LEN(TRIM(FIT_Lite[[#This Row],[Living Arrangements at Discharge]]))&gt;0,VLOOKUP(FIT_Lite[[#This Row],[Living Arrangements at Discharge]],Living_Arrangements[],2,FALSE),""),"")</f>
        <v/>
      </c>
      <c r="BD6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3" s="18" t="str">
        <f>IF(LEN(TRIM(FIT_Lite[[#This Row],[Employment Status at Discharge]]))&gt;0,IF(FIT_Lite[[#This Row],[Employment Status at Discharge]]="Yes","Stable",IF(FIT_Lite[[#This Row],[Employment Status at Discharge]]="No","Unstable",IFERROR(VLOOKUP(FIT_Lite[[#This Row],[Employment Status at Discharge]],Employment_Stat[],2,FALSE),""))),"")</f>
        <v/>
      </c>
      <c r="BF63" s="16">
        <f>IF(LEN(FIT_Lite[[#This Row],[Pre-AAPI Date]])&gt;0,FIT_Lite[[#This Row],[Pre-AAPI Date]],FIT_Lite[[#This Row],[Date Enrolled]])</f>
        <v>0</v>
      </c>
      <c r="BG63" s="16">
        <f ca="1">IF(LEN(FIT_Lite[[#This Row],[Date Discharge Summary Completed]])&gt;0,FIT_Lite[[#This Row],[Date Discharge Summary Completed]],IF(LEN(FIT_Lite[[#This Row],[Discharge Date]])&gt;0,FIT_Lite[[#This Row],[Discharge Date]]+30,TODAY()))</f>
        <v>45940</v>
      </c>
      <c r="BH63" s="16">
        <f>IF(LEN(FIT_Lite[[#This Row],[Pre-DLA-20 Date]])&gt;0,FIT_Lite[[#This Row],[Pre-DLA-20 Date]],FIT_Lite[[#This Row],[Date Enrolled]])</f>
        <v>0</v>
      </c>
      <c r="BI63" t="str">
        <f>IFERROR(IF(AND(TRIM(FIT_Lite[[#This Row],[Date Enrolled]])&lt;&gt;"",TRIM(FIT_Lite[[#This Row],[Discharge Date]])&lt;&gt;""),DATEDIF(FIT_Lite[[#This Row],[Date Enrolled]],FIT_Lite[[#This Row],[Discharge Date]],"D"),""),"")</f>
        <v/>
      </c>
    </row>
    <row r="64" spans="1:61" x14ac:dyDescent="0.25">
      <c r="A64" s="14"/>
      <c r="D64" s="20"/>
      <c r="O64" s="7"/>
      <c r="S64" s="10"/>
      <c r="AG64" s="11"/>
      <c r="AH64" s="35"/>
      <c r="AI64" s="11"/>
      <c r="AJ64" s="11"/>
      <c r="AO64" s="10"/>
      <c r="AP64" s="15" t="str" cm="1">
        <f t="array" aca="1" ref="AP6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4" s="16" t="str" cm="1">
        <f t="array" aca="1" ref="AQ6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4" s="16" t="str" cm="1">
        <f t="array" aca="1" ref="AR6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4" s="51" t="str">
        <f ca="1">IF(
AND(LEN(TRIM(FIT_Lite[[#This Row],[Child Care 6 Months Post-Discharge]]))=0,LEN(TRIM(FIT_Lite[[#This Row],[Discharge Date]]))&gt;0,LEN(TRIM(AN64))=0,FIT_Lite[[#This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4" s="48" t="str" cm="1">
        <f t="array" aca="1" ref="AT6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4" s="7">
        <f>IF(FIT_Lite[[#This Row],[Most Recent-AAPI Score]]&gt;=40, 1, IF(OR(TRIM(FIT_Lite[[#This Row],[Pre-AAPI Score]])="",TRIM(FIT_Lite[[#This Row],[Most Recent-AAPI Score]])=""),0,IF(FIT_Lite[[#This Row],[Most Recent-AAPI Score]]-FIT_Lite[[#This Row],[Pre-AAPI Score]]&gt;=0,1,0)))</f>
        <v>0</v>
      </c>
      <c r="AW64" s="7">
        <f>IF(FIT_Lite[[#This Row],[Most Recent-DLA-20 Score]]&gt;=7, 1, IF(OR(TRIM(FIT_Lite[[#This Row],[Pre-DLA-20 Score]])="",TRIM(FIT_Lite[[#This Row],[Most Recent-DLA-20 Score]])=""),0,IF(FIT_Lite[[#This Row],[Most Recent-DLA-20 Score]]-FIT_Lite[[#This Row],[Pre-DLA-20 Score]]&gt;=0,1,0)))</f>
        <v>0</v>
      </c>
      <c r="AX64" s="7">
        <f>IF(FIT_Lite[[#This Row],[Most Recent-AAPI Score]]&gt;=40, 1, IF(OR(TRIM(FIT_Lite[[#This Row],[Pre-AAPI Score]])="",TRIM(FIT_Lite[[#This Row],[Most Recent-AAPI Score]])=""),0,IF(FIT_Lite[[#This Row],[Most Recent-AAPI Score]]-FIT_Lite[[#This Row],[Pre-AAPI Score]]&gt;=0,1,0)))</f>
        <v>0</v>
      </c>
      <c r="AY64" s="7">
        <f>IF(FIT_Lite[[#This Row],[Most Recent-DLA-20 Score]]&gt;=7, 1, IF(OR(TRIM(FIT_Lite[[#This Row],[Pre-DLA-20 Score]])="",TRIM(FIT_Lite[[#This Row],[Most Recent-DLA-20 Score]])=""),0,IF(FIT_Lite[[#This Row],[Most Recent-DLA-20 Score]]-FIT_Lite[[#This Row],[Pre-DLA-20 Score]]&gt;=0,1,0)))</f>
        <v>0</v>
      </c>
      <c r="AZ64" s="7" t="str">
        <f>IFERROR(VLOOKUP(FIT_Lite[[#This Row],[Primary ICD-10 Diagnosis]],ICD_10[[Combined]:[category]],3,FALSE),"")</f>
        <v/>
      </c>
      <c r="BA64" s="18" t="str">
        <f>IF(AND(LEN(FIT_Lite[[#This Row],[Date Enrolled]])&gt;0,LEN(FIT_Lite[[#This Row],[Date Assessment Completed]])&gt;0),IF((FIT_Lite[[#This Row],[Date Assessment Completed]]-FIT_Lite[[#This Row],[Date Enrolled]])&lt;=15,"Yes","No"),"")</f>
        <v/>
      </c>
      <c r="BB64" s="7" t="str">
        <f>IF(AND(LEN(FIT_Lite[[#This Row],[Discharge Date]])&gt;0,LEN(FIT_Lite[[#This Row],[Date Discharge Summary Completed]])&gt;0),IF(DATEDIF(FIT_Lite[[#This Row],[Discharge Date]],FIT_Lite[[#This Row],[Date Discharge Summary Completed]],"D")&lt;=7,"Yes","No"),"")</f>
        <v/>
      </c>
      <c r="BC64" s="18" t="str">
        <f>IFERROR(IF(LEN(TRIM(FIT_Lite[[#This Row],[Living Arrangements at Discharge]]))&gt;0,VLOOKUP(FIT_Lite[[#This Row],[Living Arrangements at Discharge]],Living_Arrangements[],2,FALSE),""),"")</f>
        <v/>
      </c>
      <c r="BD6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4" s="18" t="str">
        <f>IF(LEN(TRIM(FIT_Lite[[#This Row],[Employment Status at Discharge]]))&gt;0,IF(FIT_Lite[[#This Row],[Employment Status at Discharge]]="Yes","Stable",IF(FIT_Lite[[#This Row],[Employment Status at Discharge]]="No","Unstable",IFERROR(VLOOKUP(FIT_Lite[[#This Row],[Employment Status at Discharge]],Employment_Stat[],2,FALSE),""))),"")</f>
        <v/>
      </c>
      <c r="BF64" s="16">
        <f>IF(LEN(FIT_Lite[[#This Row],[Pre-AAPI Date]])&gt;0,FIT_Lite[[#This Row],[Pre-AAPI Date]],FIT_Lite[[#This Row],[Date Enrolled]])</f>
        <v>0</v>
      </c>
      <c r="BG64" s="16">
        <f ca="1">IF(LEN(FIT_Lite[[#This Row],[Date Discharge Summary Completed]])&gt;0,FIT_Lite[[#This Row],[Date Discharge Summary Completed]],IF(LEN(FIT_Lite[[#This Row],[Discharge Date]])&gt;0,FIT_Lite[[#This Row],[Discharge Date]]+30,TODAY()))</f>
        <v>45940</v>
      </c>
      <c r="BH64" s="16">
        <f>IF(LEN(FIT_Lite[[#This Row],[Pre-DLA-20 Date]])&gt;0,FIT_Lite[[#This Row],[Pre-DLA-20 Date]],FIT_Lite[[#This Row],[Date Enrolled]])</f>
        <v>0</v>
      </c>
      <c r="BI64" t="str">
        <f>IFERROR(IF(AND(TRIM(FIT_Lite[[#This Row],[Date Enrolled]])&lt;&gt;"",TRIM(FIT_Lite[[#This Row],[Discharge Date]])&lt;&gt;""),DATEDIF(FIT_Lite[[#This Row],[Date Enrolled]],FIT_Lite[[#This Row],[Discharge Date]],"D"),""),"")</f>
        <v/>
      </c>
    </row>
    <row r="65" spans="1:61" x14ac:dyDescent="0.25">
      <c r="A65" s="14"/>
      <c r="D65" s="20"/>
      <c r="O65" s="7"/>
      <c r="S65" s="10"/>
      <c r="AG65" s="11"/>
      <c r="AH65" s="35"/>
      <c r="AI65" s="11"/>
      <c r="AJ65" s="11"/>
      <c r="AO65" s="10"/>
      <c r="AP65" s="15" t="str" cm="1">
        <f t="array" aca="1" ref="AP6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5" s="16" t="str" cm="1">
        <f t="array" aca="1" ref="AQ6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5" s="16" t="str" cm="1">
        <f t="array" aca="1" ref="AR6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5" s="51" t="str">
        <f ca="1">IF(
AND(LEN(TRIM(FIT_Lite[[#This Row],[Child Care 6 Months Post-Discharge]]))=0,LEN(TRIM(FIT_Lite[[#This Row],[Discharge Date]]))&gt;0,LEN(TRIM(AN65))=0,FIT_Lite[[#This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5" s="48" t="str" cm="1">
        <f t="array" aca="1" ref="AT6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5" s="7">
        <f>IF(FIT_Lite[[#This Row],[Most Recent-AAPI Score]]&gt;=40, 1, IF(OR(TRIM(FIT_Lite[[#This Row],[Pre-AAPI Score]])="",TRIM(FIT_Lite[[#This Row],[Most Recent-AAPI Score]])=""),0,IF(FIT_Lite[[#This Row],[Most Recent-AAPI Score]]-FIT_Lite[[#This Row],[Pre-AAPI Score]]&gt;=0,1,0)))</f>
        <v>0</v>
      </c>
      <c r="AW65" s="7">
        <f>IF(FIT_Lite[[#This Row],[Most Recent-DLA-20 Score]]&gt;=7, 1, IF(OR(TRIM(FIT_Lite[[#This Row],[Pre-DLA-20 Score]])="",TRIM(FIT_Lite[[#This Row],[Most Recent-DLA-20 Score]])=""),0,IF(FIT_Lite[[#This Row],[Most Recent-DLA-20 Score]]-FIT_Lite[[#This Row],[Pre-DLA-20 Score]]&gt;=0,1,0)))</f>
        <v>0</v>
      </c>
      <c r="AX65" s="7">
        <f>IF(FIT_Lite[[#This Row],[Most Recent-AAPI Score]]&gt;=40, 1, IF(OR(TRIM(FIT_Lite[[#This Row],[Pre-AAPI Score]])="",TRIM(FIT_Lite[[#This Row],[Most Recent-AAPI Score]])=""),0,IF(FIT_Lite[[#This Row],[Most Recent-AAPI Score]]-FIT_Lite[[#This Row],[Pre-AAPI Score]]&gt;=0,1,0)))</f>
        <v>0</v>
      </c>
      <c r="AY65" s="7">
        <f>IF(FIT_Lite[[#This Row],[Most Recent-DLA-20 Score]]&gt;=7, 1, IF(OR(TRIM(FIT_Lite[[#This Row],[Pre-DLA-20 Score]])="",TRIM(FIT_Lite[[#This Row],[Most Recent-DLA-20 Score]])=""),0,IF(FIT_Lite[[#This Row],[Most Recent-DLA-20 Score]]-FIT_Lite[[#This Row],[Pre-DLA-20 Score]]&gt;=0,1,0)))</f>
        <v>0</v>
      </c>
      <c r="AZ65" s="7" t="str">
        <f>IFERROR(VLOOKUP(FIT_Lite[[#This Row],[Primary ICD-10 Diagnosis]],ICD_10[[Combined]:[category]],3,FALSE),"")</f>
        <v/>
      </c>
      <c r="BA65" s="18" t="str">
        <f>IF(AND(LEN(FIT_Lite[[#This Row],[Date Enrolled]])&gt;0,LEN(FIT_Lite[[#This Row],[Date Assessment Completed]])&gt;0),IF((FIT_Lite[[#This Row],[Date Assessment Completed]]-FIT_Lite[[#This Row],[Date Enrolled]])&lt;=15,"Yes","No"),"")</f>
        <v/>
      </c>
      <c r="BB65" s="7" t="str">
        <f>IF(AND(LEN(FIT_Lite[[#This Row],[Discharge Date]])&gt;0,LEN(FIT_Lite[[#This Row],[Date Discharge Summary Completed]])&gt;0),IF(DATEDIF(FIT_Lite[[#This Row],[Discharge Date]],FIT_Lite[[#This Row],[Date Discharge Summary Completed]],"D")&lt;=7,"Yes","No"),"")</f>
        <v/>
      </c>
      <c r="BC65" s="18" t="str">
        <f>IFERROR(IF(LEN(TRIM(FIT_Lite[[#This Row],[Living Arrangements at Discharge]]))&gt;0,VLOOKUP(FIT_Lite[[#This Row],[Living Arrangements at Discharge]],Living_Arrangements[],2,FALSE),""),"")</f>
        <v/>
      </c>
      <c r="BD6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5" s="18" t="str">
        <f>IF(LEN(TRIM(FIT_Lite[[#This Row],[Employment Status at Discharge]]))&gt;0,IF(FIT_Lite[[#This Row],[Employment Status at Discharge]]="Yes","Stable",IF(FIT_Lite[[#This Row],[Employment Status at Discharge]]="No","Unstable",IFERROR(VLOOKUP(FIT_Lite[[#This Row],[Employment Status at Discharge]],Employment_Stat[],2,FALSE),""))),"")</f>
        <v/>
      </c>
      <c r="BF65" s="16">
        <f>IF(LEN(FIT_Lite[[#This Row],[Pre-AAPI Date]])&gt;0,FIT_Lite[[#This Row],[Pre-AAPI Date]],FIT_Lite[[#This Row],[Date Enrolled]])</f>
        <v>0</v>
      </c>
      <c r="BG65" s="16">
        <f ca="1">IF(LEN(FIT_Lite[[#This Row],[Date Discharge Summary Completed]])&gt;0,FIT_Lite[[#This Row],[Date Discharge Summary Completed]],IF(LEN(FIT_Lite[[#This Row],[Discharge Date]])&gt;0,FIT_Lite[[#This Row],[Discharge Date]]+30,TODAY()))</f>
        <v>45940</v>
      </c>
      <c r="BH65" s="16">
        <f>IF(LEN(FIT_Lite[[#This Row],[Pre-DLA-20 Date]])&gt;0,FIT_Lite[[#This Row],[Pre-DLA-20 Date]],FIT_Lite[[#This Row],[Date Enrolled]])</f>
        <v>0</v>
      </c>
      <c r="BI65" t="str">
        <f>IFERROR(IF(AND(TRIM(FIT_Lite[[#This Row],[Date Enrolled]])&lt;&gt;"",TRIM(FIT_Lite[[#This Row],[Discharge Date]])&lt;&gt;""),DATEDIF(FIT_Lite[[#This Row],[Date Enrolled]],FIT_Lite[[#This Row],[Discharge Date]],"D"),""),"")</f>
        <v/>
      </c>
    </row>
    <row r="66" spans="1:61" x14ac:dyDescent="0.25">
      <c r="A66" s="14"/>
      <c r="D66" s="20"/>
      <c r="O66" s="7"/>
      <c r="S66" s="10"/>
      <c r="AG66" s="11"/>
      <c r="AH66" s="35"/>
      <c r="AI66" s="11"/>
      <c r="AJ66" s="11"/>
      <c r="AO66" s="10"/>
      <c r="AP66" s="15" t="str" cm="1">
        <f t="array" aca="1" ref="AP6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6" s="16" t="str" cm="1">
        <f t="array" aca="1" ref="AQ6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6" s="16" t="str" cm="1">
        <f t="array" aca="1" ref="AR6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6" s="51" t="str">
        <f ca="1">IF(
AND(LEN(TRIM(FIT_Lite[[#This Row],[Child Care 6 Months Post-Discharge]]))=0,LEN(TRIM(FIT_Lite[[#This Row],[Discharge Date]]))&gt;0,LEN(TRIM(AN66))=0,FIT_Lite[[#This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6" s="48" t="str" cm="1">
        <f t="array" aca="1" ref="AT6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6" s="7">
        <f>IF(FIT_Lite[[#This Row],[Most Recent-AAPI Score]]&gt;=40, 1, IF(OR(TRIM(FIT_Lite[[#This Row],[Pre-AAPI Score]])="",TRIM(FIT_Lite[[#This Row],[Most Recent-AAPI Score]])=""),0,IF(FIT_Lite[[#This Row],[Most Recent-AAPI Score]]-FIT_Lite[[#This Row],[Pre-AAPI Score]]&gt;=0,1,0)))</f>
        <v>0</v>
      </c>
      <c r="AW66" s="7">
        <f>IF(FIT_Lite[[#This Row],[Most Recent-DLA-20 Score]]&gt;=7, 1, IF(OR(TRIM(FIT_Lite[[#This Row],[Pre-DLA-20 Score]])="",TRIM(FIT_Lite[[#This Row],[Most Recent-DLA-20 Score]])=""),0,IF(FIT_Lite[[#This Row],[Most Recent-DLA-20 Score]]-FIT_Lite[[#This Row],[Pre-DLA-20 Score]]&gt;=0,1,0)))</f>
        <v>0</v>
      </c>
      <c r="AX66" s="7">
        <f>IF(FIT_Lite[[#This Row],[Most Recent-AAPI Score]]&gt;=40, 1, IF(OR(TRIM(FIT_Lite[[#This Row],[Pre-AAPI Score]])="",TRIM(FIT_Lite[[#This Row],[Most Recent-AAPI Score]])=""),0,IF(FIT_Lite[[#This Row],[Most Recent-AAPI Score]]-FIT_Lite[[#This Row],[Pre-AAPI Score]]&gt;=0,1,0)))</f>
        <v>0</v>
      </c>
      <c r="AY66" s="7">
        <f>IF(FIT_Lite[[#This Row],[Most Recent-DLA-20 Score]]&gt;=7, 1, IF(OR(TRIM(FIT_Lite[[#This Row],[Pre-DLA-20 Score]])="",TRIM(FIT_Lite[[#This Row],[Most Recent-DLA-20 Score]])=""),0,IF(FIT_Lite[[#This Row],[Most Recent-DLA-20 Score]]-FIT_Lite[[#This Row],[Pre-DLA-20 Score]]&gt;=0,1,0)))</f>
        <v>0</v>
      </c>
      <c r="AZ66" s="7" t="str">
        <f>IFERROR(VLOOKUP(FIT_Lite[[#This Row],[Primary ICD-10 Diagnosis]],ICD_10[[Combined]:[category]],3,FALSE),"")</f>
        <v/>
      </c>
      <c r="BA66" s="18" t="str">
        <f>IF(AND(LEN(FIT_Lite[[#This Row],[Date Enrolled]])&gt;0,LEN(FIT_Lite[[#This Row],[Date Assessment Completed]])&gt;0),IF((FIT_Lite[[#This Row],[Date Assessment Completed]]-FIT_Lite[[#This Row],[Date Enrolled]])&lt;=15,"Yes","No"),"")</f>
        <v/>
      </c>
      <c r="BB66" s="7" t="str">
        <f>IF(AND(LEN(FIT_Lite[[#This Row],[Discharge Date]])&gt;0,LEN(FIT_Lite[[#This Row],[Date Discharge Summary Completed]])&gt;0),IF(DATEDIF(FIT_Lite[[#This Row],[Discharge Date]],FIT_Lite[[#This Row],[Date Discharge Summary Completed]],"D")&lt;=7,"Yes","No"),"")</f>
        <v/>
      </c>
      <c r="BC66" s="18" t="str">
        <f>IFERROR(IF(LEN(TRIM(FIT_Lite[[#This Row],[Living Arrangements at Discharge]]))&gt;0,VLOOKUP(FIT_Lite[[#This Row],[Living Arrangements at Discharge]],Living_Arrangements[],2,FALSE),""),"")</f>
        <v/>
      </c>
      <c r="BD6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6" s="18" t="str">
        <f>IF(LEN(TRIM(FIT_Lite[[#This Row],[Employment Status at Discharge]]))&gt;0,IF(FIT_Lite[[#This Row],[Employment Status at Discharge]]="Yes","Stable",IF(FIT_Lite[[#This Row],[Employment Status at Discharge]]="No","Unstable",IFERROR(VLOOKUP(FIT_Lite[[#This Row],[Employment Status at Discharge]],Employment_Stat[],2,FALSE),""))),"")</f>
        <v/>
      </c>
      <c r="BF66" s="16">
        <f>IF(LEN(FIT_Lite[[#This Row],[Pre-AAPI Date]])&gt;0,FIT_Lite[[#This Row],[Pre-AAPI Date]],FIT_Lite[[#This Row],[Date Enrolled]])</f>
        <v>0</v>
      </c>
      <c r="BG66" s="16">
        <f ca="1">IF(LEN(FIT_Lite[[#This Row],[Date Discharge Summary Completed]])&gt;0,FIT_Lite[[#This Row],[Date Discharge Summary Completed]],IF(LEN(FIT_Lite[[#This Row],[Discharge Date]])&gt;0,FIT_Lite[[#This Row],[Discharge Date]]+30,TODAY()))</f>
        <v>45940</v>
      </c>
      <c r="BH66" s="16">
        <f>IF(LEN(FIT_Lite[[#This Row],[Pre-DLA-20 Date]])&gt;0,FIT_Lite[[#This Row],[Pre-DLA-20 Date]],FIT_Lite[[#This Row],[Date Enrolled]])</f>
        <v>0</v>
      </c>
      <c r="BI66" t="str">
        <f>IFERROR(IF(AND(TRIM(FIT_Lite[[#This Row],[Date Enrolled]])&lt;&gt;"",TRIM(FIT_Lite[[#This Row],[Discharge Date]])&lt;&gt;""),DATEDIF(FIT_Lite[[#This Row],[Date Enrolled]],FIT_Lite[[#This Row],[Discharge Date]],"D"),""),"")</f>
        <v/>
      </c>
    </row>
    <row r="67" spans="1:61" x14ac:dyDescent="0.25">
      <c r="A67" s="14"/>
      <c r="D67" s="20"/>
      <c r="O67" s="7"/>
      <c r="S67" s="10"/>
      <c r="AG67" s="11"/>
      <c r="AH67" s="35"/>
      <c r="AI67" s="11"/>
      <c r="AJ67" s="11"/>
      <c r="AO67" s="10"/>
      <c r="AP67" s="15" t="str" cm="1">
        <f t="array" aca="1" ref="AP6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7" s="16" t="str" cm="1">
        <f t="array" aca="1" ref="AQ6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7" s="16" t="str" cm="1">
        <f t="array" aca="1" ref="AR6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7" s="51" t="str">
        <f ca="1">IF(
AND(LEN(TRIM(FIT_Lite[[#This Row],[Child Care 6 Months Post-Discharge]]))=0,LEN(TRIM(FIT_Lite[[#This Row],[Discharge Date]]))&gt;0,LEN(TRIM(AN67))=0,FIT_Lite[[#This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7" s="48" t="str" cm="1">
        <f t="array" aca="1" ref="AT6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7" s="7">
        <f>IF(FIT_Lite[[#This Row],[Most Recent-AAPI Score]]&gt;=40, 1, IF(OR(TRIM(FIT_Lite[[#This Row],[Pre-AAPI Score]])="",TRIM(FIT_Lite[[#This Row],[Most Recent-AAPI Score]])=""),0,IF(FIT_Lite[[#This Row],[Most Recent-AAPI Score]]-FIT_Lite[[#This Row],[Pre-AAPI Score]]&gt;=0,1,0)))</f>
        <v>0</v>
      </c>
      <c r="AW67" s="7">
        <f>IF(FIT_Lite[[#This Row],[Most Recent-DLA-20 Score]]&gt;=7, 1, IF(OR(TRIM(FIT_Lite[[#This Row],[Pre-DLA-20 Score]])="",TRIM(FIT_Lite[[#This Row],[Most Recent-DLA-20 Score]])=""),0,IF(FIT_Lite[[#This Row],[Most Recent-DLA-20 Score]]-FIT_Lite[[#This Row],[Pre-DLA-20 Score]]&gt;=0,1,0)))</f>
        <v>0</v>
      </c>
      <c r="AX67" s="7">
        <f>IF(FIT_Lite[[#This Row],[Most Recent-AAPI Score]]&gt;=40, 1, IF(OR(TRIM(FIT_Lite[[#This Row],[Pre-AAPI Score]])="",TRIM(FIT_Lite[[#This Row],[Most Recent-AAPI Score]])=""),0,IF(FIT_Lite[[#This Row],[Most Recent-AAPI Score]]-FIT_Lite[[#This Row],[Pre-AAPI Score]]&gt;=0,1,0)))</f>
        <v>0</v>
      </c>
      <c r="AY67" s="7">
        <f>IF(FIT_Lite[[#This Row],[Most Recent-DLA-20 Score]]&gt;=7, 1, IF(OR(TRIM(FIT_Lite[[#This Row],[Pre-DLA-20 Score]])="",TRIM(FIT_Lite[[#This Row],[Most Recent-DLA-20 Score]])=""),0,IF(FIT_Lite[[#This Row],[Most Recent-DLA-20 Score]]-FIT_Lite[[#This Row],[Pre-DLA-20 Score]]&gt;=0,1,0)))</f>
        <v>0</v>
      </c>
      <c r="AZ67" s="7" t="str">
        <f>IFERROR(VLOOKUP(FIT_Lite[[#This Row],[Primary ICD-10 Diagnosis]],ICD_10[[Combined]:[category]],3,FALSE),"")</f>
        <v/>
      </c>
      <c r="BA67" s="18" t="str">
        <f>IF(AND(LEN(FIT_Lite[[#This Row],[Date Enrolled]])&gt;0,LEN(FIT_Lite[[#This Row],[Date Assessment Completed]])&gt;0),IF((FIT_Lite[[#This Row],[Date Assessment Completed]]-FIT_Lite[[#This Row],[Date Enrolled]])&lt;=15,"Yes","No"),"")</f>
        <v/>
      </c>
      <c r="BB67" s="7" t="str">
        <f>IF(AND(LEN(FIT_Lite[[#This Row],[Discharge Date]])&gt;0,LEN(FIT_Lite[[#This Row],[Date Discharge Summary Completed]])&gt;0),IF(DATEDIF(FIT_Lite[[#This Row],[Discharge Date]],FIT_Lite[[#This Row],[Date Discharge Summary Completed]],"D")&lt;=7,"Yes","No"),"")</f>
        <v/>
      </c>
      <c r="BC67" s="18" t="str">
        <f>IFERROR(IF(LEN(TRIM(FIT_Lite[[#This Row],[Living Arrangements at Discharge]]))&gt;0,VLOOKUP(FIT_Lite[[#This Row],[Living Arrangements at Discharge]],Living_Arrangements[],2,FALSE),""),"")</f>
        <v/>
      </c>
      <c r="BD6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7" s="18" t="str">
        <f>IF(LEN(TRIM(FIT_Lite[[#This Row],[Employment Status at Discharge]]))&gt;0,IF(FIT_Lite[[#This Row],[Employment Status at Discharge]]="Yes","Stable",IF(FIT_Lite[[#This Row],[Employment Status at Discharge]]="No","Unstable",IFERROR(VLOOKUP(FIT_Lite[[#This Row],[Employment Status at Discharge]],Employment_Stat[],2,FALSE),""))),"")</f>
        <v/>
      </c>
      <c r="BF67" s="16">
        <f>IF(LEN(FIT_Lite[[#This Row],[Pre-AAPI Date]])&gt;0,FIT_Lite[[#This Row],[Pre-AAPI Date]],FIT_Lite[[#This Row],[Date Enrolled]])</f>
        <v>0</v>
      </c>
      <c r="BG67" s="16">
        <f ca="1">IF(LEN(FIT_Lite[[#This Row],[Date Discharge Summary Completed]])&gt;0,FIT_Lite[[#This Row],[Date Discharge Summary Completed]],IF(LEN(FIT_Lite[[#This Row],[Discharge Date]])&gt;0,FIT_Lite[[#This Row],[Discharge Date]]+30,TODAY()))</f>
        <v>45940</v>
      </c>
      <c r="BH67" s="16">
        <f>IF(LEN(FIT_Lite[[#This Row],[Pre-DLA-20 Date]])&gt;0,FIT_Lite[[#This Row],[Pre-DLA-20 Date]],FIT_Lite[[#This Row],[Date Enrolled]])</f>
        <v>0</v>
      </c>
      <c r="BI67" t="str">
        <f>IFERROR(IF(AND(TRIM(FIT_Lite[[#This Row],[Date Enrolled]])&lt;&gt;"",TRIM(FIT_Lite[[#This Row],[Discharge Date]])&lt;&gt;""),DATEDIF(FIT_Lite[[#This Row],[Date Enrolled]],FIT_Lite[[#This Row],[Discharge Date]],"D"),""),"")</f>
        <v/>
      </c>
    </row>
    <row r="68" spans="1:61" x14ac:dyDescent="0.25">
      <c r="A68" s="14"/>
      <c r="D68" s="20"/>
      <c r="O68" s="7"/>
      <c r="S68" s="10"/>
      <c r="AG68" s="11"/>
      <c r="AH68" s="35"/>
      <c r="AI68" s="11"/>
      <c r="AJ68" s="11"/>
      <c r="AO68" s="10"/>
      <c r="AP68" s="15" t="str" cm="1">
        <f t="array" aca="1" ref="AP6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8" s="16" t="str" cm="1">
        <f t="array" aca="1" ref="AQ6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8" s="16" t="str" cm="1">
        <f t="array" aca="1" ref="AR6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8" s="51" t="str">
        <f ca="1">IF(
AND(LEN(TRIM(FIT_Lite[[#This Row],[Child Care 6 Months Post-Discharge]]))=0,LEN(TRIM(FIT_Lite[[#This Row],[Discharge Date]]))&gt;0,LEN(TRIM(AN68))=0,FIT_Lite[[#This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8" s="48" t="str" cm="1">
        <f t="array" aca="1" ref="AT6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8" s="7">
        <f>IF(FIT_Lite[[#This Row],[Most Recent-AAPI Score]]&gt;=40, 1, IF(OR(TRIM(FIT_Lite[[#This Row],[Pre-AAPI Score]])="",TRIM(FIT_Lite[[#This Row],[Most Recent-AAPI Score]])=""),0,IF(FIT_Lite[[#This Row],[Most Recent-AAPI Score]]-FIT_Lite[[#This Row],[Pre-AAPI Score]]&gt;=0,1,0)))</f>
        <v>0</v>
      </c>
      <c r="AW68" s="7">
        <f>IF(FIT_Lite[[#This Row],[Most Recent-DLA-20 Score]]&gt;=7, 1, IF(OR(TRIM(FIT_Lite[[#This Row],[Pre-DLA-20 Score]])="",TRIM(FIT_Lite[[#This Row],[Most Recent-DLA-20 Score]])=""),0,IF(FIT_Lite[[#This Row],[Most Recent-DLA-20 Score]]-FIT_Lite[[#This Row],[Pre-DLA-20 Score]]&gt;=0,1,0)))</f>
        <v>0</v>
      </c>
      <c r="AX68" s="7">
        <f>IF(FIT_Lite[[#This Row],[Most Recent-AAPI Score]]&gt;=40, 1, IF(OR(TRIM(FIT_Lite[[#This Row],[Pre-AAPI Score]])="",TRIM(FIT_Lite[[#This Row],[Most Recent-AAPI Score]])=""),0,IF(FIT_Lite[[#This Row],[Most Recent-AAPI Score]]-FIT_Lite[[#This Row],[Pre-AAPI Score]]&gt;=0,1,0)))</f>
        <v>0</v>
      </c>
      <c r="AY68" s="7">
        <f>IF(FIT_Lite[[#This Row],[Most Recent-DLA-20 Score]]&gt;=7, 1, IF(OR(TRIM(FIT_Lite[[#This Row],[Pre-DLA-20 Score]])="",TRIM(FIT_Lite[[#This Row],[Most Recent-DLA-20 Score]])=""),0,IF(FIT_Lite[[#This Row],[Most Recent-DLA-20 Score]]-FIT_Lite[[#This Row],[Pre-DLA-20 Score]]&gt;=0,1,0)))</f>
        <v>0</v>
      </c>
      <c r="AZ68" s="7" t="str">
        <f>IFERROR(VLOOKUP(FIT_Lite[[#This Row],[Primary ICD-10 Diagnosis]],ICD_10[[Combined]:[category]],3,FALSE),"")</f>
        <v/>
      </c>
      <c r="BA68" s="18" t="str">
        <f>IF(AND(LEN(FIT_Lite[[#This Row],[Date Enrolled]])&gt;0,LEN(FIT_Lite[[#This Row],[Date Assessment Completed]])&gt;0),IF((FIT_Lite[[#This Row],[Date Assessment Completed]]-FIT_Lite[[#This Row],[Date Enrolled]])&lt;=15,"Yes","No"),"")</f>
        <v/>
      </c>
      <c r="BB68" s="7" t="str">
        <f>IF(AND(LEN(FIT_Lite[[#This Row],[Discharge Date]])&gt;0,LEN(FIT_Lite[[#This Row],[Date Discharge Summary Completed]])&gt;0),IF(DATEDIF(FIT_Lite[[#This Row],[Discharge Date]],FIT_Lite[[#This Row],[Date Discharge Summary Completed]],"D")&lt;=7,"Yes","No"),"")</f>
        <v/>
      </c>
      <c r="BC68" s="18" t="str">
        <f>IFERROR(IF(LEN(TRIM(FIT_Lite[[#This Row],[Living Arrangements at Discharge]]))&gt;0,VLOOKUP(FIT_Lite[[#This Row],[Living Arrangements at Discharge]],Living_Arrangements[],2,FALSE),""),"")</f>
        <v/>
      </c>
      <c r="BD6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8" s="18" t="str">
        <f>IF(LEN(TRIM(FIT_Lite[[#This Row],[Employment Status at Discharge]]))&gt;0,IF(FIT_Lite[[#This Row],[Employment Status at Discharge]]="Yes","Stable",IF(FIT_Lite[[#This Row],[Employment Status at Discharge]]="No","Unstable",IFERROR(VLOOKUP(FIT_Lite[[#This Row],[Employment Status at Discharge]],Employment_Stat[],2,FALSE),""))),"")</f>
        <v/>
      </c>
      <c r="BF68" s="16">
        <f>IF(LEN(FIT_Lite[[#This Row],[Pre-AAPI Date]])&gt;0,FIT_Lite[[#This Row],[Pre-AAPI Date]],FIT_Lite[[#This Row],[Date Enrolled]])</f>
        <v>0</v>
      </c>
      <c r="BG68" s="16">
        <f ca="1">IF(LEN(FIT_Lite[[#This Row],[Date Discharge Summary Completed]])&gt;0,FIT_Lite[[#This Row],[Date Discharge Summary Completed]],IF(LEN(FIT_Lite[[#This Row],[Discharge Date]])&gt;0,FIT_Lite[[#This Row],[Discharge Date]]+30,TODAY()))</f>
        <v>45940</v>
      </c>
      <c r="BH68" s="16">
        <f>IF(LEN(FIT_Lite[[#This Row],[Pre-DLA-20 Date]])&gt;0,FIT_Lite[[#This Row],[Pre-DLA-20 Date]],FIT_Lite[[#This Row],[Date Enrolled]])</f>
        <v>0</v>
      </c>
      <c r="BI68" t="str">
        <f>IFERROR(IF(AND(TRIM(FIT_Lite[[#This Row],[Date Enrolled]])&lt;&gt;"",TRIM(FIT_Lite[[#This Row],[Discharge Date]])&lt;&gt;""),DATEDIF(FIT_Lite[[#This Row],[Date Enrolled]],FIT_Lite[[#This Row],[Discharge Date]],"D"),""),"")</f>
        <v/>
      </c>
    </row>
    <row r="69" spans="1:61" x14ac:dyDescent="0.25">
      <c r="A69" s="14"/>
      <c r="D69" s="20"/>
      <c r="O69" s="7"/>
      <c r="S69" s="10"/>
      <c r="AG69" s="11"/>
      <c r="AH69" s="35"/>
      <c r="AI69" s="11"/>
      <c r="AJ69" s="11"/>
      <c r="AO69" s="10"/>
      <c r="AP69" s="15" t="str" cm="1">
        <f t="array" aca="1" ref="AP6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69" s="16" t="str" cm="1">
        <f t="array" aca="1" ref="AQ6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69" s="16" t="str" cm="1">
        <f t="array" aca="1" ref="AR6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69" s="51" t="str">
        <f ca="1">IF(
AND(LEN(TRIM(FIT_Lite[[#This Row],[Child Care 6 Months Post-Discharge]]))=0,LEN(TRIM(FIT_Lite[[#This Row],[Discharge Date]]))&gt;0,LEN(TRIM(AN69))=0,FIT_Lite[[#This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69" s="48" t="str" cm="1">
        <f t="array" aca="1" ref="AT6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6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69" s="7">
        <f>IF(FIT_Lite[[#This Row],[Most Recent-AAPI Score]]&gt;=40, 1, IF(OR(TRIM(FIT_Lite[[#This Row],[Pre-AAPI Score]])="",TRIM(FIT_Lite[[#This Row],[Most Recent-AAPI Score]])=""),0,IF(FIT_Lite[[#This Row],[Most Recent-AAPI Score]]-FIT_Lite[[#This Row],[Pre-AAPI Score]]&gt;=0,1,0)))</f>
        <v>0</v>
      </c>
      <c r="AW69" s="7">
        <f>IF(FIT_Lite[[#This Row],[Most Recent-DLA-20 Score]]&gt;=7, 1, IF(OR(TRIM(FIT_Lite[[#This Row],[Pre-DLA-20 Score]])="",TRIM(FIT_Lite[[#This Row],[Most Recent-DLA-20 Score]])=""),0,IF(FIT_Lite[[#This Row],[Most Recent-DLA-20 Score]]-FIT_Lite[[#This Row],[Pre-DLA-20 Score]]&gt;=0,1,0)))</f>
        <v>0</v>
      </c>
      <c r="AX69" s="7">
        <f>IF(FIT_Lite[[#This Row],[Most Recent-AAPI Score]]&gt;=40, 1, IF(OR(TRIM(FIT_Lite[[#This Row],[Pre-AAPI Score]])="",TRIM(FIT_Lite[[#This Row],[Most Recent-AAPI Score]])=""),0,IF(FIT_Lite[[#This Row],[Most Recent-AAPI Score]]-FIT_Lite[[#This Row],[Pre-AAPI Score]]&gt;=0,1,0)))</f>
        <v>0</v>
      </c>
      <c r="AY69" s="7">
        <f>IF(FIT_Lite[[#This Row],[Most Recent-DLA-20 Score]]&gt;=7, 1, IF(OR(TRIM(FIT_Lite[[#This Row],[Pre-DLA-20 Score]])="",TRIM(FIT_Lite[[#This Row],[Most Recent-DLA-20 Score]])=""),0,IF(FIT_Lite[[#This Row],[Most Recent-DLA-20 Score]]-FIT_Lite[[#This Row],[Pre-DLA-20 Score]]&gt;=0,1,0)))</f>
        <v>0</v>
      </c>
      <c r="AZ69" s="7" t="str">
        <f>IFERROR(VLOOKUP(FIT_Lite[[#This Row],[Primary ICD-10 Diagnosis]],ICD_10[[Combined]:[category]],3,FALSE),"")</f>
        <v/>
      </c>
      <c r="BA69" s="18" t="str">
        <f>IF(AND(LEN(FIT_Lite[[#This Row],[Date Enrolled]])&gt;0,LEN(FIT_Lite[[#This Row],[Date Assessment Completed]])&gt;0),IF((FIT_Lite[[#This Row],[Date Assessment Completed]]-FIT_Lite[[#This Row],[Date Enrolled]])&lt;=15,"Yes","No"),"")</f>
        <v/>
      </c>
      <c r="BB69" s="7" t="str">
        <f>IF(AND(LEN(FIT_Lite[[#This Row],[Discharge Date]])&gt;0,LEN(FIT_Lite[[#This Row],[Date Discharge Summary Completed]])&gt;0),IF(DATEDIF(FIT_Lite[[#This Row],[Discharge Date]],FIT_Lite[[#This Row],[Date Discharge Summary Completed]],"D")&lt;=7,"Yes","No"),"")</f>
        <v/>
      </c>
      <c r="BC69" s="18" t="str">
        <f>IFERROR(IF(LEN(TRIM(FIT_Lite[[#This Row],[Living Arrangements at Discharge]]))&gt;0,VLOOKUP(FIT_Lite[[#This Row],[Living Arrangements at Discharge]],Living_Arrangements[],2,FALSE),""),"")</f>
        <v/>
      </c>
      <c r="BD6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69" s="18" t="str">
        <f>IF(LEN(TRIM(FIT_Lite[[#This Row],[Employment Status at Discharge]]))&gt;0,IF(FIT_Lite[[#This Row],[Employment Status at Discharge]]="Yes","Stable",IF(FIT_Lite[[#This Row],[Employment Status at Discharge]]="No","Unstable",IFERROR(VLOOKUP(FIT_Lite[[#This Row],[Employment Status at Discharge]],Employment_Stat[],2,FALSE),""))),"")</f>
        <v/>
      </c>
      <c r="BF69" s="16">
        <f>IF(LEN(FIT_Lite[[#This Row],[Pre-AAPI Date]])&gt;0,FIT_Lite[[#This Row],[Pre-AAPI Date]],FIT_Lite[[#This Row],[Date Enrolled]])</f>
        <v>0</v>
      </c>
      <c r="BG69" s="16">
        <f ca="1">IF(LEN(FIT_Lite[[#This Row],[Date Discharge Summary Completed]])&gt;0,FIT_Lite[[#This Row],[Date Discharge Summary Completed]],IF(LEN(FIT_Lite[[#This Row],[Discharge Date]])&gt;0,FIT_Lite[[#This Row],[Discharge Date]]+30,TODAY()))</f>
        <v>45940</v>
      </c>
      <c r="BH69" s="16">
        <f>IF(LEN(FIT_Lite[[#This Row],[Pre-DLA-20 Date]])&gt;0,FIT_Lite[[#This Row],[Pre-DLA-20 Date]],FIT_Lite[[#This Row],[Date Enrolled]])</f>
        <v>0</v>
      </c>
      <c r="BI69" t="str">
        <f>IFERROR(IF(AND(TRIM(FIT_Lite[[#This Row],[Date Enrolled]])&lt;&gt;"",TRIM(FIT_Lite[[#This Row],[Discharge Date]])&lt;&gt;""),DATEDIF(FIT_Lite[[#This Row],[Date Enrolled]],FIT_Lite[[#This Row],[Discharge Date]],"D"),""),"")</f>
        <v/>
      </c>
    </row>
    <row r="70" spans="1:61" x14ac:dyDescent="0.25">
      <c r="A70" s="14"/>
      <c r="D70" s="20"/>
      <c r="O70" s="7"/>
      <c r="S70" s="10"/>
      <c r="AG70" s="11"/>
      <c r="AH70" s="35"/>
      <c r="AI70" s="11"/>
      <c r="AJ70" s="11"/>
      <c r="AO70" s="10"/>
      <c r="AP70" s="15" t="str" cm="1">
        <f t="array" aca="1" ref="AP7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0" s="16" t="str" cm="1">
        <f t="array" aca="1" ref="AQ7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0" s="16" t="str" cm="1">
        <f t="array" aca="1" ref="AR7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0" s="51" t="str">
        <f ca="1">IF(
AND(LEN(TRIM(FIT_Lite[[#This Row],[Child Care 6 Months Post-Discharge]]))=0,LEN(TRIM(FIT_Lite[[#This Row],[Discharge Date]]))&gt;0,LEN(TRIM(AN70))=0,FIT_Lite[[#This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0" s="48" t="str" cm="1">
        <f t="array" aca="1" ref="AT7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0" s="7">
        <f>IF(FIT_Lite[[#This Row],[Most Recent-AAPI Score]]&gt;=40, 1, IF(OR(TRIM(FIT_Lite[[#This Row],[Pre-AAPI Score]])="",TRIM(FIT_Lite[[#This Row],[Most Recent-AAPI Score]])=""),0,IF(FIT_Lite[[#This Row],[Most Recent-AAPI Score]]-FIT_Lite[[#This Row],[Pre-AAPI Score]]&gt;=0,1,0)))</f>
        <v>0</v>
      </c>
      <c r="AW70" s="7">
        <f>IF(FIT_Lite[[#This Row],[Most Recent-DLA-20 Score]]&gt;=7, 1, IF(OR(TRIM(FIT_Lite[[#This Row],[Pre-DLA-20 Score]])="",TRIM(FIT_Lite[[#This Row],[Most Recent-DLA-20 Score]])=""),0,IF(FIT_Lite[[#This Row],[Most Recent-DLA-20 Score]]-FIT_Lite[[#This Row],[Pre-DLA-20 Score]]&gt;=0,1,0)))</f>
        <v>0</v>
      </c>
      <c r="AX70" s="7">
        <f>IF(FIT_Lite[[#This Row],[Most Recent-AAPI Score]]&gt;=40, 1, IF(OR(TRIM(FIT_Lite[[#This Row],[Pre-AAPI Score]])="",TRIM(FIT_Lite[[#This Row],[Most Recent-AAPI Score]])=""),0,IF(FIT_Lite[[#This Row],[Most Recent-AAPI Score]]-FIT_Lite[[#This Row],[Pre-AAPI Score]]&gt;=0,1,0)))</f>
        <v>0</v>
      </c>
      <c r="AY70" s="7">
        <f>IF(FIT_Lite[[#This Row],[Most Recent-DLA-20 Score]]&gt;=7, 1, IF(OR(TRIM(FIT_Lite[[#This Row],[Pre-DLA-20 Score]])="",TRIM(FIT_Lite[[#This Row],[Most Recent-DLA-20 Score]])=""),0,IF(FIT_Lite[[#This Row],[Most Recent-DLA-20 Score]]-FIT_Lite[[#This Row],[Pre-DLA-20 Score]]&gt;=0,1,0)))</f>
        <v>0</v>
      </c>
      <c r="AZ70" s="7" t="str">
        <f>IFERROR(VLOOKUP(FIT_Lite[[#This Row],[Primary ICD-10 Diagnosis]],ICD_10[[Combined]:[category]],3,FALSE),"")</f>
        <v/>
      </c>
      <c r="BA70" s="18" t="str">
        <f>IF(AND(LEN(FIT_Lite[[#This Row],[Date Enrolled]])&gt;0,LEN(FIT_Lite[[#This Row],[Date Assessment Completed]])&gt;0),IF((FIT_Lite[[#This Row],[Date Assessment Completed]]-FIT_Lite[[#This Row],[Date Enrolled]])&lt;=15,"Yes","No"),"")</f>
        <v/>
      </c>
      <c r="BB70" s="7" t="str">
        <f>IF(AND(LEN(FIT_Lite[[#This Row],[Discharge Date]])&gt;0,LEN(FIT_Lite[[#This Row],[Date Discharge Summary Completed]])&gt;0),IF(DATEDIF(FIT_Lite[[#This Row],[Discharge Date]],FIT_Lite[[#This Row],[Date Discharge Summary Completed]],"D")&lt;=7,"Yes","No"),"")</f>
        <v/>
      </c>
      <c r="BC70" s="18" t="str">
        <f>IFERROR(IF(LEN(TRIM(FIT_Lite[[#This Row],[Living Arrangements at Discharge]]))&gt;0,VLOOKUP(FIT_Lite[[#This Row],[Living Arrangements at Discharge]],Living_Arrangements[],2,FALSE),""),"")</f>
        <v/>
      </c>
      <c r="BD7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0" s="18" t="str">
        <f>IF(LEN(TRIM(FIT_Lite[[#This Row],[Employment Status at Discharge]]))&gt;0,IF(FIT_Lite[[#This Row],[Employment Status at Discharge]]="Yes","Stable",IF(FIT_Lite[[#This Row],[Employment Status at Discharge]]="No","Unstable",IFERROR(VLOOKUP(FIT_Lite[[#This Row],[Employment Status at Discharge]],Employment_Stat[],2,FALSE),""))),"")</f>
        <v/>
      </c>
      <c r="BF70" s="16">
        <f>IF(LEN(FIT_Lite[[#This Row],[Pre-AAPI Date]])&gt;0,FIT_Lite[[#This Row],[Pre-AAPI Date]],FIT_Lite[[#This Row],[Date Enrolled]])</f>
        <v>0</v>
      </c>
      <c r="BG70" s="16">
        <f ca="1">IF(LEN(FIT_Lite[[#This Row],[Date Discharge Summary Completed]])&gt;0,FIT_Lite[[#This Row],[Date Discharge Summary Completed]],IF(LEN(FIT_Lite[[#This Row],[Discharge Date]])&gt;0,FIT_Lite[[#This Row],[Discharge Date]]+30,TODAY()))</f>
        <v>45940</v>
      </c>
      <c r="BH70" s="16">
        <f>IF(LEN(FIT_Lite[[#This Row],[Pre-DLA-20 Date]])&gt;0,FIT_Lite[[#This Row],[Pre-DLA-20 Date]],FIT_Lite[[#This Row],[Date Enrolled]])</f>
        <v>0</v>
      </c>
      <c r="BI70" t="str">
        <f>IFERROR(IF(AND(TRIM(FIT_Lite[[#This Row],[Date Enrolled]])&lt;&gt;"",TRIM(FIT_Lite[[#This Row],[Discharge Date]])&lt;&gt;""),DATEDIF(FIT_Lite[[#This Row],[Date Enrolled]],FIT_Lite[[#This Row],[Discharge Date]],"D"),""),"")</f>
        <v/>
      </c>
    </row>
    <row r="71" spans="1:61" x14ac:dyDescent="0.25">
      <c r="A71" s="14"/>
      <c r="D71" s="20"/>
      <c r="O71" s="7"/>
      <c r="S71" s="10"/>
      <c r="AG71" s="11"/>
      <c r="AH71" s="35"/>
      <c r="AI71" s="11"/>
      <c r="AJ71" s="11"/>
      <c r="AO71" s="10"/>
      <c r="AP71" s="15" t="str" cm="1">
        <f t="array" aca="1" ref="AP7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1" s="16" t="str" cm="1">
        <f t="array" aca="1" ref="AQ7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1" s="16" t="str" cm="1">
        <f t="array" aca="1" ref="AR7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1" s="51" t="str">
        <f ca="1">IF(
AND(LEN(TRIM(FIT_Lite[[#This Row],[Child Care 6 Months Post-Discharge]]))=0,LEN(TRIM(FIT_Lite[[#This Row],[Discharge Date]]))&gt;0,LEN(TRIM(AN71))=0,FIT_Lite[[#This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1" s="48" t="str" cm="1">
        <f t="array" aca="1" ref="AT7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1" s="7">
        <f>IF(FIT_Lite[[#This Row],[Most Recent-AAPI Score]]&gt;=40, 1, IF(OR(TRIM(FIT_Lite[[#This Row],[Pre-AAPI Score]])="",TRIM(FIT_Lite[[#This Row],[Most Recent-AAPI Score]])=""),0,IF(FIT_Lite[[#This Row],[Most Recent-AAPI Score]]-FIT_Lite[[#This Row],[Pre-AAPI Score]]&gt;=0,1,0)))</f>
        <v>0</v>
      </c>
      <c r="AW71" s="7">
        <f>IF(FIT_Lite[[#This Row],[Most Recent-DLA-20 Score]]&gt;=7, 1, IF(OR(TRIM(FIT_Lite[[#This Row],[Pre-DLA-20 Score]])="",TRIM(FIT_Lite[[#This Row],[Most Recent-DLA-20 Score]])=""),0,IF(FIT_Lite[[#This Row],[Most Recent-DLA-20 Score]]-FIT_Lite[[#This Row],[Pre-DLA-20 Score]]&gt;=0,1,0)))</f>
        <v>0</v>
      </c>
      <c r="AX71" s="7">
        <f>IF(FIT_Lite[[#This Row],[Most Recent-AAPI Score]]&gt;=40, 1, IF(OR(TRIM(FIT_Lite[[#This Row],[Pre-AAPI Score]])="",TRIM(FIT_Lite[[#This Row],[Most Recent-AAPI Score]])=""),0,IF(FIT_Lite[[#This Row],[Most Recent-AAPI Score]]-FIT_Lite[[#This Row],[Pre-AAPI Score]]&gt;=0,1,0)))</f>
        <v>0</v>
      </c>
      <c r="AY71" s="7">
        <f>IF(FIT_Lite[[#This Row],[Most Recent-DLA-20 Score]]&gt;=7, 1, IF(OR(TRIM(FIT_Lite[[#This Row],[Pre-DLA-20 Score]])="",TRIM(FIT_Lite[[#This Row],[Most Recent-DLA-20 Score]])=""),0,IF(FIT_Lite[[#This Row],[Most Recent-DLA-20 Score]]-FIT_Lite[[#This Row],[Pre-DLA-20 Score]]&gt;=0,1,0)))</f>
        <v>0</v>
      </c>
      <c r="AZ71" s="7" t="str">
        <f>IFERROR(VLOOKUP(FIT_Lite[[#This Row],[Primary ICD-10 Diagnosis]],ICD_10[[Combined]:[category]],3,FALSE),"")</f>
        <v/>
      </c>
      <c r="BA71" s="18" t="str">
        <f>IF(AND(LEN(FIT_Lite[[#This Row],[Date Enrolled]])&gt;0,LEN(FIT_Lite[[#This Row],[Date Assessment Completed]])&gt;0),IF((FIT_Lite[[#This Row],[Date Assessment Completed]]-FIT_Lite[[#This Row],[Date Enrolled]])&lt;=15,"Yes","No"),"")</f>
        <v/>
      </c>
      <c r="BB71" s="7" t="str">
        <f>IF(AND(LEN(FIT_Lite[[#This Row],[Discharge Date]])&gt;0,LEN(FIT_Lite[[#This Row],[Date Discharge Summary Completed]])&gt;0),IF(DATEDIF(FIT_Lite[[#This Row],[Discharge Date]],FIT_Lite[[#This Row],[Date Discharge Summary Completed]],"D")&lt;=7,"Yes","No"),"")</f>
        <v/>
      </c>
      <c r="BC71" s="18" t="str">
        <f>IFERROR(IF(LEN(TRIM(FIT_Lite[[#This Row],[Living Arrangements at Discharge]]))&gt;0,VLOOKUP(FIT_Lite[[#This Row],[Living Arrangements at Discharge]],Living_Arrangements[],2,FALSE),""),"")</f>
        <v/>
      </c>
      <c r="BD7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1" s="18" t="str">
        <f>IF(LEN(TRIM(FIT_Lite[[#This Row],[Employment Status at Discharge]]))&gt;0,IF(FIT_Lite[[#This Row],[Employment Status at Discharge]]="Yes","Stable",IF(FIT_Lite[[#This Row],[Employment Status at Discharge]]="No","Unstable",IFERROR(VLOOKUP(FIT_Lite[[#This Row],[Employment Status at Discharge]],Employment_Stat[],2,FALSE),""))),"")</f>
        <v/>
      </c>
      <c r="BF71" s="16">
        <f>IF(LEN(FIT_Lite[[#This Row],[Pre-AAPI Date]])&gt;0,FIT_Lite[[#This Row],[Pre-AAPI Date]],FIT_Lite[[#This Row],[Date Enrolled]])</f>
        <v>0</v>
      </c>
      <c r="BG71" s="16">
        <f ca="1">IF(LEN(FIT_Lite[[#This Row],[Date Discharge Summary Completed]])&gt;0,FIT_Lite[[#This Row],[Date Discharge Summary Completed]],IF(LEN(FIT_Lite[[#This Row],[Discharge Date]])&gt;0,FIT_Lite[[#This Row],[Discharge Date]]+30,TODAY()))</f>
        <v>45940</v>
      </c>
      <c r="BH71" s="16">
        <f>IF(LEN(FIT_Lite[[#This Row],[Pre-DLA-20 Date]])&gt;0,FIT_Lite[[#This Row],[Pre-DLA-20 Date]],FIT_Lite[[#This Row],[Date Enrolled]])</f>
        <v>0</v>
      </c>
      <c r="BI71" t="str">
        <f>IFERROR(IF(AND(TRIM(FIT_Lite[[#This Row],[Date Enrolled]])&lt;&gt;"",TRIM(FIT_Lite[[#This Row],[Discharge Date]])&lt;&gt;""),DATEDIF(FIT_Lite[[#This Row],[Date Enrolled]],FIT_Lite[[#This Row],[Discharge Date]],"D"),""),"")</f>
        <v/>
      </c>
    </row>
    <row r="72" spans="1:61" x14ac:dyDescent="0.25">
      <c r="A72" s="14"/>
      <c r="D72" s="20"/>
      <c r="O72" s="7"/>
      <c r="S72" s="10"/>
      <c r="AG72" s="11"/>
      <c r="AH72" s="35"/>
      <c r="AI72" s="11"/>
      <c r="AJ72" s="11"/>
      <c r="AO72" s="10"/>
      <c r="AP72" s="15" t="str" cm="1">
        <f t="array" aca="1" ref="AP7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2" s="16" t="str" cm="1">
        <f t="array" aca="1" ref="AQ7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2" s="16" t="str" cm="1">
        <f t="array" aca="1" ref="AR7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2" s="51" t="str">
        <f ca="1">IF(
AND(LEN(TRIM(FIT_Lite[[#This Row],[Child Care 6 Months Post-Discharge]]))=0,LEN(TRIM(FIT_Lite[[#This Row],[Discharge Date]]))&gt;0,LEN(TRIM(AN72))=0,FIT_Lite[[#This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2" s="48" t="str" cm="1">
        <f t="array" aca="1" ref="AT7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2" s="7">
        <f>IF(FIT_Lite[[#This Row],[Most Recent-AAPI Score]]&gt;=40, 1, IF(OR(TRIM(FIT_Lite[[#This Row],[Pre-AAPI Score]])="",TRIM(FIT_Lite[[#This Row],[Most Recent-AAPI Score]])=""),0,IF(FIT_Lite[[#This Row],[Most Recent-AAPI Score]]-FIT_Lite[[#This Row],[Pre-AAPI Score]]&gt;=0,1,0)))</f>
        <v>0</v>
      </c>
      <c r="AW72" s="7">
        <f>IF(FIT_Lite[[#This Row],[Most Recent-DLA-20 Score]]&gt;=7, 1, IF(OR(TRIM(FIT_Lite[[#This Row],[Pre-DLA-20 Score]])="",TRIM(FIT_Lite[[#This Row],[Most Recent-DLA-20 Score]])=""),0,IF(FIT_Lite[[#This Row],[Most Recent-DLA-20 Score]]-FIT_Lite[[#This Row],[Pre-DLA-20 Score]]&gt;=0,1,0)))</f>
        <v>0</v>
      </c>
      <c r="AX72" s="7">
        <f>IF(FIT_Lite[[#This Row],[Most Recent-AAPI Score]]&gt;=40, 1, IF(OR(TRIM(FIT_Lite[[#This Row],[Pre-AAPI Score]])="",TRIM(FIT_Lite[[#This Row],[Most Recent-AAPI Score]])=""),0,IF(FIT_Lite[[#This Row],[Most Recent-AAPI Score]]-FIT_Lite[[#This Row],[Pre-AAPI Score]]&gt;=0,1,0)))</f>
        <v>0</v>
      </c>
      <c r="AY72" s="7">
        <f>IF(FIT_Lite[[#This Row],[Most Recent-DLA-20 Score]]&gt;=7, 1, IF(OR(TRIM(FIT_Lite[[#This Row],[Pre-DLA-20 Score]])="",TRIM(FIT_Lite[[#This Row],[Most Recent-DLA-20 Score]])=""),0,IF(FIT_Lite[[#This Row],[Most Recent-DLA-20 Score]]-FIT_Lite[[#This Row],[Pre-DLA-20 Score]]&gt;=0,1,0)))</f>
        <v>0</v>
      </c>
      <c r="AZ72" s="7" t="str">
        <f>IFERROR(VLOOKUP(FIT_Lite[[#This Row],[Primary ICD-10 Diagnosis]],ICD_10[[Combined]:[category]],3,FALSE),"")</f>
        <v/>
      </c>
      <c r="BA72" s="18" t="str">
        <f>IF(AND(LEN(FIT_Lite[[#This Row],[Date Enrolled]])&gt;0,LEN(FIT_Lite[[#This Row],[Date Assessment Completed]])&gt;0),IF((FIT_Lite[[#This Row],[Date Assessment Completed]]-FIT_Lite[[#This Row],[Date Enrolled]])&lt;=15,"Yes","No"),"")</f>
        <v/>
      </c>
      <c r="BB72" s="7" t="str">
        <f>IF(AND(LEN(FIT_Lite[[#This Row],[Discharge Date]])&gt;0,LEN(FIT_Lite[[#This Row],[Date Discharge Summary Completed]])&gt;0),IF(DATEDIF(FIT_Lite[[#This Row],[Discharge Date]],FIT_Lite[[#This Row],[Date Discharge Summary Completed]],"D")&lt;=7,"Yes","No"),"")</f>
        <v/>
      </c>
      <c r="BC72" s="18" t="str">
        <f>IFERROR(IF(LEN(TRIM(FIT_Lite[[#This Row],[Living Arrangements at Discharge]]))&gt;0,VLOOKUP(FIT_Lite[[#This Row],[Living Arrangements at Discharge]],Living_Arrangements[],2,FALSE),""),"")</f>
        <v/>
      </c>
      <c r="BD7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2" s="18" t="str">
        <f>IF(LEN(TRIM(FIT_Lite[[#This Row],[Employment Status at Discharge]]))&gt;0,IF(FIT_Lite[[#This Row],[Employment Status at Discharge]]="Yes","Stable",IF(FIT_Lite[[#This Row],[Employment Status at Discharge]]="No","Unstable",IFERROR(VLOOKUP(FIT_Lite[[#This Row],[Employment Status at Discharge]],Employment_Stat[],2,FALSE),""))),"")</f>
        <v/>
      </c>
      <c r="BF72" s="16">
        <f>IF(LEN(FIT_Lite[[#This Row],[Pre-AAPI Date]])&gt;0,FIT_Lite[[#This Row],[Pre-AAPI Date]],FIT_Lite[[#This Row],[Date Enrolled]])</f>
        <v>0</v>
      </c>
      <c r="BG72" s="16">
        <f ca="1">IF(LEN(FIT_Lite[[#This Row],[Date Discharge Summary Completed]])&gt;0,FIT_Lite[[#This Row],[Date Discharge Summary Completed]],IF(LEN(FIT_Lite[[#This Row],[Discharge Date]])&gt;0,FIT_Lite[[#This Row],[Discharge Date]]+30,TODAY()))</f>
        <v>45940</v>
      </c>
      <c r="BH72" s="16">
        <f>IF(LEN(FIT_Lite[[#This Row],[Pre-DLA-20 Date]])&gt;0,FIT_Lite[[#This Row],[Pre-DLA-20 Date]],FIT_Lite[[#This Row],[Date Enrolled]])</f>
        <v>0</v>
      </c>
      <c r="BI72" t="str">
        <f>IFERROR(IF(AND(TRIM(FIT_Lite[[#This Row],[Date Enrolled]])&lt;&gt;"",TRIM(FIT_Lite[[#This Row],[Discharge Date]])&lt;&gt;""),DATEDIF(FIT_Lite[[#This Row],[Date Enrolled]],FIT_Lite[[#This Row],[Discharge Date]],"D"),""),"")</f>
        <v/>
      </c>
    </row>
    <row r="73" spans="1:61" x14ac:dyDescent="0.25">
      <c r="A73" s="14"/>
      <c r="D73" s="20"/>
      <c r="O73" s="7"/>
      <c r="S73" s="10"/>
      <c r="AG73" s="11"/>
      <c r="AH73" s="35"/>
      <c r="AI73" s="11"/>
      <c r="AJ73" s="11"/>
      <c r="AO73" s="10"/>
      <c r="AP73" s="15" t="str" cm="1">
        <f t="array" aca="1" ref="AP7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3" s="16" t="str" cm="1">
        <f t="array" aca="1" ref="AQ7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3" s="16" t="str" cm="1">
        <f t="array" aca="1" ref="AR7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3" s="51" t="str">
        <f ca="1">IF(
AND(LEN(TRIM(FIT_Lite[[#This Row],[Child Care 6 Months Post-Discharge]]))=0,LEN(TRIM(FIT_Lite[[#This Row],[Discharge Date]]))&gt;0,LEN(TRIM(AN73))=0,FIT_Lite[[#This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3" s="48" t="str" cm="1">
        <f t="array" aca="1" ref="AT7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3" s="7">
        <f>IF(FIT_Lite[[#This Row],[Most Recent-AAPI Score]]&gt;=40, 1, IF(OR(TRIM(FIT_Lite[[#This Row],[Pre-AAPI Score]])="",TRIM(FIT_Lite[[#This Row],[Most Recent-AAPI Score]])=""),0,IF(FIT_Lite[[#This Row],[Most Recent-AAPI Score]]-FIT_Lite[[#This Row],[Pre-AAPI Score]]&gt;=0,1,0)))</f>
        <v>0</v>
      </c>
      <c r="AW73" s="7">
        <f>IF(FIT_Lite[[#This Row],[Most Recent-DLA-20 Score]]&gt;=7, 1, IF(OR(TRIM(FIT_Lite[[#This Row],[Pre-DLA-20 Score]])="",TRIM(FIT_Lite[[#This Row],[Most Recent-DLA-20 Score]])=""),0,IF(FIT_Lite[[#This Row],[Most Recent-DLA-20 Score]]-FIT_Lite[[#This Row],[Pre-DLA-20 Score]]&gt;=0,1,0)))</f>
        <v>0</v>
      </c>
      <c r="AX73" s="7">
        <f>IF(FIT_Lite[[#This Row],[Most Recent-AAPI Score]]&gt;=40, 1, IF(OR(TRIM(FIT_Lite[[#This Row],[Pre-AAPI Score]])="",TRIM(FIT_Lite[[#This Row],[Most Recent-AAPI Score]])=""),0,IF(FIT_Lite[[#This Row],[Most Recent-AAPI Score]]-FIT_Lite[[#This Row],[Pre-AAPI Score]]&gt;=0,1,0)))</f>
        <v>0</v>
      </c>
      <c r="AY73" s="7">
        <f>IF(FIT_Lite[[#This Row],[Most Recent-DLA-20 Score]]&gt;=7, 1, IF(OR(TRIM(FIT_Lite[[#This Row],[Pre-DLA-20 Score]])="",TRIM(FIT_Lite[[#This Row],[Most Recent-DLA-20 Score]])=""),0,IF(FIT_Lite[[#This Row],[Most Recent-DLA-20 Score]]-FIT_Lite[[#This Row],[Pre-DLA-20 Score]]&gt;=0,1,0)))</f>
        <v>0</v>
      </c>
      <c r="AZ73" s="7" t="str">
        <f>IFERROR(VLOOKUP(FIT_Lite[[#This Row],[Primary ICD-10 Diagnosis]],ICD_10[[Combined]:[category]],3,FALSE),"")</f>
        <v/>
      </c>
      <c r="BA73" s="18" t="str">
        <f>IF(AND(LEN(FIT_Lite[[#This Row],[Date Enrolled]])&gt;0,LEN(FIT_Lite[[#This Row],[Date Assessment Completed]])&gt;0),IF((FIT_Lite[[#This Row],[Date Assessment Completed]]-FIT_Lite[[#This Row],[Date Enrolled]])&lt;=15,"Yes","No"),"")</f>
        <v/>
      </c>
      <c r="BB73" s="7" t="str">
        <f>IF(AND(LEN(FIT_Lite[[#This Row],[Discharge Date]])&gt;0,LEN(FIT_Lite[[#This Row],[Date Discharge Summary Completed]])&gt;0),IF(DATEDIF(FIT_Lite[[#This Row],[Discharge Date]],FIT_Lite[[#This Row],[Date Discharge Summary Completed]],"D")&lt;=7,"Yes","No"),"")</f>
        <v/>
      </c>
      <c r="BC73" s="18" t="str">
        <f>IFERROR(IF(LEN(TRIM(FIT_Lite[[#This Row],[Living Arrangements at Discharge]]))&gt;0,VLOOKUP(FIT_Lite[[#This Row],[Living Arrangements at Discharge]],Living_Arrangements[],2,FALSE),""),"")</f>
        <v/>
      </c>
      <c r="BD7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3" s="18" t="str">
        <f>IF(LEN(TRIM(FIT_Lite[[#This Row],[Employment Status at Discharge]]))&gt;0,IF(FIT_Lite[[#This Row],[Employment Status at Discharge]]="Yes","Stable",IF(FIT_Lite[[#This Row],[Employment Status at Discharge]]="No","Unstable",IFERROR(VLOOKUP(FIT_Lite[[#This Row],[Employment Status at Discharge]],Employment_Stat[],2,FALSE),""))),"")</f>
        <v/>
      </c>
      <c r="BF73" s="16">
        <f>IF(LEN(FIT_Lite[[#This Row],[Pre-AAPI Date]])&gt;0,FIT_Lite[[#This Row],[Pre-AAPI Date]],FIT_Lite[[#This Row],[Date Enrolled]])</f>
        <v>0</v>
      </c>
      <c r="BG73" s="16">
        <f ca="1">IF(LEN(FIT_Lite[[#This Row],[Date Discharge Summary Completed]])&gt;0,FIT_Lite[[#This Row],[Date Discharge Summary Completed]],IF(LEN(FIT_Lite[[#This Row],[Discharge Date]])&gt;0,FIT_Lite[[#This Row],[Discharge Date]]+30,TODAY()))</f>
        <v>45940</v>
      </c>
      <c r="BH73" s="16">
        <f>IF(LEN(FIT_Lite[[#This Row],[Pre-DLA-20 Date]])&gt;0,FIT_Lite[[#This Row],[Pre-DLA-20 Date]],FIT_Lite[[#This Row],[Date Enrolled]])</f>
        <v>0</v>
      </c>
      <c r="BI73" t="str">
        <f>IFERROR(IF(AND(TRIM(FIT_Lite[[#This Row],[Date Enrolled]])&lt;&gt;"",TRIM(FIT_Lite[[#This Row],[Discharge Date]])&lt;&gt;""),DATEDIF(FIT_Lite[[#This Row],[Date Enrolled]],FIT_Lite[[#This Row],[Discharge Date]],"D"),""),"")</f>
        <v/>
      </c>
    </row>
    <row r="74" spans="1:61" x14ac:dyDescent="0.25">
      <c r="A74" s="14"/>
      <c r="D74" s="20"/>
      <c r="O74" s="7"/>
      <c r="S74" s="10"/>
      <c r="AG74" s="11"/>
      <c r="AH74" s="35"/>
      <c r="AI74" s="11"/>
      <c r="AJ74" s="11"/>
      <c r="AO74" s="10"/>
      <c r="AP74" s="15" t="str" cm="1">
        <f t="array" aca="1" ref="AP7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4" s="16" t="str" cm="1">
        <f t="array" aca="1" ref="AQ7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4" s="16" t="str" cm="1">
        <f t="array" aca="1" ref="AR7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4" s="51" t="str">
        <f ca="1">IF(
AND(LEN(TRIM(FIT_Lite[[#This Row],[Child Care 6 Months Post-Discharge]]))=0,LEN(TRIM(FIT_Lite[[#This Row],[Discharge Date]]))&gt;0,LEN(TRIM(AN74))=0,FIT_Lite[[#This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4" s="48" t="str" cm="1">
        <f t="array" aca="1" ref="AT7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4" s="7">
        <f>IF(FIT_Lite[[#This Row],[Most Recent-AAPI Score]]&gt;=40, 1, IF(OR(TRIM(FIT_Lite[[#This Row],[Pre-AAPI Score]])="",TRIM(FIT_Lite[[#This Row],[Most Recent-AAPI Score]])=""),0,IF(FIT_Lite[[#This Row],[Most Recent-AAPI Score]]-FIT_Lite[[#This Row],[Pre-AAPI Score]]&gt;=0,1,0)))</f>
        <v>0</v>
      </c>
      <c r="AW74" s="7">
        <f>IF(FIT_Lite[[#This Row],[Most Recent-DLA-20 Score]]&gt;=7, 1, IF(OR(TRIM(FIT_Lite[[#This Row],[Pre-DLA-20 Score]])="",TRIM(FIT_Lite[[#This Row],[Most Recent-DLA-20 Score]])=""),0,IF(FIT_Lite[[#This Row],[Most Recent-DLA-20 Score]]-FIT_Lite[[#This Row],[Pre-DLA-20 Score]]&gt;=0,1,0)))</f>
        <v>0</v>
      </c>
      <c r="AX74" s="7">
        <f>IF(FIT_Lite[[#This Row],[Most Recent-AAPI Score]]&gt;=40, 1, IF(OR(TRIM(FIT_Lite[[#This Row],[Pre-AAPI Score]])="",TRIM(FIT_Lite[[#This Row],[Most Recent-AAPI Score]])=""),0,IF(FIT_Lite[[#This Row],[Most Recent-AAPI Score]]-FIT_Lite[[#This Row],[Pre-AAPI Score]]&gt;=0,1,0)))</f>
        <v>0</v>
      </c>
      <c r="AY74" s="7">
        <f>IF(FIT_Lite[[#This Row],[Most Recent-DLA-20 Score]]&gt;=7, 1, IF(OR(TRIM(FIT_Lite[[#This Row],[Pre-DLA-20 Score]])="",TRIM(FIT_Lite[[#This Row],[Most Recent-DLA-20 Score]])=""),0,IF(FIT_Lite[[#This Row],[Most Recent-DLA-20 Score]]-FIT_Lite[[#This Row],[Pre-DLA-20 Score]]&gt;=0,1,0)))</f>
        <v>0</v>
      </c>
      <c r="AZ74" s="7" t="str">
        <f>IFERROR(VLOOKUP(FIT_Lite[[#This Row],[Primary ICD-10 Diagnosis]],ICD_10[[Combined]:[category]],3,FALSE),"")</f>
        <v/>
      </c>
      <c r="BA74" s="18" t="str">
        <f>IF(AND(LEN(FIT_Lite[[#This Row],[Date Enrolled]])&gt;0,LEN(FIT_Lite[[#This Row],[Date Assessment Completed]])&gt;0),IF((FIT_Lite[[#This Row],[Date Assessment Completed]]-FIT_Lite[[#This Row],[Date Enrolled]])&lt;=15,"Yes","No"),"")</f>
        <v/>
      </c>
      <c r="BB74" s="7" t="str">
        <f>IF(AND(LEN(FIT_Lite[[#This Row],[Discharge Date]])&gt;0,LEN(FIT_Lite[[#This Row],[Date Discharge Summary Completed]])&gt;0),IF(DATEDIF(FIT_Lite[[#This Row],[Discharge Date]],FIT_Lite[[#This Row],[Date Discharge Summary Completed]],"D")&lt;=7,"Yes","No"),"")</f>
        <v/>
      </c>
      <c r="BC74" s="18" t="str">
        <f>IFERROR(IF(LEN(TRIM(FIT_Lite[[#This Row],[Living Arrangements at Discharge]]))&gt;0,VLOOKUP(FIT_Lite[[#This Row],[Living Arrangements at Discharge]],Living_Arrangements[],2,FALSE),""),"")</f>
        <v/>
      </c>
      <c r="BD7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4" s="18" t="str">
        <f>IF(LEN(TRIM(FIT_Lite[[#This Row],[Employment Status at Discharge]]))&gt;0,IF(FIT_Lite[[#This Row],[Employment Status at Discharge]]="Yes","Stable",IF(FIT_Lite[[#This Row],[Employment Status at Discharge]]="No","Unstable",IFERROR(VLOOKUP(FIT_Lite[[#This Row],[Employment Status at Discharge]],Employment_Stat[],2,FALSE),""))),"")</f>
        <v/>
      </c>
      <c r="BF74" s="16">
        <f>IF(LEN(FIT_Lite[[#This Row],[Pre-AAPI Date]])&gt;0,FIT_Lite[[#This Row],[Pre-AAPI Date]],FIT_Lite[[#This Row],[Date Enrolled]])</f>
        <v>0</v>
      </c>
      <c r="BG74" s="16">
        <f ca="1">IF(LEN(FIT_Lite[[#This Row],[Date Discharge Summary Completed]])&gt;0,FIT_Lite[[#This Row],[Date Discharge Summary Completed]],IF(LEN(FIT_Lite[[#This Row],[Discharge Date]])&gt;0,FIT_Lite[[#This Row],[Discharge Date]]+30,TODAY()))</f>
        <v>45940</v>
      </c>
      <c r="BH74" s="16">
        <f>IF(LEN(FIT_Lite[[#This Row],[Pre-DLA-20 Date]])&gt;0,FIT_Lite[[#This Row],[Pre-DLA-20 Date]],FIT_Lite[[#This Row],[Date Enrolled]])</f>
        <v>0</v>
      </c>
      <c r="BI74" t="str">
        <f>IFERROR(IF(AND(TRIM(FIT_Lite[[#This Row],[Date Enrolled]])&lt;&gt;"",TRIM(FIT_Lite[[#This Row],[Discharge Date]])&lt;&gt;""),DATEDIF(FIT_Lite[[#This Row],[Date Enrolled]],FIT_Lite[[#This Row],[Discharge Date]],"D"),""),"")</f>
        <v/>
      </c>
    </row>
    <row r="75" spans="1:61" x14ac:dyDescent="0.25">
      <c r="A75" s="14"/>
      <c r="D75" s="20"/>
      <c r="O75" s="7"/>
      <c r="S75" s="10"/>
      <c r="AG75" s="11"/>
      <c r="AH75" s="35"/>
      <c r="AI75" s="11"/>
      <c r="AJ75" s="11"/>
      <c r="AO75" s="10"/>
      <c r="AP75" s="15" t="str" cm="1">
        <f t="array" aca="1" ref="AP7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5" s="16" t="str" cm="1">
        <f t="array" aca="1" ref="AQ7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5" s="16" t="str" cm="1">
        <f t="array" aca="1" ref="AR7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5" s="51" t="str">
        <f ca="1">IF(
AND(LEN(TRIM(FIT_Lite[[#This Row],[Child Care 6 Months Post-Discharge]]))=0,LEN(TRIM(FIT_Lite[[#This Row],[Discharge Date]]))&gt;0,LEN(TRIM(AN75))=0,FIT_Lite[[#This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5" s="48" t="str" cm="1">
        <f t="array" aca="1" ref="AT7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5" s="7">
        <f>IF(FIT_Lite[[#This Row],[Most Recent-AAPI Score]]&gt;=40, 1, IF(OR(TRIM(FIT_Lite[[#This Row],[Pre-AAPI Score]])="",TRIM(FIT_Lite[[#This Row],[Most Recent-AAPI Score]])=""),0,IF(FIT_Lite[[#This Row],[Most Recent-AAPI Score]]-FIT_Lite[[#This Row],[Pre-AAPI Score]]&gt;=0,1,0)))</f>
        <v>0</v>
      </c>
      <c r="AW75" s="7">
        <f>IF(FIT_Lite[[#This Row],[Most Recent-DLA-20 Score]]&gt;=7, 1, IF(OR(TRIM(FIT_Lite[[#This Row],[Pre-DLA-20 Score]])="",TRIM(FIT_Lite[[#This Row],[Most Recent-DLA-20 Score]])=""),0,IF(FIT_Lite[[#This Row],[Most Recent-DLA-20 Score]]-FIT_Lite[[#This Row],[Pre-DLA-20 Score]]&gt;=0,1,0)))</f>
        <v>0</v>
      </c>
      <c r="AX75" s="7">
        <f>IF(FIT_Lite[[#This Row],[Most Recent-AAPI Score]]&gt;=40, 1, IF(OR(TRIM(FIT_Lite[[#This Row],[Pre-AAPI Score]])="",TRIM(FIT_Lite[[#This Row],[Most Recent-AAPI Score]])=""),0,IF(FIT_Lite[[#This Row],[Most Recent-AAPI Score]]-FIT_Lite[[#This Row],[Pre-AAPI Score]]&gt;=0,1,0)))</f>
        <v>0</v>
      </c>
      <c r="AY75" s="7">
        <f>IF(FIT_Lite[[#This Row],[Most Recent-DLA-20 Score]]&gt;=7, 1, IF(OR(TRIM(FIT_Lite[[#This Row],[Pre-DLA-20 Score]])="",TRIM(FIT_Lite[[#This Row],[Most Recent-DLA-20 Score]])=""),0,IF(FIT_Lite[[#This Row],[Most Recent-DLA-20 Score]]-FIT_Lite[[#This Row],[Pre-DLA-20 Score]]&gt;=0,1,0)))</f>
        <v>0</v>
      </c>
      <c r="AZ75" s="7" t="str">
        <f>IFERROR(VLOOKUP(FIT_Lite[[#This Row],[Primary ICD-10 Diagnosis]],ICD_10[[Combined]:[category]],3,FALSE),"")</f>
        <v/>
      </c>
      <c r="BA75" s="18" t="str">
        <f>IF(AND(LEN(FIT_Lite[[#This Row],[Date Enrolled]])&gt;0,LEN(FIT_Lite[[#This Row],[Date Assessment Completed]])&gt;0),IF((FIT_Lite[[#This Row],[Date Assessment Completed]]-FIT_Lite[[#This Row],[Date Enrolled]])&lt;=15,"Yes","No"),"")</f>
        <v/>
      </c>
      <c r="BB75" s="7" t="str">
        <f>IF(AND(LEN(FIT_Lite[[#This Row],[Discharge Date]])&gt;0,LEN(FIT_Lite[[#This Row],[Date Discharge Summary Completed]])&gt;0),IF(DATEDIF(FIT_Lite[[#This Row],[Discharge Date]],FIT_Lite[[#This Row],[Date Discharge Summary Completed]],"D")&lt;=7,"Yes","No"),"")</f>
        <v/>
      </c>
      <c r="BC75" s="18" t="str">
        <f>IFERROR(IF(LEN(TRIM(FIT_Lite[[#This Row],[Living Arrangements at Discharge]]))&gt;0,VLOOKUP(FIT_Lite[[#This Row],[Living Arrangements at Discharge]],Living_Arrangements[],2,FALSE),""),"")</f>
        <v/>
      </c>
      <c r="BD7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5" s="18" t="str">
        <f>IF(LEN(TRIM(FIT_Lite[[#This Row],[Employment Status at Discharge]]))&gt;0,IF(FIT_Lite[[#This Row],[Employment Status at Discharge]]="Yes","Stable",IF(FIT_Lite[[#This Row],[Employment Status at Discharge]]="No","Unstable",IFERROR(VLOOKUP(FIT_Lite[[#This Row],[Employment Status at Discharge]],Employment_Stat[],2,FALSE),""))),"")</f>
        <v/>
      </c>
      <c r="BF75" s="16">
        <f>IF(LEN(FIT_Lite[[#This Row],[Pre-AAPI Date]])&gt;0,FIT_Lite[[#This Row],[Pre-AAPI Date]],FIT_Lite[[#This Row],[Date Enrolled]])</f>
        <v>0</v>
      </c>
      <c r="BG75" s="16">
        <f ca="1">IF(LEN(FIT_Lite[[#This Row],[Date Discharge Summary Completed]])&gt;0,FIT_Lite[[#This Row],[Date Discharge Summary Completed]],IF(LEN(FIT_Lite[[#This Row],[Discharge Date]])&gt;0,FIT_Lite[[#This Row],[Discharge Date]]+30,TODAY()))</f>
        <v>45940</v>
      </c>
      <c r="BH75" s="16">
        <f>IF(LEN(FIT_Lite[[#This Row],[Pre-DLA-20 Date]])&gt;0,FIT_Lite[[#This Row],[Pre-DLA-20 Date]],FIT_Lite[[#This Row],[Date Enrolled]])</f>
        <v>0</v>
      </c>
      <c r="BI75" t="str">
        <f>IFERROR(IF(AND(TRIM(FIT_Lite[[#This Row],[Date Enrolled]])&lt;&gt;"",TRIM(FIT_Lite[[#This Row],[Discharge Date]])&lt;&gt;""),DATEDIF(FIT_Lite[[#This Row],[Date Enrolled]],FIT_Lite[[#This Row],[Discharge Date]],"D"),""),"")</f>
        <v/>
      </c>
    </row>
    <row r="76" spans="1:61" x14ac:dyDescent="0.25">
      <c r="A76" s="14"/>
      <c r="D76" s="20"/>
      <c r="O76" s="7"/>
      <c r="S76" s="10"/>
      <c r="AG76" s="11"/>
      <c r="AH76" s="35"/>
      <c r="AI76" s="11"/>
      <c r="AJ76" s="11"/>
      <c r="AO76" s="10"/>
      <c r="AP76" s="15" t="str" cm="1">
        <f t="array" aca="1" ref="AP7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6" s="16" t="str" cm="1">
        <f t="array" aca="1" ref="AQ7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6" s="16" t="str" cm="1">
        <f t="array" aca="1" ref="AR7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6" s="51" t="str">
        <f ca="1">IF(
AND(LEN(TRIM(FIT_Lite[[#This Row],[Child Care 6 Months Post-Discharge]]))=0,LEN(TRIM(FIT_Lite[[#This Row],[Discharge Date]]))&gt;0,LEN(TRIM(AN76))=0,FIT_Lite[[#This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6" s="48" t="str" cm="1">
        <f t="array" aca="1" ref="AT7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6" s="7">
        <f>IF(FIT_Lite[[#This Row],[Most Recent-AAPI Score]]&gt;=40, 1, IF(OR(TRIM(FIT_Lite[[#This Row],[Pre-AAPI Score]])="",TRIM(FIT_Lite[[#This Row],[Most Recent-AAPI Score]])=""),0,IF(FIT_Lite[[#This Row],[Most Recent-AAPI Score]]-FIT_Lite[[#This Row],[Pre-AAPI Score]]&gt;=0,1,0)))</f>
        <v>0</v>
      </c>
      <c r="AW76" s="7">
        <f>IF(FIT_Lite[[#This Row],[Most Recent-DLA-20 Score]]&gt;=7, 1, IF(OR(TRIM(FIT_Lite[[#This Row],[Pre-DLA-20 Score]])="",TRIM(FIT_Lite[[#This Row],[Most Recent-DLA-20 Score]])=""),0,IF(FIT_Lite[[#This Row],[Most Recent-DLA-20 Score]]-FIT_Lite[[#This Row],[Pre-DLA-20 Score]]&gt;=0,1,0)))</f>
        <v>0</v>
      </c>
      <c r="AX76" s="7">
        <f>IF(FIT_Lite[[#This Row],[Most Recent-AAPI Score]]&gt;=40, 1, IF(OR(TRIM(FIT_Lite[[#This Row],[Pre-AAPI Score]])="",TRIM(FIT_Lite[[#This Row],[Most Recent-AAPI Score]])=""),0,IF(FIT_Lite[[#This Row],[Most Recent-AAPI Score]]-FIT_Lite[[#This Row],[Pre-AAPI Score]]&gt;=0,1,0)))</f>
        <v>0</v>
      </c>
      <c r="AY76" s="7">
        <f>IF(FIT_Lite[[#This Row],[Most Recent-DLA-20 Score]]&gt;=7, 1, IF(OR(TRIM(FIT_Lite[[#This Row],[Pre-DLA-20 Score]])="",TRIM(FIT_Lite[[#This Row],[Most Recent-DLA-20 Score]])=""),0,IF(FIT_Lite[[#This Row],[Most Recent-DLA-20 Score]]-FIT_Lite[[#This Row],[Pre-DLA-20 Score]]&gt;=0,1,0)))</f>
        <v>0</v>
      </c>
      <c r="AZ76" s="7" t="str">
        <f>IFERROR(VLOOKUP(FIT_Lite[[#This Row],[Primary ICD-10 Diagnosis]],ICD_10[[Combined]:[category]],3,FALSE),"")</f>
        <v/>
      </c>
      <c r="BA76" s="18" t="str">
        <f>IF(AND(LEN(FIT_Lite[[#This Row],[Date Enrolled]])&gt;0,LEN(FIT_Lite[[#This Row],[Date Assessment Completed]])&gt;0),IF((FIT_Lite[[#This Row],[Date Assessment Completed]]-FIT_Lite[[#This Row],[Date Enrolled]])&lt;=15,"Yes","No"),"")</f>
        <v/>
      </c>
      <c r="BB76" s="7" t="str">
        <f>IF(AND(LEN(FIT_Lite[[#This Row],[Discharge Date]])&gt;0,LEN(FIT_Lite[[#This Row],[Date Discharge Summary Completed]])&gt;0),IF(DATEDIF(FIT_Lite[[#This Row],[Discharge Date]],FIT_Lite[[#This Row],[Date Discharge Summary Completed]],"D")&lt;=7,"Yes","No"),"")</f>
        <v/>
      </c>
      <c r="BC76" s="18" t="str">
        <f>IFERROR(IF(LEN(TRIM(FIT_Lite[[#This Row],[Living Arrangements at Discharge]]))&gt;0,VLOOKUP(FIT_Lite[[#This Row],[Living Arrangements at Discharge]],Living_Arrangements[],2,FALSE),""),"")</f>
        <v/>
      </c>
      <c r="BD7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6" s="18" t="str">
        <f>IF(LEN(TRIM(FIT_Lite[[#This Row],[Employment Status at Discharge]]))&gt;0,IF(FIT_Lite[[#This Row],[Employment Status at Discharge]]="Yes","Stable",IF(FIT_Lite[[#This Row],[Employment Status at Discharge]]="No","Unstable",IFERROR(VLOOKUP(FIT_Lite[[#This Row],[Employment Status at Discharge]],Employment_Stat[],2,FALSE),""))),"")</f>
        <v/>
      </c>
      <c r="BF76" s="16">
        <f>IF(LEN(FIT_Lite[[#This Row],[Pre-AAPI Date]])&gt;0,FIT_Lite[[#This Row],[Pre-AAPI Date]],FIT_Lite[[#This Row],[Date Enrolled]])</f>
        <v>0</v>
      </c>
      <c r="BG76" s="16">
        <f ca="1">IF(LEN(FIT_Lite[[#This Row],[Date Discharge Summary Completed]])&gt;0,FIT_Lite[[#This Row],[Date Discharge Summary Completed]],IF(LEN(FIT_Lite[[#This Row],[Discharge Date]])&gt;0,FIT_Lite[[#This Row],[Discharge Date]]+30,TODAY()))</f>
        <v>45940</v>
      </c>
      <c r="BH76" s="16">
        <f>IF(LEN(FIT_Lite[[#This Row],[Pre-DLA-20 Date]])&gt;0,FIT_Lite[[#This Row],[Pre-DLA-20 Date]],FIT_Lite[[#This Row],[Date Enrolled]])</f>
        <v>0</v>
      </c>
      <c r="BI76" t="str">
        <f>IFERROR(IF(AND(TRIM(FIT_Lite[[#This Row],[Date Enrolled]])&lt;&gt;"",TRIM(FIT_Lite[[#This Row],[Discharge Date]])&lt;&gt;""),DATEDIF(FIT_Lite[[#This Row],[Date Enrolled]],FIT_Lite[[#This Row],[Discharge Date]],"D"),""),"")</f>
        <v/>
      </c>
    </row>
    <row r="77" spans="1:61" x14ac:dyDescent="0.25">
      <c r="A77" s="14"/>
      <c r="D77" s="20"/>
      <c r="O77" s="7"/>
      <c r="S77" s="10"/>
      <c r="AG77" s="11"/>
      <c r="AH77" s="35"/>
      <c r="AI77" s="11"/>
      <c r="AJ77" s="11"/>
      <c r="AO77" s="10"/>
      <c r="AP77" s="15" t="str" cm="1">
        <f t="array" aca="1" ref="AP7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7" s="16" t="str" cm="1">
        <f t="array" aca="1" ref="AQ7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7" s="16" t="str" cm="1">
        <f t="array" aca="1" ref="AR7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7" s="51" t="str">
        <f ca="1">IF(
AND(LEN(TRIM(FIT_Lite[[#This Row],[Child Care 6 Months Post-Discharge]]))=0,LEN(TRIM(FIT_Lite[[#This Row],[Discharge Date]]))&gt;0,LEN(TRIM(AN77))=0,FIT_Lite[[#This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7" s="48" t="str" cm="1">
        <f t="array" aca="1" ref="AT7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7" s="7">
        <f>IF(FIT_Lite[[#This Row],[Most Recent-AAPI Score]]&gt;=40, 1, IF(OR(TRIM(FIT_Lite[[#This Row],[Pre-AAPI Score]])="",TRIM(FIT_Lite[[#This Row],[Most Recent-AAPI Score]])=""),0,IF(FIT_Lite[[#This Row],[Most Recent-AAPI Score]]-FIT_Lite[[#This Row],[Pre-AAPI Score]]&gt;=0,1,0)))</f>
        <v>0</v>
      </c>
      <c r="AW77" s="7">
        <f>IF(FIT_Lite[[#This Row],[Most Recent-DLA-20 Score]]&gt;=7, 1, IF(OR(TRIM(FIT_Lite[[#This Row],[Pre-DLA-20 Score]])="",TRIM(FIT_Lite[[#This Row],[Most Recent-DLA-20 Score]])=""),0,IF(FIT_Lite[[#This Row],[Most Recent-DLA-20 Score]]-FIT_Lite[[#This Row],[Pre-DLA-20 Score]]&gt;=0,1,0)))</f>
        <v>0</v>
      </c>
      <c r="AX77" s="7">
        <f>IF(FIT_Lite[[#This Row],[Most Recent-AAPI Score]]&gt;=40, 1, IF(OR(TRIM(FIT_Lite[[#This Row],[Pre-AAPI Score]])="",TRIM(FIT_Lite[[#This Row],[Most Recent-AAPI Score]])=""),0,IF(FIT_Lite[[#This Row],[Most Recent-AAPI Score]]-FIT_Lite[[#This Row],[Pre-AAPI Score]]&gt;=0,1,0)))</f>
        <v>0</v>
      </c>
      <c r="AY77" s="7">
        <f>IF(FIT_Lite[[#This Row],[Most Recent-DLA-20 Score]]&gt;=7, 1, IF(OR(TRIM(FIT_Lite[[#This Row],[Pre-DLA-20 Score]])="",TRIM(FIT_Lite[[#This Row],[Most Recent-DLA-20 Score]])=""),0,IF(FIT_Lite[[#This Row],[Most Recent-DLA-20 Score]]-FIT_Lite[[#This Row],[Pre-DLA-20 Score]]&gt;=0,1,0)))</f>
        <v>0</v>
      </c>
      <c r="AZ77" s="7" t="str">
        <f>IFERROR(VLOOKUP(FIT_Lite[[#This Row],[Primary ICD-10 Diagnosis]],ICD_10[[Combined]:[category]],3,FALSE),"")</f>
        <v/>
      </c>
      <c r="BA77" s="18" t="str">
        <f>IF(AND(LEN(FIT_Lite[[#This Row],[Date Enrolled]])&gt;0,LEN(FIT_Lite[[#This Row],[Date Assessment Completed]])&gt;0),IF((FIT_Lite[[#This Row],[Date Assessment Completed]]-FIT_Lite[[#This Row],[Date Enrolled]])&lt;=15,"Yes","No"),"")</f>
        <v/>
      </c>
      <c r="BB77" s="7" t="str">
        <f>IF(AND(LEN(FIT_Lite[[#This Row],[Discharge Date]])&gt;0,LEN(FIT_Lite[[#This Row],[Date Discharge Summary Completed]])&gt;0),IF(DATEDIF(FIT_Lite[[#This Row],[Discharge Date]],FIT_Lite[[#This Row],[Date Discharge Summary Completed]],"D")&lt;=7,"Yes","No"),"")</f>
        <v/>
      </c>
      <c r="BC77" s="18" t="str">
        <f>IFERROR(IF(LEN(TRIM(FIT_Lite[[#This Row],[Living Arrangements at Discharge]]))&gt;0,VLOOKUP(FIT_Lite[[#This Row],[Living Arrangements at Discharge]],Living_Arrangements[],2,FALSE),""),"")</f>
        <v/>
      </c>
      <c r="BD7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7" s="18" t="str">
        <f>IF(LEN(TRIM(FIT_Lite[[#This Row],[Employment Status at Discharge]]))&gt;0,IF(FIT_Lite[[#This Row],[Employment Status at Discharge]]="Yes","Stable",IF(FIT_Lite[[#This Row],[Employment Status at Discharge]]="No","Unstable",IFERROR(VLOOKUP(FIT_Lite[[#This Row],[Employment Status at Discharge]],Employment_Stat[],2,FALSE),""))),"")</f>
        <v/>
      </c>
      <c r="BF77" s="16">
        <f>IF(LEN(FIT_Lite[[#This Row],[Pre-AAPI Date]])&gt;0,FIT_Lite[[#This Row],[Pre-AAPI Date]],FIT_Lite[[#This Row],[Date Enrolled]])</f>
        <v>0</v>
      </c>
      <c r="BG77" s="16">
        <f ca="1">IF(LEN(FIT_Lite[[#This Row],[Date Discharge Summary Completed]])&gt;0,FIT_Lite[[#This Row],[Date Discharge Summary Completed]],IF(LEN(FIT_Lite[[#This Row],[Discharge Date]])&gt;0,FIT_Lite[[#This Row],[Discharge Date]]+30,TODAY()))</f>
        <v>45940</v>
      </c>
      <c r="BH77" s="16">
        <f>IF(LEN(FIT_Lite[[#This Row],[Pre-DLA-20 Date]])&gt;0,FIT_Lite[[#This Row],[Pre-DLA-20 Date]],FIT_Lite[[#This Row],[Date Enrolled]])</f>
        <v>0</v>
      </c>
      <c r="BI77" t="str">
        <f>IFERROR(IF(AND(TRIM(FIT_Lite[[#This Row],[Date Enrolled]])&lt;&gt;"",TRIM(FIT_Lite[[#This Row],[Discharge Date]])&lt;&gt;""),DATEDIF(FIT_Lite[[#This Row],[Date Enrolled]],FIT_Lite[[#This Row],[Discharge Date]],"D"),""),"")</f>
        <v/>
      </c>
    </row>
    <row r="78" spans="1:61" x14ac:dyDescent="0.25">
      <c r="A78" s="14"/>
      <c r="D78" s="20"/>
      <c r="O78" s="7"/>
      <c r="S78" s="10"/>
      <c r="AG78" s="11"/>
      <c r="AH78" s="35"/>
      <c r="AI78" s="11"/>
      <c r="AJ78" s="11"/>
      <c r="AO78" s="10"/>
      <c r="AP78" s="15" t="str" cm="1">
        <f t="array" aca="1" ref="AP7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8" s="16" t="str" cm="1">
        <f t="array" aca="1" ref="AQ7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8" s="16" t="str" cm="1">
        <f t="array" aca="1" ref="AR7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8" s="51" t="str">
        <f ca="1">IF(
AND(LEN(TRIM(FIT_Lite[[#This Row],[Child Care 6 Months Post-Discharge]]))=0,LEN(TRIM(FIT_Lite[[#This Row],[Discharge Date]]))&gt;0,LEN(TRIM(AN78))=0,FIT_Lite[[#This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8" s="48" t="str" cm="1">
        <f t="array" aca="1" ref="AT7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8" s="7">
        <f>IF(FIT_Lite[[#This Row],[Most Recent-AAPI Score]]&gt;=40, 1, IF(OR(TRIM(FIT_Lite[[#This Row],[Pre-AAPI Score]])="",TRIM(FIT_Lite[[#This Row],[Most Recent-AAPI Score]])=""),0,IF(FIT_Lite[[#This Row],[Most Recent-AAPI Score]]-FIT_Lite[[#This Row],[Pre-AAPI Score]]&gt;=0,1,0)))</f>
        <v>0</v>
      </c>
      <c r="AW78" s="7">
        <f>IF(FIT_Lite[[#This Row],[Most Recent-DLA-20 Score]]&gt;=7, 1, IF(OR(TRIM(FIT_Lite[[#This Row],[Pre-DLA-20 Score]])="",TRIM(FIT_Lite[[#This Row],[Most Recent-DLA-20 Score]])=""),0,IF(FIT_Lite[[#This Row],[Most Recent-DLA-20 Score]]-FIT_Lite[[#This Row],[Pre-DLA-20 Score]]&gt;=0,1,0)))</f>
        <v>0</v>
      </c>
      <c r="AX78" s="7">
        <f>IF(FIT_Lite[[#This Row],[Most Recent-AAPI Score]]&gt;=40, 1, IF(OR(TRIM(FIT_Lite[[#This Row],[Pre-AAPI Score]])="",TRIM(FIT_Lite[[#This Row],[Most Recent-AAPI Score]])=""),0,IF(FIT_Lite[[#This Row],[Most Recent-AAPI Score]]-FIT_Lite[[#This Row],[Pre-AAPI Score]]&gt;=0,1,0)))</f>
        <v>0</v>
      </c>
      <c r="AY78" s="7">
        <f>IF(FIT_Lite[[#This Row],[Most Recent-DLA-20 Score]]&gt;=7, 1, IF(OR(TRIM(FIT_Lite[[#This Row],[Pre-DLA-20 Score]])="",TRIM(FIT_Lite[[#This Row],[Most Recent-DLA-20 Score]])=""),0,IF(FIT_Lite[[#This Row],[Most Recent-DLA-20 Score]]-FIT_Lite[[#This Row],[Pre-DLA-20 Score]]&gt;=0,1,0)))</f>
        <v>0</v>
      </c>
      <c r="AZ78" s="7" t="str">
        <f>IFERROR(VLOOKUP(FIT_Lite[[#This Row],[Primary ICD-10 Diagnosis]],ICD_10[[Combined]:[category]],3,FALSE),"")</f>
        <v/>
      </c>
      <c r="BA78" s="18" t="str">
        <f>IF(AND(LEN(FIT_Lite[[#This Row],[Date Enrolled]])&gt;0,LEN(FIT_Lite[[#This Row],[Date Assessment Completed]])&gt;0),IF((FIT_Lite[[#This Row],[Date Assessment Completed]]-FIT_Lite[[#This Row],[Date Enrolled]])&lt;=15,"Yes","No"),"")</f>
        <v/>
      </c>
      <c r="BB78" s="7" t="str">
        <f>IF(AND(LEN(FIT_Lite[[#This Row],[Discharge Date]])&gt;0,LEN(FIT_Lite[[#This Row],[Date Discharge Summary Completed]])&gt;0),IF(DATEDIF(FIT_Lite[[#This Row],[Discharge Date]],FIT_Lite[[#This Row],[Date Discharge Summary Completed]],"D")&lt;=7,"Yes","No"),"")</f>
        <v/>
      </c>
      <c r="BC78" s="18" t="str">
        <f>IFERROR(IF(LEN(TRIM(FIT_Lite[[#This Row],[Living Arrangements at Discharge]]))&gt;0,VLOOKUP(FIT_Lite[[#This Row],[Living Arrangements at Discharge]],Living_Arrangements[],2,FALSE),""),"")</f>
        <v/>
      </c>
      <c r="BD7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8" s="18" t="str">
        <f>IF(LEN(TRIM(FIT_Lite[[#This Row],[Employment Status at Discharge]]))&gt;0,IF(FIT_Lite[[#This Row],[Employment Status at Discharge]]="Yes","Stable",IF(FIT_Lite[[#This Row],[Employment Status at Discharge]]="No","Unstable",IFERROR(VLOOKUP(FIT_Lite[[#This Row],[Employment Status at Discharge]],Employment_Stat[],2,FALSE),""))),"")</f>
        <v/>
      </c>
      <c r="BF78" s="16">
        <f>IF(LEN(FIT_Lite[[#This Row],[Pre-AAPI Date]])&gt;0,FIT_Lite[[#This Row],[Pre-AAPI Date]],FIT_Lite[[#This Row],[Date Enrolled]])</f>
        <v>0</v>
      </c>
      <c r="BG78" s="16">
        <f ca="1">IF(LEN(FIT_Lite[[#This Row],[Date Discharge Summary Completed]])&gt;0,FIT_Lite[[#This Row],[Date Discharge Summary Completed]],IF(LEN(FIT_Lite[[#This Row],[Discharge Date]])&gt;0,FIT_Lite[[#This Row],[Discharge Date]]+30,TODAY()))</f>
        <v>45940</v>
      </c>
      <c r="BH78" s="16">
        <f>IF(LEN(FIT_Lite[[#This Row],[Pre-DLA-20 Date]])&gt;0,FIT_Lite[[#This Row],[Pre-DLA-20 Date]],FIT_Lite[[#This Row],[Date Enrolled]])</f>
        <v>0</v>
      </c>
      <c r="BI78" t="str">
        <f>IFERROR(IF(AND(TRIM(FIT_Lite[[#This Row],[Date Enrolled]])&lt;&gt;"",TRIM(FIT_Lite[[#This Row],[Discharge Date]])&lt;&gt;""),DATEDIF(FIT_Lite[[#This Row],[Date Enrolled]],FIT_Lite[[#This Row],[Discharge Date]],"D"),""),"")</f>
        <v/>
      </c>
    </row>
    <row r="79" spans="1:61" x14ac:dyDescent="0.25">
      <c r="A79" s="14"/>
      <c r="D79" s="20"/>
      <c r="O79" s="7"/>
      <c r="S79" s="10"/>
      <c r="AG79" s="11"/>
      <c r="AH79" s="35"/>
      <c r="AI79" s="11"/>
      <c r="AJ79" s="11"/>
      <c r="AO79" s="10"/>
      <c r="AP79" s="15" t="str" cm="1">
        <f t="array" aca="1" ref="AP7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79" s="16" t="str" cm="1">
        <f t="array" aca="1" ref="AQ7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79" s="16" t="str" cm="1">
        <f t="array" aca="1" ref="AR7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79" s="51" t="str">
        <f ca="1">IF(
AND(LEN(TRIM(FIT_Lite[[#This Row],[Child Care 6 Months Post-Discharge]]))=0,LEN(TRIM(FIT_Lite[[#This Row],[Discharge Date]]))&gt;0,LEN(TRIM(AN79))=0,FIT_Lite[[#This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79" s="48" t="str" cm="1">
        <f t="array" aca="1" ref="AT7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7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79" s="7">
        <f>IF(FIT_Lite[[#This Row],[Most Recent-AAPI Score]]&gt;=40, 1, IF(OR(TRIM(FIT_Lite[[#This Row],[Pre-AAPI Score]])="",TRIM(FIT_Lite[[#This Row],[Most Recent-AAPI Score]])=""),0,IF(FIT_Lite[[#This Row],[Most Recent-AAPI Score]]-FIT_Lite[[#This Row],[Pre-AAPI Score]]&gt;=0,1,0)))</f>
        <v>0</v>
      </c>
      <c r="AW79" s="7">
        <f>IF(FIT_Lite[[#This Row],[Most Recent-DLA-20 Score]]&gt;=7, 1, IF(OR(TRIM(FIT_Lite[[#This Row],[Pre-DLA-20 Score]])="",TRIM(FIT_Lite[[#This Row],[Most Recent-DLA-20 Score]])=""),0,IF(FIT_Lite[[#This Row],[Most Recent-DLA-20 Score]]-FIT_Lite[[#This Row],[Pre-DLA-20 Score]]&gt;=0,1,0)))</f>
        <v>0</v>
      </c>
      <c r="AX79" s="7">
        <f>IF(FIT_Lite[[#This Row],[Most Recent-AAPI Score]]&gt;=40, 1, IF(OR(TRIM(FIT_Lite[[#This Row],[Pre-AAPI Score]])="",TRIM(FIT_Lite[[#This Row],[Most Recent-AAPI Score]])=""),0,IF(FIT_Lite[[#This Row],[Most Recent-AAPI Score]]-FIT_Lite[[#This Row],[Pre-AAPI Score]]&gt;=0,1,0)))</f>
        <v>0</v>
      </c>
      <c r="AY79" s="7">
        <f>IF(FIT_Lite[[#This Row],[Most Recent-DLA-20 Score]]&gt;=7, 1, IF(OR(TRIM(FIT_Lite[[#This Row],[Pre-DLA-20 Score]])="",TRIM(FIT_Lite[[#This Row],[Most Recent-DLA-20 Score]])=""),0,IF(FIT_Lite[[#This Row],[Most Recent-DLA-20 Score]]-FIT_Lite[[#This Row],[Pre-DLA-20 Score]]&gt;=0,1,0)))</f>
        <v>0</v>
      </c>
      <c r="AZ79" s="7" t="str">
        <f>IFERROR(VLOOKUP(FIT_Lite[[#This Row],[Primary ICD-10 Diagnosis]],ICD_10[[Combined]:[category]],3,FALSE),"")</f>
        <v/>
      </c>
      <c r="BA79" s="18" t="str">
        <f>IF(AND(LEN(FIT_Lite[[#This Row],[Date Enrolled]])&gt;0,LEN(FIT_Lite[[#This Row],[Date Assessment Completed]])&gt;0),IF((FIT_Lite[[#This Row],[Date Assessment Completed]]-FIT_Lite[[#This Row],[Date Enrolled]])&lt;=15,"Yes","No"),"")</f>
        <v/>
      </c>
      <c r="BB79" s="7" t="str">
        <f>IF(AND(LEN(FIT_Lite[[#This Row],[Discharge Date]])&gt;0,LEN(FIT_Lite[[#This Row],[Date Discharge Summary Completed]])&gt;0),IF(DATEDIF(FIT_Lite[[#This Row],[Discharge Date]],FIT_Lite[[#This Row],[Date Discharge Summary Completed]],"D")&lt;=7,"Yes","No"),"")</f>
        <v/>
      </c>
      <c r="BC79" s="18" t="str">
        <f>IFERROR(IF(LEN(TRIM(FIT_Lite[[#This Row],[Living Arrangements at Discharge]]))&gt;0,VLOOKUP(FIT_Lite[[#This Row],[Living Arrangements at Discharge]],Living_Arrangements[],2,FALSE),""),"")</f>
        <v/>
      </c>
      <c r="BD7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79" s="18" t="str">
        <f>IF(LEN(TRIM(FIT_Lite[[#This Row],[Employment Status at Discharge]]))&gt;0,IF(FIT_Lite[[#This Row],[Employment Status at Discharge]]="Yes","Stable",IF(FIT_Lite[[#This Row],[Employment Status at Discharge]]="No","Unstable",IFERROR(VLOOKUP(FIT_Lite[[#This Row],[Employment Status at Discharge]],Employment_Stat[],2,FALSE),""))),"")</f>
        <v/>
      </c>
      <c r="BF79" s="16">
        <f>IF(LEN(FIT_Lite[[#This Row],[Pre-AAPI Date]])&gt;0,FIT_Lite[[#This Row],[Pre-AAPI Date]],FIT_Lite[[#This Row],[Date Enrolled]])</f>
        <v>0</v>
      </c>
      <c r="BG79" s="16">
        <f ca="1">IF(LEN(FIT_Lite[[#This Row],[Date Discharge Summary Completed]])&gt;0,FIT_Lite[[#This Row],[Date Discharge Summary Completed]],IF(LEN(FIT_Lite[[#This Row],[Discharge Date]])&gt;0,FIT_Lite[[#This Row],[Discharge Date]]+30,TODAY()))</f>
        <v>45940</v>
      </c>
      <c r="BH79" s="16">
        <f>IF(LEN(FIT_Lite[[#This Row],[Pre-DLA-20 Date]])&gt;0,FIT_Lite[[#This Row],[Pre-DLA-20 Date]],FIT_Lite[[#This Row],[Date Enrolled]])</f>
        <v>0</v>
      </c>
      <c r="BI79" t="str">
        <f>IFERROR(IF(AND(TRIM(FIT_Lite[[#This Row],[Date Enrolled]])&lt;&gt;"",TRIM(FIT_Lite[[#This Row],[Discharge Date]])&lt;&gt;""),DATEDIF(FIT_Lite[[#This Row],[Date Enrolled]],FIT_Lite[[#This Row],[Discharge Date]],"D"),""),"")</f>
        <v/>
      </c>
    </row>
    <row r="80" spans="1:61" x14ac:dyDescent="0.25">
      <c r="A80" s="14"/>
      <c r="D80" s="20"/>
      <c r="O80" s="7"/>
      <c r="S80" s="10"/>
      <c r="AG80" s="11"/>
      <c r="AH80" s="35"/>
      <c r="AI80" s="11"/>
      <c r="AJ80" s="11"/>
      <c r="AO80" s="10"/>
      <c r="AP80" s="15" t="str" cm="1">
        <f t="array" aca="1" ref="AP8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0" s="16" t="str" cm="1">
        <f t="array" aca="1" ref="AQ8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0" s="16" t="str" cm="1">
        <f t="array" aca="1" ref="AR8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0" s="51" t="str">
        <f ca="1">IF(
AND(LEN(TRIM(FIT_Lite[[#This Row],[Child Care 6 Months Post-Discharge]]))=0,LEN(TRIM(FIT_Lite[[#This Row],[Discharge Date]]))&gt;0,LEN(TRIM(AN80))=0,FIT_Lite[[#This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0" s="48" t="str" cm="1">
        <f t="array" aca="1" ref="AT8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0" s="7">
        <f>IF(FIT_Lite[[#This Row],[Most Recent-AAPI Score]]&gt;=40, 1, IF(OR(TRIM(FIT_Lite[[#This Row],[Pre-AAPI Score]])="",TRIM(FIT_Lite[[#This Row],[Most Recent-AAPI Score]])=""),0,IF(FIT_Lite[[#This Row],[Most Recent-AAPI Score]]-FIT_Lite[[#This Row],[Pre-AAPI Score]]&gt;=0,1,0)))</f>
        <v>0</v>
      </c>
      <c r="AW80" s="7">
        <f>IF(FIT_Lite[[#This Row],[Most Recent-DLA-20 Score]]&gt;=7, 1, IF(OR(TRIM(FIT_Lite[[#This Row],[Pre-DLA-20 Score]])="",TRIM(FIT_Lite[[#This Row],[Most Recent-DLA-20 Score]])=""),0,IF(FIT_Lite[[#This Row],[Most Recent-DLA-20 Score]]-FIT_Lite[[#This Row],[Pre-DLA-20 Score]]&gt;=0,1,0)))</f>
        <v>0</v>
      </c>
      <c r="AX80" s="7">
        <f>IF(FIT_Lite[[#This Row],[Most Recent-AAPI Score]]&gt;=40, 1, IF(OR(TRIM(FIT_Lite[[#This Row],[Pre-AAPI Score]])="",TRIM(FIT_Lite[[#This Row],[Most Recent-AAPI Score]])=""),0,IF(FIT_Lite[[#This Row],[Most Recent-AAPI Score]]-FIT_Lite[[#This Row],[Pre-AAPI Score]]&gt;=0,1,0)))</f>
        <v>0</v>
      </c>
      <c r="AY80" s="7">
        <f>IF(FIT_Lite[[#This Row],[Most Recent-DLA-20 Score]]&gt;=7, 1, IF(OR(TRIM(FIT_Lite[[#This Row],[Pre-DLA-20 Score]])="",TRIM(FIT_Lite[[#This Row],[Most Recent-DLA-20 Score]])=""),0,IF(FIT_Lite[[#This Row],[Most Recent-DLA-20 Score]]-FIT_Lite[[#This Row],[Pre-DLA-20 Score]]&gt;=0,1,0)))</f>
        <v>0</v>
      </c>
      <c r="AZ80" s="7" t="str">
        <f>IFERROR(VLOOKUP(FIT_Lite[[#This Row],[Primary ICD-10 Diagnosis]],ICD_10[[Combined]:[category]],3,FALSE),"")</f>
        <v/>
      </c>
      <c r="BA80" s="18" t="str">
        <f>IF(AND(LEN(FIT_Lite[[#This Row],[Date Enrolled]])&gt;0,LEN(FIT_Lite[[#This Row],[Date Assessment Completed]])&gt;0),IF((FIT_Lite[[#This Row],[Date Assessment Completed]]-FIT_Lite[[#This Row],[Date Enrolled]])&lt;=15,"Yes","No"),"")</f>
        <v/>
      </c>
      <c r="BB80" s="7" t="str">
        <f>IF(AND(LEN(FIT_Lite[[#This Row],[Discharge Date]])&gt;0,LEN(FIT_Lite[[#This Row],[Date Discharge Summary Completed]])&gt;0),IF(DATEDIF(FIT_Lite[[#This Row],[Discharge Date]],FIT_Lite[[#This Row],[Date Discharge Summary Completed]],"D")&lt;=7,"Yes","No"),"")</f>
        <v/>
      </c>
      <c r="BC80" s="18" t="str">
        <f>IFERROR(IF(LEN(TRIM(FIT_Lite[[#This Row],[Living Arrangements at Discharge]]))&gt;0,VLOOKUP(FIT_Lite[[#This Row],[Living Arrangements at Discharge]],Living_Arrangements[],2,FALSE),""),"")</f>
        <v/>
      </c>
      <c r="BD8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0" s="18" t="str">
        <f>IF(LEN(TRIM(FIT_Lite[[#This Row],[Employment Status at Discharge]]))&gt;0,IF(FIT_Lite[[#This Row],[Employment Status at Discharge]]="Yes","Stable",IF(FIT_Lite[[#This Row],[Employment Status at Discharge]]="No","Unstable",IFERROR(VLOOKUP(FIT_Lite[[#This Row],[Employment Status at Discharge]],Employment_Stat[],2,FALSE),""))),"")</f>
        <v/>
      </c>
      <c r="BF80" s="16">
        <f>IF(LEN(FIT_Lite[[#This Row],[Pre-AAPI Date]])&gt;0,FIT_Lite[[#This Row],[Pre-AAPI Date]],FIT_Lite[[#This Row],[Date Enrolled]])</f>
        <v>0</v>
      </c>
      <c r="BG80" s="16">
        <f ca="1">IF(LEN(FIT_Lite[[#This Row],[Date Discharge Summary Completed]])&gt;0,FIT_Lite[[#This Row],[Date Discharge Summary Completed]],IF(LEN(FIT_Lite[[#This Row],[Discharge Date]])&gt;0,FIT_Lite[[#This Row],[Discharge Date]]+30,TODAY()))</f>
        <v>45940</v>
      </c>
      <c r="BH80" s="16">
        <f>IF(LEN(FIT_Lite[[#This Row],[Pre-DLA-20 Date]])&gt;0,FIT_Lite[[#This Row],[Pre-DLA-20 Date]],FIT_Lite[[#This Row],[Date Enrolled]])</f>
        <v>0</v>
      </c>
      <c r="BI80" t="str">
        <f>IFERROR(IF(AND(TRIM(FIT_Lite[[#This Row],[Date Enrolled]])&lt;&gt;"",TRIM(FIT_Lite[[#This Row],[Discharge Date]])&lt;&gt;""),DATEDIF(FIT_Lite[[#This Row],[Date Enrolled]],FIT_Lite[[#This Row],[Discharge Date]],"D"),""),"")</f>
        <v/>
      </c>
    </row>
    <row r="81" spans="1:61" x14ac:dyDescent="0.25">
      <c r="A81" s="14"/>
      <c r="D81" s="20"/>
      <c r="O81" s="7"/>
      <c r="S81" s="10"/>
      <c r="AG81" s="11"/>
      <c r="AH81" s="35"/>
      <c r="AI81" s="11"/>
      <c r="AJ81" s="11"/>
      <c r="AO81" s="10"/>
      <c r="AP81" s="15" t="str" cm="1">
        <f t="array" aca="1" ref="AP8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1" s="16" t="str" cm="1">
        <f t="array" aca="1" ref="AQ8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1" s="16" t="str" cm="1">
        <f t="array" aca="1" ref="AR8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1" s="51" t="str">
        <f ca="1">IF(
AND(LEN(TRIM(FIT_Lite[[#This Row],[Child Care 6 Months Post-Discharge]]))=0,LEN(TRIM(FIT_Lite[[#This Row],[Discharge Date]]))&gt;0,LEN(TRIM(AN81))=0,FIT_Lite[[#This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1" s="48" t="str" cm="1">
        <f t="array" aca="1" ref="AT8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1" s="7">
        <f>IF(FIT_Lite[[#This Row],[Most Recent-AAPI Score]]&gt;=40, 1, IF(OR(TRIM(FIT_Lite[[#This Row],[Pre-AAPI Score]])="",TRIM(FIT_Lite[[#This Row],[Most Recent-AAPI Score]])=""),0,IF(FIT_Lite[[#This Row],[Most Recent-AAPI Score]]-FIT_Lite[[#This Row],[Pre-AAPI Score]]&gt;=0,1,0)))</f>
        <v>0</v>
      </c>
      <c r="AW81" s="7">
        <f>IF(FIT_Lite[[#This Row],[Most Recent-DLA-20 Score]]&gt;=7, 1, IF(OR(TRIM(FIT_Lite[[#This Row],[Pre-DLA-20 Score]])="",TRIM(FIT_Lite[[#This Row],[Most Recent-DLA-20 Score]])=""),0,IF(FIT_Lite[[#This Row],[Most Recent-DLA-20 Score]]-FIT_Lite[[#This Row],[Pre-DLA-20 Score]]&gt;=0,1,0)))</f>
        <v>0</v>
      </c>
      <c r="AX81" s="7">
        <f>IF(FIT_Lite[[#This Row],[Most Recent-AAPI Score]]&gt;=40, 1, IF(OR(TRIM(FIT_Lite[[#This Row],[Pre-AAPI Score]])="",TRIM(FIT_Lite[[#This Row],[Most Recent-AAPI Score]])=""),0,IF(FIT_Lite[[#This Row],[Most Recent-AAPI Score]]-FIT_Lite[[#This Row],[Pre-AAPI Score]]&gt;=0,1,0)))</f>
        <v>0</v>
      </c>
      <c r="AY81" s="7">
        <f>IF(FIT_Lite[[#This Row],[Most Recent-DLA-20 Score]]&gt;=7, 1, IF(OR(TRIM(FIT_Lite[[#This Row],[Pre-DLA-20 Score]])="",TRIM(FIT_Lite[[#This Row],[Most Recent-DLA-20 Score]])=""),0,IF(FIT_Lite[[#This Row],[Most Recent-DLA-20 Score]]-FIT_Lite[[#This Row],[Pre-DLA-20 Score]]&gt;=0,1,0)))</f>
        <v>0</v>
      </c>
      <c r="AZ81" s="7" t="str">
        <f>IFERROR(VLOOKUP(FIT_Lite[[#This Row],[Primary ICD-10 Diagnosis]],ICD_10[[Combined]:[category]],3,FALSE),"")</f>
        <v/>
      </c>
      <c r="BA81" s="18" t="str">
        <f>IF(AND(LEN(FIT_Lite[[#This Row],[Date Enrolled]])&gt;0,LEN(FIT_Lite[[#This Row],[Date Assessment Completed]])&gt;0),IF((FIT_Lite[[#This Row],[Date Assessment Completed]]-FIT_Lite[[#This Row],[Date Enrolled]])&lt;=15,"Yes","No"),"")</f>
        <v/>
      </c>
      <c r="BB81" s="7" t="str">
        <f>IF(AND(LEN(FIT_Lite[[#This Row],[Discharge Date]])&gt;0,LEN(FIT_Lite[[#This Row],[Date Discharge Summary Completed]])&gt;0),IF(DATEDIF(FIT_Lite[[#This Row],[Discharge Date]],FIT_Lite[[#This Row],[Date Discharge Summary Completed]],"D")&lt;=7,"Yes","No"),"")</f>
        <v/>
      </c>
      <c r="BC81" s="18" t="str">
        <f>IFERROR(IF(LEN(TRIM(FIT_Lite[[#This Row],[Living Arrangements at Discharge]]))&gt;0,VLOOKUP(FIT_Lite[[#This Row],[Living Arrangements at Discharge]],Living_Arrangements[],2,FALSE),""),"")</f>
        <v/>
      </c>
      <c r="BD8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1" s="18" t="str">
        <f>IF(LEN(TRIM(FIT_Lite[[#This Row],[Employment Status at Discharge]]))&gt;0,IF(FIT_Lite[[#This Row],[Employment Status at Discharge]]="Yes","Stable",IF(FIT_Lite[[#This Row],[Employment Status at Discharge]]="No","Unstable",IFERROR(VLOOKUP(FIT_Lite[[#This Row],[Employment Status at Discharge]],Employment_Stat[],2,FALSE),""))),"")</f>
        <v/>
      </c>
      <c r="BF81" s="16">
        <f>IF(LEN(FIT_Lite[[#This Row],[Pre-AAPI Date]])&gt;0,FIT_Lite[[#This Row],[Pre-AAPI Date]],FIT_Lite[[#This Row],[Date Enrolled]])</f>
        <v>0</v>
      </c>
      <c r="BG81" s="16">
        <f ca="1">IF(LEN(FIT_Lite[[#This Row],[Date Discharge Summary Completed]])&gt;0,FIT_Lite[[#This Row],[Date Discharge Summary Completed]],IF(LEN(FIT_Lite[[#This Row],[Discharge Date]])&gt;0,FIT_Lite[[#This Row],[Discharge Date]]+30,TODAY()))</f>
        <v>45940</v>
      </c>
      <c r="BH81" s="16">
        <f>IF(LEN(FIT_Lite[[#This Row],[Pre-DLA-20 Date]])&gt;0,FIT_Lite[[#This Row],[Pre-DLA-20 Date]],FIT_Lite[[#This Row],[Date Enrolled]])</f>
        <v>0</v>
      </c>
      <c r="BI81" t="str">
        <f>IFERROR(IF(AND(TRIM(FIT_Lite[[#This Row],[Date Enrolled]])&lt;&gt;"",TRIM(FIT_Lite[[#This Row],[Discharge Date]])&lt;&gt;""),DATEDIF(FIT_Lite[[#This Row],[Date Enrolled]],FIT_Lite[[#This Row],[Discharge Date]],"D"),""),"")</f>
        <v/>
      </c>
    </row>
    <row r="82" spans="1:61" x14ac:dyDescent="0.25">
      <c r="A82" s="14"/>
      <c r="D82" s="20"/>
      <c r="O82" s="7"/>
      <c r="S82" s="10"/>
      <c r="AG82" s="11"/>
      <c r="AH82" s="35"/>
      <c r="AI82" s="11"/>
      <c r="AJ82" s="11"/>
      <c r="AO82" s="10"/>
      <c r="AP82" s="15" t="str" cm="1">
        <f t="array" aca="1" ref="AP8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2" s="16" t="str" cm="1">
        <f t="array" aca="1" ref="AQ8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2" s="16" t="str" cm="1">
        <f t="array" aca="1" ref="AR8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2" s="51" t="str">
        <f ca="1">IF(
AND(LEN(TRIM(FIT_Lite[[#This Row],[Child Care 6 Months Post-Discharge]]))=0,LEN(TRIM(FIT_Lite[[#This Row],[Discharge Date]]))&gt;0,LEN(TRIM(AN82))=0,FIT_Lite[[#This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2" s="48" t="str" cm="1">
        <f t="array" aca="1" ref="AT8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2" s="7">
        <f>IF(FIT_Lite[[#This Row],[Most Recent-AAPI Score]]&gt;=40, 1, IF(OR(TRIM(FIT_Lite[[#This Row],[Pre-AAPI Score]])="",TRIM(FIT_Lite[[#This Row],[Most Recent-AAPI Score]])=""),0,IF(FIT_Lite[[#This Row],[Most Recent-AAPI Score]]-FIT_Lite[[#This Row],[Pre-AAPI Score]]&gt;=0,1,0)))</f>
        <v>0</v>
      </c>
      <c r="AW82" s="7">
        <f>IF(FIT_Lite[[#This Row],[Most Recent-DLA-20 Score]]&gt;=7, 1, IF(OR(TRIM(FIT_Lite[[#This Row],[Pre-DLA-20 Score]])="",TRIM(FIT_Lite[[#This Row],[Most Recent-DLA-20 Score]])=""),0,IF(FIT_Lite[[#This Row],[Most Recent-DLA-20 Score]]-FIT_Lite[[#This Row],[Pre-DLA-20 Score]]&gt;=0,1,0)))</f>
        <v>0</v>
      </c>
      <c r="AX82" s="7">
        <f>IF(FIT_Lite[[#This Row],[Most Recent-AAPI Score]]&gt;=40, 1, IF(OR(TRIM(FIT_Lite[[#This Row],[Pre-AAPI Score]])="",TRIM(FIT_Lite[[#This Row],[Most Recent-AAPI Score]])=""),0,IF(FIT_Lite[[#This Row],[Most Recent-AAPI Score]]-FIT_Lite[[#This Row],[Pre-AAPI Score]]&gt;=0,1,0)))</f>
        <v>0</v>
      </c>
      <c r="AY82" s="7">
        <f>IF(FIT_Lite[[#This Row],[Most Recent-DLA-20 Score]]&gt;=7, 1, IF(OR(TRIM(FIT_Lite[[#This Row],[Pre-DLA-20 Score]])="",TRIM(FIT_Lite[[#This Row],[Most Recent-DLA-20 Score]])=""),0,IF(FIT_Lite[[#This Row],[Most Recent-DLA-20 Score]]-FIT_Lite[[#This Row],[Pre-DLA-20 Score]]&gt;=0,1,0)))</f>
        <v>0</v>
      </c>
      <c r="AZ82" s="7" t="str">
        <f>IFERROR(VLOOKUP(FIT_Lite[[#This Row],[Primary ICD-10 Diagnosis]],ICD_10[[Combined]:[category]],3,FALSE),"")</f>
        <v/>
      </c>
      <c r="BA82" s="18" t="str">
        <f>IF(AND(LEN(FIT_Lite[[#This Row],[Date Enrolled]])&gt;0,LEN(FIT_Lite[[#This Row],[Date Assessment Completed]])&gt;0),IF((FIT_Lite[[#This Row],[Date Assessment Completed]]-FIT_Lite[[#This Row],[Date Enrolled]])&lt;=15,"Yes","No"),"")</f>
        <v/>
      </c>
      <c r="BB82" s="7" t="str">
        <f>IF(AND(LEN(FIT_Lite[[#This Row],[Discharge Date]])&gt;0,LEN(FIT_Lite[[#This Row],[Date Discharge Summary Completed]])&gt;0),IF(DATEDIF(FIT_Lite[[#This Row],[Discharge Date]],FIT_Lite[[#This Row],[Date Discharge Summary Completed]],"D")&lt;=7,"Yes","No"),"")</f>
        <v/>
      </c>
      <c r="BC82" s="18" t="str">
        <f>IFERROR(IF(LEN(TRIM(FIT_Lite[[#This Row],[Living Arrangements at Discharge]]))&gt;0,VLOOKUP(FIT_Lite[[#This Row],[Living Arrangements at Discharge]],Living_Arrangements[],2,FALSE),""),"")</f>
        <v/>
      </c>
      <c r="BD8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2" s="18" t="str">
        <f>IF(LEN(TRIM(FIT_Lite[[#This Row],[Employment Status at Discharge]]))&gt;0,IF(FIT_Lite[[#This Row],[Employment Status at Discharge]]="Yes","Stable",IF(FIT_Lite[[#This Row],[Employment Status at Discharge]]="No","Unstable",IFERROR(VLOOKUP(FIT_Lite[[#This Row],[Employment Status at Discharge]],Employment_Stat[],2,FALSE),""))),"")</f>
        <v/>
      </c>
      <c r="BF82" s="16">
        <f>IF(LEN(FIT_Lite[[#This Row],[Pre-AAPI Date]])&gt;0,FIT_Lite[[#This Row],[Pre-AAPI Date]],FIT_Lite[[#This Row],[Date Enrolled]])</f>
        <v>0</v>
      </c>
      <c r="BG82" s="16">
        <f ca="1">IF(LEN(FIT_Lite[[#This Row],[Date Discharge Summary Completed]])&gt;0,FIT_Lite[[#This Row],[Date Discharge Summary Completed]],IF(LEN(FIT_Lite[[#This Row],[Discharge Date]])&gt;0,FIT_Lite[[#This Row],[Discharge Date]]+30,TODAY()))</f>
        <v>45940</v>
      </c>
      <c r="BH82" s="16">
        <f>IF(LEN(FIT_Lite[[#This Row],[Pre-DLA-20 Date]])&gt;0,FIT_Lite[[#This Row],[Pre-DLA-20 Date]],FIT_Lite[[#This Row],[Date Enrolled]])</f>
        <v>0</v>
      </c>
      <c r="BI82" t="str">
        <f>IFERROR(IF(AND(TRIM(FIT_Lite[[#This Row],[Date Enrolled]])&lt;&gt;"",TRIM(FIT_Lite[[#This Row],[Discharge Date]])&lt;&gt;""),DATEDIF(FIT_Lite[[#This Row],[Date Enrolled]],FIT_Lite[[#This Row],[Discharge Date]],"D"),""),"")</f>
        <v/>
      </c>
    </row>
    <row r="83" spans="1:61" x14ac:dyDescent="0.25">
      <c r="A83" s="14"/>
      <c r="D83" s="20"/>
      <c r="O83" s="7"/>
      <c r="S83" s="10"/>
      <c r="AG83" s="11"/>
      <c r="AH83" s="35"/>
      <c r="AI83" s="11"/>
      <c r="AJ83" s="11"/>
      <c r="AO83" s="10"/>
      <c r="AP83" s="15" t="str" cm="1">
        <f t="array" aca="1" ref="AP8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3" s="16" t="str" cm="1">
        <f t="array" aca="1" ref="AQ8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3" s="16" t="str" cm="1">
        <f t="array" aca="1" ref="AR8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3" s="51" t="str">
        <f ca="1">IF(
AND(LEN(TRIM(FIT_Lite[[#This Row],[Child Care 6 Months Post-Discharge]]))=0,LEN(TRIM(FIT_Lite[[#This Row],[Discharge Date]]))&gt;0,LEN(TRIM(AN83))=0,FIT_Lite[[#This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3" s="48" t="str" cm="1">
        <f t="array" aca="1" ref="AT8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3" s="7">
        <f>IF(FIT_Lite[[#This Row],[Most Recent-AAPI Score]]&gt;=40, 1, IF(OR(TRIM(FIT_Lite[[#This Row],[Pre-AAPI Score]])="",TRIM(FIT_Lite[[#This Row],[Most Recent-AAPI Score]])=""),0,IF(FIT_Lite[[#This Row],[Most Recent-AAPI Score]]-FIT_Lite[[#This Row],[Pre-AAPI Score]]&gt;=0,1,0)))</f>
        <v>0</v>
      </c>
      <c r="AW83" s="7">
        <f>IF(FIT_Lite[[#This Row],[Most Recent-DLA-20 Score]]&gt;=7, 1, IF(OR(TRIM(FIT_Lite[[#This Row],[Pre-DLA-20 Score]])="",TRIM(FIT_Lite[[#This Row],[Most Recent-DLA-20 Score]])=""),0,IF(FIT_Lite[[#This Row],[Most Recent-DLA-20 Score]]-FIT_Lite[[#This Row],[Pre-DLA-20 Score]]&gt;=0,1,0)))</f>
        <v>0</v>
      </c>
      <c r="AX83" s="7">
        <f>IF(FIT_Lite[[#This Row],[Most Recent-AAPI Score]]&gt;=40, 1, IF(OR(TRIM(FIT_Lite[[#This Row],[Pre-AAPI Score]])="",TRIM(FIT_Lite[[#This Row],[Most Recent-AAPI Score]])=""),0,IF(FIT_Lite[[#This Row],[Most Recent-AAPI Score]]-FIT_Lite[[#This Row],[Pre-AAPI Score]]&gt;=0,1,0)))</f>
        <v>0</v>
      </c>
      <c r="AY83" s="7">
        <f>IF(FIT_Lite[[#This Row],[Most Recent-DLA-20 Score]]&gt;=7, 1, IF(OR(TRIM(FIT_Lite[[#This Row],[Pre-DLA-20 Score]])="",TRIM(FIT_Lite[[#This Row],[Most Recent-DLA-20 Score]])=""),0,IF(FIT_Lite[[#This Row],[Most Recent-DLA-20 Score]]-FIT_Lite[[#This Row],[Pre-DLA-20 Score]]&gt;=0,1,0)))</f>
        <v>0</v>
      </c>
      <c r="AZ83" s="7" t="str">
        <f>IFERROR(VLOOKUP(FIT_Lite[[#This Row],[Primary ICD-10 Diagnosis]],ICD_10[[Combined]:[category]],3,FALSE),"")</f>
        <v/>
      </c>
      <c r="BA83" s="18" t="str">
        <f>IF(AND(LEN(FIT_Lite[[#This Row],[Date Enrolled]])&gt;0,LEN(FIT_Lite[[#This Row],[Date Assessment Completed]])&gt;0),IF((FIT_Lite[[#This Row],[Date Assessment Completed]]-FIT_Lite[[#This Row],[Date Enrolled]])&lt;=15,"Yes","No"),"")</f>
        <v/>
      </c>
      <c r="BB83" s="7" t="str">
        <f>IF(AND(LEN(FIT_Lite[[#This Row],[Discharge Date]])&gt;0,LEN(FIT_Lite[[#This Row],[Date Discharge Summary Completed]])&gt;0),IF(DATEDIF(FIT_Lite[[#This Row],[Discharge Date]],FIT_Lite[[#This Row],[Date Discharge Summary Completed]],"D")&lt;=7,"Yes","No"),"")</f>
        <v/>
      </c>
      <c r="BC83" s="18" t="str">
        <f>IFERROR(IF(LEN(TRIM(FIT_Lite[[#This Row],[Living Arrangements at Discharge]]))&gt;0,VLOOKUP(FIT_Lite[[#This Row],[Living Arrangements at Discharge]],Living_Arrangements[],2,FALSE),""),"")</f>
        <v/>
      </c>
      <c r="BD8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3" s="18" t="str">
        <f>IF(LEN(TRIM(FIT_Lite[[#This Row],[Employment Status at Discharge]]))&gt;0,IF(FIT_Lite[[#This Row],[Employment Status at Discharge]]="Yes","Stable",IF(FIT_Lite[[#This Row],[Employment Status at Discharge]]="No","Unstable",IFERROR(VLOOKUP(FIT_Lite[[#This Row],[Employment Status at Discharge]],Employment_Stat[],2,FALSE),""))),"")</f>
        <v/>
      </c>
      <c r="BF83" s="16">
        <f>IF(LEN(FIT_Lite[[#This Row],[Pre-AAPI Date]])&gt;0,FIT_Lite[[#This Row],[Pre-AAPI Date]],FIT_Lite[[#This Row],[Date Enrolled]])</f>
        <v>0</v>
      </c>
      <c r="BG83" s="16">
        <f ca="1">IF(LEN(FIT_Lite[[#This Row],[Date Discharge Summary Completed]])&gt;0,FIT_Lite[[#This Row],[Date Discharge Summary Completed]],IF(LEN(FIT_Lite[[#This Row],[Discharge Date]])&gt;0,FIT_Lite[[#This Row],[Discharge Date]]+30,TODAY()))</f>
        <v>45940</v>
      </c>
      <c r="BH83" s="16">
        <f>IF(LEN(FIT_Lite[[#This Row],[Pre-DLA-20 Date]])&gt;0,FIT_Lite[[#This Row],[Pre-DLA-20 Date]],FIT_Lite[[#This Row],[Date Enrolled]])</f>
        <v>0</v>
      </c>
      <c r="BI83" t="str">
        <f>IFERROR(IF(AND(TRIM(FIT_Lite[[#This Row],[Date Enrolled]])&lt;&gt;"",TRIM(FIT_Lite[[#This Row],[Discharge Date]])&lt;&gt;""),DATEDIF(FIT_Lite[[#This Row],[Date Enrolled]],FIT_Lite[[#This Row],[Discharge Date]],"D"),""),"")</f>
        <v/>
      </c>
    </row>
    <row r="84" spans="1:61" x14ac:dyDescent="0.25">
      <c r="A84" s="14"/>
      <c r="D84" s="20"/>
      <c r="O84" s="7"/>
      <c r="S84" s="10"/>
      <c r="AG84" s="11"/>
      <c r="AH84" s="35"/>
      <c r="AI84" s="11"/>
      <c r="AJ84" s="11"/>
      <c r="AO84" s="10"/>
      <c r="AP84" s="15" t="str" cm="1">
        <f t="array" aca="1" ref="AP8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4" s="16" t="str" cm="1">
        <f t="array" aca="1" ref="AQ8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4" s="16" t="str" cm="1">
        <f t="array" aca="1" ref="AR8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4" s="51" t="str">
        <f ca="1">IF(
AND(LEN(TRIM(FIT_Lite[[#This Row],[Child Care 6 Months Post-Discharge]]))=0,LEN(TRIM(FIT_Lite[[#This Row],[Discharge Date]]))&gt;0,LEN(TRIM(AN84))=0,FIT_Lite[[#This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4" s="48" t="str" cm="1">
        <f t="array" aca="1" ref="AT8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4" s="7">
        <f>IF(FIT_Lite[[#This Row],[Most Recent-AAPI Score]]&gt;=40, 1, IF(OR(TRIM(FIT_Lite[[#This Row],[Pre-AAPI Score]])="",TRIM(FIT_Lite[[#This Row],[Most Recent-AAPI Score]])=""),0,IF(FIT_Lite[[#This Row],[Most Recent-AAPI Score]]-FIT_Lite[[#This Row],[Pre-AAPI Score]]&gt;=0,1,0)))</f>
        <v>0</v>
      </c>
      <c r="AW84" s="7">
        <f>IF(FIT_Lite[[#This Row],[Most Recent-DLA-20 Score]]&gt;=7, 1, IF(OR(TRIM(FIT_Lite[[#This Row],[Pre-DLA-20 Score]])="",TRIM(FIT_Lite[[#This Row],[Most Recent-DLA-20 Score]])=""),0,IF(FIT_Lite[[#This Row],[Most Recent-DLA-20 Score]]-FIT_Lite[[#This Row],[Pre-DLA-20 Score]]&gt;=0,1,0)))</f>
        <v>0</v>
      </c>
      <c r="AX84" s="7">
        <f>IF(FIT_Lite[[#This Row],[Most Recent-AAPI Score]]&gt;=40, 1, IF(OR(TRIM(FIT_Lite[[#This Row],[Pre-AAPI Score]])="",TRIM(FIT_Lite[[#This Row],[Most Recent-AAPI Score]])=""),0,IF(FIT_Lite[[#This Row],[Most Recent-AAPI Score]]-FIT_Lite[[#This Row],[Pre-AAPI Score]]&gt;=0,1,0)))</f>
        <v>0</v>
      </c>
      <c r="AY84" s="7">
        <f>IF(FIT_Lite[[#This Row],[Most Recent-DLA-20 Score]]&gt;=7, 1, IF(OR(TRIM(FIT_Lite[[#This Row],[Pre-DLA-20 Score]])="",TRIM(FIT_Lite[[#This Row],[Most Recent-DLA-20 Score]])=""),0,IF(FIT_Lite[[#This Row],[Most Recent-DLA-20 Score]]-FIT_Lite[[#This Row],[Pre-DLA-20 Score]]&gt;=0,1,0)))</f>
        <v>0</v>
      </c>
      <c r="AZ84" s="7" t="str">
        <f>IFERROR(VLOOKUP(FIT_Lite[[#This Row],[Primary ICD-10 Diagnosis]],ICD_10[[Combined]:[category]],3,FALSE),"")</f>
        <v/>
      </c>
      <c r="BA84" s="18" t="str">
        <f>IF(AND(LEN(FIT_Lite[[#This Row],[Date Enrolled]])&gt;0,LEN(FIT_Lite[[#This Row],[Date Assessment Completed]])&gt;0),IF((FIT_Lite[[#This Row],[Date Assessment Completed]]-FIT_Lite[[#This Row],[Date Enrolled]])&lt;=15,"Yes","No"),"")</f>
        <v/>
      </c>
      <c r="BB84" s="7" t="str">
        <f>IF(AND(LEN(FIT_Lite[[#This Row],[Discharge Date]])&gt;0,LEN(FIT_Lite[[#This Row],[Date Discharge Summary Completed]])&gt;0),IF(DATEDIF(FIT_Lite[[#This Row],[Discharge Date]],FIT_Lite[[#This Row],[Date Discharge Summary Completed]],"D")&lt;=7,"Yes","No"),"")</f>
        <v/>
      </c>
      <c r="BC84" s="18" t="str">
        <f>IFERROR(IF(LEN(TRIM(FIT_Lite[[#This Row],[Living Arrangements at Discharge]]))&gt;0,VLOOKUP(FIT_Lite[[#This Row],[Living Arrangements at Discharge]],Living_Arrangements[],2,FALSE),""),"")</f>
        <v/>
      </c>
      <c r="BD8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4" s="18" t="str">
        <f>IF(LEN(TRIM(FIT_Lite[[#This Row],[Employment Status at Discharge]]))&gt;0,IF(FIT_Lite[[#This Row],[Employment Status at Discharge]]="Yes","Stable",IF(FIT_Lite[[#This Row],[Employment Status at Discharge]]="No","Unstable",IFERROR(VLOOKUP(FIT_Lite[[#This Row],[Employment Status at Discharge]],Employment_Stat[],2,FALSE),""))),"")</f>
        <v/>
      </c>
      <c r="BF84" s="16">
        <f>IF(LEN(FIT_Lite[[#This Row],[Pre-AAPI Date]])&gt;0,FIT_Lite[[#This Row],[Pre-AAPI Date]],FIT_Lite[[#This Row],[Date Enrolled]])</f>
        <v>0</v>
      </c>
      <c r="BG84" s="16">
        <f ca="1">IF(LEN(FIT_Lite[[#This Row],[Date Discharge Summary Completed]])&gt;0,FIT_Lite[[#This Row],[Date Discharge Summary Completed]],IF(LEN(FIT_Lite[[#This Row],[Discharge Date]])&gt;0,FIT_Lite[[#This Row],[Discharge Date]]+30,TODAY()))</f>
        <v>45940</v>
      </c>
      <c r="BH84" s="16">
        <f>IF(LEN(FIT_Lite[[#This Row],[Pre-DLA-20 Date]])&gt;0,FIT_Lite[[#This Row],[Pre-DLA-20 Date]],FIT_Lite[[#This Row],[Date Enrolled]])</f>
        <v>0</v>
      </c>
      <c r="BI84" t="str">
        <f>IFERROR(IF(AND(TRIM(FIT_Lite[[#This Row],[Date Enrolled]])&lt;&gt;"",TRIM(FIT_Lite[[#This Row],[Discharge Date]])&lt;&gt;""),DATEDIF(FIT_Lite[[#This Row],[Date Enrolled]],FIT_Lite[[#This Row],[Discharge Date]],"D"),""),"")</f>
        <v/>
      </c>
    </row>
    <row r="85" spans="1:61" x14ac:dyDescent="0.25">
      <c r="A85" s="14"/>
      <c r="D85" s="20"/>
      <c r="O85" s="7"/>
      <c r="S85" s="10"/>
      <c r="AG85" s="11"/>
      <c r="AH85" s="35"/>
      <c r="AI85" s="11"/>
      <c r="AJ85" s="11"/>
      <c r="AO85" s="10"/>
      <c r="AP85" s="15" t="str" cm="1">
        <f t="array" aca="1" ref="AP8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5" s="16" t="str" cm="1">
        <f t="array" aca="1" ref="AQ8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5" s="16" t="str" cm="1">
        <f t="array" aca="1" ref="AR8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5" s="51" t="str">
        <f ca="1">IF(
AND(LEN(TRIM(FIT_Lite[[#This Row],[Child Care 6 Months Post-Discharge]]))=0,LEN(TRIM(FIT_Lite[[#This Row],[Discharge Date]]))&gt;0,LEN(TRIM(AN85))=0,FIT_Lite[[#This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5" s="48" t="str" cm="1">
        <f t="array" aca="1" ref="AT8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5" s="7">
        <f>IF(FIT_Lite[[#This Row],[Most Recent-AAPI Score]]&gt;=40, 1, IF(OR(TRIM(FIT_Lite[[#This Row],[Pre-AAPI Score]])="",TRIM(FIT_Lite[[#This Row],[Most Recent-AAPI Score]])=""),0,IF(FIT_Lite[[#This Row],[Most Recent-AAPI Score]]-FIT_Lite[[#This Row],[Pre-AAPI Score]]&gt;=0,1,0)))</f>
        <v>0</v>
      </c>
      <c r="AW85" s="7">
        <f>IF(FIT_Lite[[#This Row],[Most Recent-DLA-20 Score]]&gt;=7, 1, IF(OR(TRIM(FIT_Lite[[#This Row],[Pre-DLA-20 Score]])="",TRIM(FIT_Lite[[#This Row],[Most Recent-DLA-20 Score]])=""),0,IF(FIT_Lite[[#This Row],[Most Recent-DLA-20 Score]]-FIT_Lite[[#This Row],[Pre-DLA-20 Score]]&gt;=0,1,0)))</f>
        <v>0</v>
      </c>
      <c r="AX85" s="7">
        <f>IF(FIT_Lite[[#This Row],[Most Recent-AAPI Score]]&gt;=40, 1, IF(OR(TRIM(FIT_Lite[[#This Row],[Pre-AAPI Score]])="",TRIM(FIT_Lite[[#This Row],[Most Recent-AAPI Score]])=""),0,IF(FIT_Lite[[#This Row],[Most Recent-AAPI Score]]-FIT_Lite[[#This Row],[Pre-AAPI Score]]&gt;=0,1,0)))</f>
        <v>0</v>
      </c>
      <c r="AY85" s="7">
        <f>IF(FIT_Lite[[#This Row],[Most Recent-DLA-20 Score]]&gt;=7, 1, IF(OR(TRIM(FIT_Lite[[#This Row],[Pre-DLA-20 Score]])="",TRIM(FIT_Lite[[#This Row],[Most Recent-DLA-20 Score]])=""),0,IF(FIT_Lite[[#This Row],[Most Recent-DLA-20 Score]]-FIT_Lite[[#This Row],[Pre-DLA-20 Score]]&gt;=0,1,0)))</f>
        <v>0</v>
      </c>
      <c r="AZ85" s="7" t="str">
        <f>IFERROR(VLOOKUP(FIT_Lite[[#This Row],[Primary ICD-10 Diagnosis]],ICD_10[[Combined]:[category]],3,FALSE),"")</f>
        <v/>
      </c>
      <c r="BA85" s="18" t="str">
        <f>IF(AND(LEN(FIT_Lite[[#This Row],[Date Enrolled]])&gt;0,LEN(FIT_Lite[[#This Row],[Date Assessment Completed]])&gt;0),IF((FIT_Lite[[#This Row],[Date Assessment Completed]]-FIT_Lite[[#This Row],[Date Enrolled]])&lt;=15,"Yes","No"),"")</f>
        <v/>
      </c>
      <c r="BB85" s="7" t="str">
        <f>IF(AND(LEN(FIT_Lite[[#This Row],[Discharge Date]])&gt;0,LEN(FIT_Lite[[#This Row],[Date Discharge Summary Completed]])&gt;0),IF(DATEDIF(FIT_Lite[[#This Row],[Discharge Date]],FIT_Lite[[#This Row],[Date Discharge Summary Completed]],"D")&lt;=7,"Yes","No"),"")</f>
        <v/>
      </c>
      <c r="BC85" s="18" t="str">
        <f>IFERROR(IF(LEN(TRIM(FIT_Lite[[#This Row],[Living Arrangements at Discharge]]))&gt;0,VLOOKUP(FIT_Lite[[#This Row],[Living Arrangements at Discharge]],Living_Arrangements[],2,FALSE),""),"")</f>
        <v/>
      </c>
      <c r="BD8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5" s="18" t="str">
        <f>IF(LEN(TRIM(FIT_Lite[[#This Row],[Employment Status at Discharge]]))&gt;0,IF(FIT_Lite[[#This Row],[Employment Status at Discharge]]="Yes","Stable",IF(FIT_Lite[[#This Row],[Employment Status at Discharge]]="No","Unstable",IFERROR(VLOOKUP(FIT_Lite[[#This Row],[Employment Status at Discharge]],Employment_Stat[],2,FALSE),""))),"")</f>
        <v/>
      </c>
      <c r="BF85" s="16">
        <f>IF(LEN(FIT_Lite[[#This Row],[Pre-AAPI Date]])&gt;0,FIT_Lite[[#This Row],[Pre-AAPI Date]],FIT_Lite[[#This Row],[Date Enrolled]])</f>
        <v>0</v>
      </c>
      <c r="BG85" s="16">
        <f ca="1">IF(LEN(FIT_Lite[[#This Row],[Date Discharge Summary Completed]])&gt;0,FIT_Lite[[#This Row],[Date Discharge Summary Completed]],IF(LEN(FIT_Lite[[#This Row],[Discharge Date]])&gt;0,FIT_Lite[[#This Row],[Discharge Date]]+30,TODAY()))</f>
        <v>45940</v>
      </c>
      <c r="BH85" s="16">
        <f>IF(LEN(FIT_Lite[[#This Row],[Pre-DLA-20 Date]])&gt;0,FIT_Lite[[#This Row],[Pre-DLA-20 Date]],FIT_Lite[[#This Row],[Date Enrolled]])</f>
        <v>0</v>
      </c>
      <c r="BI85" t="str">
        <f>IFERROR(IF(AND(TRIM(FIT_Lite[[#This Row],[Date Enrolled]])&lt;&gt;"",TRIM(FIT_Lite[[#This Row],[Discharge Date]])&lt;&gt;""),DATEDIF(FIT_Lite[[#This Row],[Date Enrolled]],FIT_Lite[[#This Row],[Discharge Date]],"D"),""),"")</f>
        <v/>
      </c>
    </row>
    <row r="86" spans="1:61" x14ac:dyDescent="0.25">
      <c r="A86" s="14"/>
      <c r="D86" s="20"/>
      <c r="O86" s="7"/>
      <c r="S86" s="10"/>
      <c r="AG86" s="11"/>
      <c r="AH86" s="35"/>
      <c r="AI86" s="11"/>
      <c r="AJ86" s="11"/>
      <c r="AO86" s="10"/>
      <c r="AP86" s="15" t="str" cm="1">
        <f t="array" aca="1" ref="AP8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6" s="16" t="str" cm="1">
        <f t="array" aca="1" ref="AQ8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6" s="16" t="str" cm="1">
        <f t="array" aca="1" ref="AR8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6" s="51" t="str">
        <f ca="1">IF(
AND(LEN(TRIM(FIT_Lite[[#This Row],[Child Care 6 Months Post-Discharge]]))=0,LEN(TRIM(FIT_Lite[[#This Row],[Discharge Date]]))&gt;0,LEN(TRIM(AN86))=0,FIT_Lite[[#This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6" s="48" t="str" cm="1">
        <f t="array" aca="1" ref="AT8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6" s="7">
        <f>IF(FIT_Lite[[#This Row],[Most Recent-AAPI Score]]&gt;=40, 1, IF(OR(TRIM(FIT_Lite[[#This Row],[Pre-AAPI Score]])="",TRIM(FIT_Lite[[#This Row],[Most Recent-AAPI Score]])=""),0,IF(FIT_Lite[[#This Row],[Most Recent-AAPI Score]]-FIT_Lite[[#This Row],[Pre-AAPI Score]]&gt;=0,1,0)))</f>
        <v>0</v>
      </c>
      <c r="AW86" s="7">
        <f>IF(FIT_Lite[[#This Row],[Most Recent-DLA-20 Score]]&gt;=7, 1, IF(OR(TRIM(FIT_Lite[[#This Row],[Pre-DLA-20 Score]])="",TRIM(FIT_Lite[[#This Row],[Most Recent-DLA-20 Score]])=""),0,IF(FIT_Lite[[#This Row],[Most Recent-DLA-20 Score]]-FIT_Lite[[#This Row],[Pre-DLA-20 Score]]&gt;=0,1,0)))</f>
        <v>0</v>
      </c>
      <c r="AX86" s="7">
        <f>IF(FIT_Lite[[#This Row],[Most Recent-AAPI Score]]&gt;=40, 1, IF(OR(TRIM(FIT_Lite[[#This Row],[Pre-AAPI Score]])="",TRIM(FIT_Lite[[#This Row],[Most Recent-AAPI Score]])=""),0,IF(FIT_Lite[[#This Row],[Most Recent-AAPI Score]]-FIT_Lite[[#This Row],[Pre-AAPI Score]]&gt;=0,1,0)))</f>
        <v>0</v>
      </c>
      <c r="AY86" s="7">
        <f>IF(FIT_Lite[[#This Row],[Most Recent-DLA-20 Score]]&gt;=7, 1, IF(OR(TRIM(FIT_Lite[[#This Row],[Pre-DLA-20 Score]])="",TRIM(FIT_Lite[[#This Row],[Most Recent-DLA-20 Score]])=""),0,IF(FIT_Lite[[#This Row],[Most Recent-DLA-20 Score]]-FIT_Lite[[#This Row],[Pre-DLA-20 Score]]&gt;=0,1,0)))</f>
        <v>0</v>
      </c>
      <c r="AZ86" s="7" t="str">
        <f>IFERROR(VLOOKUP(FIT_Lite[[#This Row],[Primary ICD-10 Diagnosis]],ICD_10[[Combined]:[category]],3,FALSE),"")</f>
        <v/>
      </c>
      <c r="BA86" s="18" t="str">
        <f>IF(AND(LEN(FIT_Lite[[#This Row],[Date Enrolled]])&gt;0,LEN(FIT_Lite[[#This Row],[Date Assessment Completed]])&gt;0),IF((FIT_Lite[[#This Row],[Date Assessment Completed]]-FIT_Lite[[#This Row],[Date Enrolled]])&lt;=15,"Yes","No"),"")</f>
        <v/>
      </c>
      <c r="BB86" s="7" t="str">
        <f>IF(AND(LEN(FIT_Lite[[#This Row],[Discharge Date]])&gt;0,LEN(FIT_Lite[[#This Row],[Date Discharge Summary Completed]])&gt;0),IF(DATEDIF(FIT_Lite[[#This Row],[Discharge Date]],FIT_Lite[[#This Row],[Date Discharge Summary Completed]],"D")&lt;=7,"Yes","No"),"")</f>
        <v/>
      </c>
      <c r="BC86" s="18" t="str">
        <f>IFERROR(IF(LEN(TRIM(FIT_Lite[[#This Row],[Living Arrangements at Discharge]]))&gt;0,VLOOKUP(FIT_Lite[[#This Row],[Living Arrangements at Discharge]],Living_Arrangements[],2,FALSE),""),"")</f>
        <v/>
      </c>
      <c r="BD8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6" s="18" t="str">
        <f>IF(LEN(TRIM(FIT_Lite[[#This Row],[Employment Status at Discharge]]))&gt;0,IF(FIT_Lite[[#This Row],[Employment Status at Discharge]]="Yes","Stable",IF(FIT_Lite[[#This Row],[Employment Status at Discharge]]="No","Unstable",IFERROR(VLOOKUP(FIT_Lite[[#This Row],[Employment Status at Discharge]],Employment_Stat[],2,FALSE),""))),"")</f>
        <v/>
      </c>
      <c r="BF86" s="16">
        <f>IF(LEN(FIT_Lite[[#This Row],[Pre-AAPI Date]])&gt;0,FIT_Lite[[#This Row],[Pre-AAPI Date]],FIT_Lite[[#This Row],[Date Enrolled]])</f>
        <v>0</v>
      </c>
      <c r="BG86" s="16">
        <f ca="1">IF(LEN(FIT_Lite[[#This Row],[Date Discharge Summary Completed]])&gt;0,FIT_Lite[[#This Row],[Date Discharge Summary Completed]],IF(LEN(FIT_Lite[[#This Row],[Discharge Date]])&gt;0,FIT_Lite[[#This Row],[Discharge Date]]+30,TODAY()))</f>
        <v>45940</v>
      </c>
      <c r="BH86" s="16">
        <f>IF(LEN(FIT_Lite[[#This Row],[Pre-DLA-20 Date]])&gt;0,FIT_Lite[[#This Row],[Pre-DLA-20 Date]],FIT_Lite[[#This Row],[Date Enrolled]])</f>
        <v>0</v>
      </c>
      <c r="BI86" t="str">
        <f>IFERROR(IF(AND(TRIM(FIT_Lite[[#This Row],[Date Enrolled]])&lt;&gt;"",TRIM(FIT_Lite[[#This Row],[Discharge Date]])&lt;&gt;""),DATEDIF(FIT_Lite[[#This Row],[Date Enrolled]],FIT_Lite[[#This Row],[Discharge Date]],"D"),""),"")</f>
        <v/>
      </c>
    </row>
    <row r="87" spans="1:61" x14ac:dyDescent="0.25">
      <c r="A87" s="14"/>
      <c r="D87" s="20"/>
      <c r="O87" s="7"/>
      <c r="S87" s="10"/>
      <c r="AG87" s="11"/>
      <c r="AH87" s="35"/>
      <c r="AI87" s="11"/>
      <c r="AJ87" s="11"/>
      <c r="AO87" s="10"/>
      <c r="AP87" s="15" t="str" cm="1">
        <f t="array" aca="1" ref="AP8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7" s="16" t="str" cm="1">
        <f t="array" aca="1" ref="AQ8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7" s="16" t="str" cm="1">
        <f t="array" aca="1" ref="AR8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7" s="51" t="str">
        <f ca="1">IF(
AND(LEN(TRIM(FIT_Lite[[#This Row],[Child Care 6 Months Post-Discharge]]))=0,LEN(TRIM(FIT_Lite[[#This Row],[Discharge Date]]))&gt;0,LEN(TRIM(AN87))=0,FIT_Lite[[#This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7" s="48" t="str" cm="1">
        <f t="array" aca="1" ref="AT8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7" s="7">
        <f>IF(FIT_Lite[[#This Row],[Most Recent-AAPI Score]]&gt;=40, 1, IF(OR(TRIM(FIT_Lite[[#This Row],[Pre-AAPI Score]])="",TRIM(FIT_Lite[[#This Row],[Most Recent-AAPI Score]])=""),0,IF(FIT_Lite[[#This Row],[Most Recent-AAPI Score]]-FIT_Lite[[#This Row],[Pre-AAPI Score]]&gt;=0,1,0)))</f>
        <v>0</v>
      </c>
      <c r="AW87" s="7">
        <f>IF(FIT_Lite[[#This Row],[Most Recent-DLA-20 Score]]&gt;=7, 1, IF(OR(TRIM(FIT_Lite[[#This Row],[Pre-DLA-20 Score]])="",TRIM(FIT_Lite[[#This Row],[Most Recent-DLA-20 Score]])=""),0,IF(FIT_Lite[[#This Row],[Most Recent-DLA-20 Score]]-FIT_Lite[[#This Row],[Pre-DLA-20 Score]]&gt;=0,1,0)))</f>
        <v>0</v>
      </c>
      <c r="AX87" s="7">
        <f>IF(FIT_Lite[[#This Row],[Most Recent-AAPI Score]]&gt;=40, 1, IF(OR(TRIM(FIT_Lite[[#This Row],[Pre-AAPI Score]])="",TRIM(FIT_Lite[[#This Row],[Most Recent-AAPI Score]])=""),0,IF(FIT_Lite[[#This Row],[Most Recent-AAPI Score]]-FIT_Lite[[#This Row],[Pre-AAPI Score]]&gt;=0,1,0)))</f>
        <v>0</v>
      </c>
      <c r="AY87" s="7">
        <f>IF(FIT_Lite[[#This Row],[Most Recent-DLA-20 Score]]&gt;=7, 1, IF(OR(TRIM(FIT_Lite[[#This Row],[Pre-DLA-20 Score]])="",TRIM(FIT_Lite[[#This Row],[Most Recent-DLA-20 Score]])=""),0,IF(FIT_Lite[[#This Row],[Most Recent-DLA-20 Score]]-FIT_Lite[[#This Row],[Pre-DLA-20 Score]]&gt;=0,1,0)))</f>
        <v>0</v>
      </c>
      <c r="AZ87" s="7" t="str">
        <f>IFERROR(VLOOKUP(FIT_Lite[[#This Row],[Primary ICD-10 Diagnosis]],ICD_10[[Combined]:[category]],3,FALSE),"")</f>
        <v/>
      </c>
      <c r="BA87" s="18" t="str">
        <f>IF(AND(LEN(FIT_Lite[[#This Row],[Date Enrolled]])&gt;0,LEN(FIT_Lite[[#This Row],[Date Assessment Completed]])&gt;0),IF((FIT_Lite[[#This Row],[Date Assessment Completed]]-FIT_Lite[[#This Row],[Date Enrolled]])&lt;=15,"Yes","No"),"")</f>
        <v/>
      </c>
      <c r="BB87" s="7" t="str">
        <f>IF(AND(LEN(FIT_Lite[[#This Row],[Discharge Date]])&gt;0,LEN(FIT_Lite[[#This Row],[Date Discharge Summary Completed]])&gt;0),IF(DATEDIF(FIT_Lite[[#This Row],[Discharge Date]],FIT_Lite[[#This Row],[Date Discharge Summary Completed]],"D")&lt;=7,"Yes","No"),"")</f>
        <v/>
      </c>
      <c r="BC87" s="18" t="str">
        <f>IFERROR(IF(LEN(TRIM(FIT_Lite[[#This Row],[Living Arrangements at Discharge]]))&gt;0,VLOOKUP(FIT_Lite[[#This Row],[Living Arrangements at Discharge]],Living_Arrangements[],2,FALSE),""),"")</f>
        <v/>
      </c>
      <c r="BD8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7" s="18" t="str">
        <f>IF(LEN(TRIM(FIT_Lite[[#This Row],[Employment Status at Discharge]]))&gt;0,IF(FIT_Lite[[#This Row],[Employment Status at Discharge]]="Yes","Stable",IF(FIT_Lite[[#This Row],[Employment Status at Discharge]]="No","Unstable",IFERROR(VLOOKUP(FIT_Lite[[#This Row],[Employment Status at Discharge]],Employment_Stat[],2,FALSE),""))),"")</f>
        <v/>
      </c>
      <c r="BF87" s="16">
        <f>IF(LEN(FIT_Lite[[#This Row],[Pre-AAPI Date]])&gt;0,FIT_Lite[[#This Row],[Pre-AAPI Date]],FIT_Lite[[#This Row],[Date Enrolled]])</f>
        <v>0</v>
      </c>
      <c r="BG87" s="16">
        <f ca="1">IF(LEN(FIT_Lite[[#This Row],[Date Discharge Summary Completed]])&gt;0,FIT_Lite[[#This Row],[Date Discharge Summary Completed]],IF(LEN(FIT_Lite[[#This Row],[Discharge Date]])&gt;0,FIT_Lite[[#This Row],[Discharge Date]]+30,TODAY()))</f>
        <v>45940</v>
      </c>
      <c r="BH87" s="16">
        <f>IF(LEN(FIT_Lite[[#This Row],[Pre-DLA-20 Date]])&gt;0,FIT_Lite[[#This Row],[Pre-DLA-20 Date]],FIT_Lite[[#This Row],[Date Enrolled]])</f>
        <v>0</v>
      </c>
      <c r="BI87" t="str">
        <f>IFERROR(IF(AND(TRIM(FIT_Lite[[#This Row],[Date Enrolled]])&lt;&gt;"",TRIM(FIT_Lite[[#This Row],[Discharge Date]])&lt;&gt;""),DATEDIF(FIT_Lite[[#This Row],[Date Enrolled]],FIT_Lite[[#This Row],[Discharge Date]],"D"),""),"")</f>
        <v/>
      </c>
    </row>
    <row r="88" spans="1:61" x14ac:dyDescent="0.25">
      <c r="A88" s="14"/>
      <c r="D88" s="20"/>
      <c r="O88" s="7"/>
      <c r="S88" s="10"/>
      <c r="AG88" s="11"/>
      <c r="AH88" s="35"/>
      <c r="AI88" s="11"/>
      <c r="AJ88" s="11"/>
      <c r="AO88" s="10"/>
      <c r="AP88" s="15" t="str" cm="1">
        <f t="array" aca="1" ref="AP8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8" s="16" t="str" cm="1">
        <f t="array" aca="1" ref="AQ8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8" s="16" t="str" cm="1">
        <f t="array" aca="1" ref="AR8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8" s="51" t="str">
        <f ca="1">IF(
AND(LEN(TRIM(FIT_Lite[[#This Row],[Child Care 6 Months Post-Discharge]]))=0,LEN(TRIM(FIT_Lite[[#This Row],[Discharge Date]]))&gt;0,LEN(TRIM(AN88))=0,FIT_Lite[[#This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8" s="48" t="str" cm="1">
        <f t="array" aca="1" ref="AT8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8" s="7">
        <f>IF(FIT_Lite[[#This Row],[Most Recent-AAPI Score]]&gt;=40, 1, IF(OR(TRIM(FIT_Lite[[#This Row],[Pre-AAPI Score]])="",TRIM(FIT_Lite[[#This Row],[Most Recent-AAPI Score]])=""),0,IF(FIT_Lite[[#This Row],[Most Recent-AAPI Score]]-FIT_Lite[[#This Row],[Pre-AAPI Score]]&gt;=0,1,0)))</f>
        <v>0</v>
      </c>
      <c r="AW88" s="7">
        <f>IF(FIT_Lite[[#This Row],[Most Recent-DLA-20 Score]]&gt;=7, 1, IF(OR(TRIM(FIT_Lite[[#This Row],[Pre-DLA-20 Score]])="",TRIM(FIT_Lite[[#This Row],[Most Recent-DLA-20 Score]])=""),0,IF(FIT_Lite[[#This Row],[Most Recent-DLA-20 Score]]-FIT_Lite[[#This Row],[Pre-DLA-20 Score]]&gt;=0,1,0)))</f>
        <v>0</v>
      </c>
      <c r="AX88" s="7">
        <f>IF(FIT_Lite[[#This Row],[Most Recent-AAPI Score]]&gt;=40, 1, IF(OR(TRIM(FIT_Lite[[#This Row],[Pre-AAPI Score]])="",TRIM(FIT_Lite[[#This Row],[Most Recent-AAPI Score]])=""),0,IF(FIT_Lite[[#This Row],[Most Recent-AAPI Score]]-FIT_Lite[[#This Row],[Pre-AAPI Score]]&gt;=0,1,0)))</f>
        <v>0</v>
      </c>
      <c r="AY88" s="7">
        <f>IF(FIT_Lite[[#This Row],[Most Recent-DLA-20 Score]]&gt;=7, 1, IF(OR(TRIM(FIT_Lite[[#This Row],[Pre-DLA-20 Score]])="",TRIM(FIT_Lite[[#This Row],[Most Recent-DLA-20 Score]])=""),0,IF(FIT_Lite[[#This Row],[Most Recent-DLA-20 Score]]-FIT_Lite[[#This Row],[Pre-DLA-20 Score]]&gt;=0,1,0)))</f>
        <v>0</v>
      </c>
      <c r="AZ88" s="7" t="str">
        <f>IFERROR(VLOOKUP(FIT_Lite[[#This Row],[Primary ICD-10 Diagnosis]],ICD_10[[Combined]:[category]],3,FALSE),"")</f>
        <v/>
      </c>
      <c r="BA88" s="18" t="str">
        <f>IF(AND(LEN(FIT_Lite[[#This Row],[Date Enrolled]])&gt;0,LEN(FIT_Lite[[#This Row],[Date Assessment Completed]])&gt;0),IF((FIT_Lite[[#This Row],[Date Assessment Completed]]-FIT_Lite[[#This Row],[Date Enrolled]])&lt;=15,"Yes","No"),"")</f>
        <v/>
      </c>
      <c r="BB88" s="7" t="str">
        <f>IF(AND(LEN(FIT_Lite[[#This Row],[Discharge Date]])&gt;0,LEN(FIT_Lite[[#This Row],[Date Discharge Summary Completed]])&gt;0),IF(DATEDIF(FIT_Lite[[#This Row],[Discharge Date]],FIT_Lite[[#This Row],[Date Discharge Summary Completed]],"D")&lt;=7,"Yes","No"),"")</f>
        <v/>
      </c>
      <c r="BC88" s="18" t="str">
        <f>IFERROR(IF(LEN(TRIM(FIT_Lite[[#This Row],[Living Arrangements at Discharge]]))&gt;0,VLOOKUP(FIT_Lite[[#This Row],[Living Arrangements at Discharge]],Living_Arrangements[],2,FALSE),""),"")</f>
        <v/>
      </c>
      <c r="BD8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8" s="18" t="str">
        <f>IF(LEN(TRIM(FIT_Lite[[#This Row],[Employment Status at Discharge]]))&gt;0,IF(FIT_Lite[[#This Row],[Employment Status at Discharge]]="Yes","Stable",IF(FIT_Lite[[#This Row],[Employment Status at Discharge]]="No","Unstable",IFERROR(VLOOKUP(FIT_Lite[[#This Row],[Employment Status at Discharge]],Employment_Stat[],2,FALSE),""))),"")</f>
        <v/>
      </c>
      <c r="BF88" s="16">
        <f>IF(LEN(FIT_Lite[[#This Row],[Pre-AAPI Date]])&gt;0,FIT_Lite[[#This Row],[Pre-AAPI Date]],FIT_Lite[[#This Row],[Date Enrolled]])</f>
        <v>0</v>
      </c>
      <c r="BG88" s="16">
        <f ca="1">IF(LEN(FIT_Lite[[#This Row],[Date Discharge Summary Completed]])&gt;0,FIT_Lite[[#This Row],[Date Discharge Summary Completed]],IF(LEN(FIT_Lite[[#This Row],[Discharge Date]])&gt;0,FIT_Lite[[#This Row],[Discharge Date]]+30,TODAY()))</f>
        <v>45940</v>
      </c>
      <c r="BH88" s="16">
        <f>IF(LEN(FIT_Lite[[#This Row],[Pre-DLA-20 Date]])&gt;0,FIT_Lite[[#This Row],[Pre-DLA-20 Date]],FIT_Lite[[#This Row],[Date Enrolled]])</f>
        <v>0</v>
      </c>
      <c r="BI88" t="str">
        <f>IFERROR(IF(AND(TRIM(FIT_Lite[[#This Row],[Date Enrolled]])&lt;&gt;"",TRIM(FIT_Lite[[#This Row],[Discharge Date]])&lt;&gt;""),DATEDIF(FIT_Lite[[#This Row],[Date Enrolled]],FIT_Lite[[#This Row],[Discharge Date]],"D"),""),"")</f>
        <v/>
      </c>
    </row>
    <row r="89" spans="1:61" x14ac:dyDescent="0.25">
      <c r="A89" s="14"/>
      <c r="D89" s="20"/>
      <c r="O89" s="7"/>
      <c r="S89" s="10"/>
      <c r="AG89" s="11"/>
      <c r="AH89" s="35"/>
      <c r="AI89" s="11"/>
      <c r="AJ89" s="11"/>
      <c r="AO89" s="10"/>
      <c r="AP89" s="15" t="str" cm="1">
        <f t="array" aca="1" ref="AP8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89" s="16" t="str" cm="1">
        <f t="array" aca="1" ref="AQ8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89" s="16" t="str" cm="1">
        <f t="array" aca="1" ref="AR8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89" s="51" t="str">
        <f ca="1">IF(
AND(LEN(TRIM(FIT_Lite[[#This Row],[Child Care 6 Months Post-Discharge]]))=0,LEN(TRIM(FIT_Lite[[#This Row],[Discharge Date]]))&gt;0,LEN(TRIM(AN89))=0,FIT_Lite[[#This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89" s="48" t="str" cm="1">
        <f t="array" aca="1" ref="AT8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8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89" s="7">
        <f>IF(FIT_Lite[[#This Row],[Most Recent-AAPI Score]]&gt;=40, 1, IF(OR(TRIM(FIT_Lite[[#This Row],[Pre-AAPI Score]])="",TRIM(FIT_Lite[[#This Row],[Most Recent-AAPI Score]])=""),0,IF(FIT_Lite[[#This Row],[Most Recent-AAPI Score]]-FIT_Lite[[#This Row],[Pre-AAPI Score]]&gt;=0,1,0)))</f>
        <v>0</v>
      </c>
      <c r="AW89" s="7">
        <f>IF(FIT_Lite[[#This Row],[Most Recent-DLA-20 Score]]&gt;=7, 1, IF(OR(TRIM(FIT_Lite[[#This Row],[Pre-DLA-20 Score]])="",TRIM(FIT_Lite[[#This Row],[Most Recent-DLA-20 Score]])=""),0,IF(FIT_Lite[[#This Row],[Most Recent-DLA-20 Score]]-FIT_Lite[[#This Row],[Pre-DLA-20 Score]]&gt;=0,1,0)))</f>
        <v>0</v>
      </c>
      <c r="AX89" s="7">
        <f>IF(FIT_Lite[[#This Row],[Most Recent-AAPI Score]]&gt;=40, 1, IF(OR(TRIM(FIT_Lite[[#This Row],[Pre-AAPI Score]])="",TRIM(FIT_Lite[[#This Row],[Most Recent-AAPI Score]])=""),0,IF(FIT_Lite[[#This Row],[Most Recent-AAPI Score]]-FIT_Lite[[#This Row],[Pre-AAPI Score]]&gt;=0,1,0)))</f>
        <v>0</v>
      </c>
      <c r="AY89" s="7">
        <f>IF(FIT_Lite[[#This Row],[Most Recent-DLA-20 Score]]&gt;=7, 1, IF(OR(TRIM(FIT_Lite[[#This Row],[Pre-DLA-20 Score]])="",TRIM(FIT_Lite[[#This Row],[Most Recent-DLA-20 Score]])=""),0,IF(FIT_Lite[[#This Row],[Most Recent-DLA-20 Score]]-FIT_Lite[[#This Row],[Pre-DLA-20 Score]]&gt;=0,1,0)))</f>
        <v>0</v>
      </c>
      <c r="AZ89" s="7" t="str">
        <f>IFERROR(VLOOKUP(FIT_Lite[[#This Row],[Primary ICD-10 Diagnosis]],ICD_10[[Combined]:[category]],3,FALSE),"")</f>
        <v/>
      </c>
      <c r="BA89" s="18" t="str">
        <f>IF(AND(LEN(FIT_Lite[[#This Row],[Date Enrolled]])&gt;0,LEN(FIT_Lite[[#This Row],[Date Assessment Completed]])&gt;0),IF((FIT_Lite[[#This Row],[Date Assessment Completed]]-FIT_Lite[[#This Row],[Date Enrolled]])&lt;=15,"Yes","No"),"")</f>
        <v/>
      </c>
      <c r="BB89" s="7" t="str">
        <f>IF(AND(LEN(FIT_Lite[[#This Row],[Discharge Date]])&gt;0,LEN(FIT_Lite[[#This Row],[Date Discharge Summary Completed]])&gt;0),IF(DATEDIF(FIT_Lite[[#This Row],[Discharge Date]],FIT_Lite[[#This Row],[Date Discharge Summary Completed]],"D")&lt;=7,"Yes","No"),"")</f>
        <v/>
      </c>
      <c r="BC89" s="18" t="str">
        <f>IFERROR(IF(LEN(TRIM(FIT_Lite[[#This Row],[Living Arrangements at Discharge]]))&gt;0,VLOOKUP(FIT_Lite[[#This Row],[Living Arrangements at Discharge]],Living_Arrangements[],2,FALSE),""),"")</f>
        <v/>
      </c>
      <c r="BD8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89" s="18" t="str">
        <f>IF(LEN(TRIM(FIT_Lite[[#This Row],[Employment Status at Discharge]]))&gt;0,IF(FIT_Lite[[#This Row],[Employment Status at Discharge]]="Yes","Stable",IF(FIT_Lite[[#This Row],[Employment Status at Discharge]]="No","Unstable",IFERROR(VLOOKUP(FIT_Lite[[#This Row],[Employment Status at Discharge]],Employment_Stat[],2,FALSE),""))),"")</f>
        <v/>
      </c>
      <c r="BF89" s="16">
        <f>IF(LEN(FIT_Lite[[#This Row],[Pre-AAPI Date]])&gt;0,FIT_Lite[[#This Row],[Pre-AAPI Date]],FIT_Lite[[#This Row],[Date Enrolled]])</f>
        <v>0</v>
      </c>
      <c r="BG89" s="16">
        <f ca="1">IF(LEN(FIT_Lite[[#This Row],[Date Discharge Summary Completed]])&gt;0,FIT_Lite[[#This Row],[Date Discharge Summary Completed]],IF(LEN(FIT_Lite[[#This Row],[Discharge Date]])&gt;0,FIT_Lite[[#This Row],[Discharge Date]]+30,TODAY()))</f>
        <v>45940</v>
      </c>
      <c r="BH89" s="16">
        <f>IF(LEN(FIT_Lite[[#This Row],[Pre-DLA-20 Date]])&gt;0,FIT_Lite[[#This Row],[Pre-DLA-20 Date]],FIT_Lite[[#This Row],[Date Enrolled]])</f>
        <v>0</v>
      </c>
      <c r="BI89" t="str">
        <f>IFERROR(IF(AND(TRIM(FIT_Lite[[#This Row],[Date Enrolled]])&lt;&gt;"",TRIM(FIT_Lite[[#This Row],[Discharge Date]])&lt;&gt;""),DATEDIF(FIT_Lite[[#This Row],[Date Enrolled]],FIT_Lite[[#This Row],[Discharge Date]],"D"),""),"")</f>
        <v/>
      </c>
    </row>
    <row r="90" spans="1:61" x14ac:dyDescent="0.25">
      <c r="A90" s="14"/>
      <c r="D90" s="20"/>
      <c r="O90" s="7"/>
      <c r="S90" s="10"/>
      <c r="AG90" s="11"/>
      <c r="AH90" s="35"/>
      <c r="AI90" s="11"/>
      <c r="AJ90" s="11"/>
      <c r="AO90" s="10"/>
      <c r="AP90" s="15" t="str" cm="1">
        <f t="array" aca="1" ref="AP9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0" s="16" t="str" cm="1">
        <f t="array" aca="1" ref="AQ9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0" s="16" t="str" cm="1">
        <f t="array" aca="1" ref="AR9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0" s="51" t="str">
        <f ca="1">IF(
AND(LEN(TRIM(FIT_Lite[[#This Row],[Child Care 6 Months Post-Discharge]]))=0,LEN(TRIM(FIT_Lite[[#This Row],[Discharge Date]]))&gt;0,LEN(TRIM(AN90))=0,FIT_Lite[[#This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0" s="48" t="str" cm="1">
        <f t="array" aca="1" ref="AT9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0" s="7">
        <f>IF(FIT_Lite[[#This Row],[Most Recent-AAPI Score]]&gt;=40, 1, IF(OR(TRIM(FIT_Lite[[#This Row],[Pre-AAPI Score]])="",TRIM(FIT_Lite[[#This Row],[Most Recent-AAPI Score]])=""),0,IF(FIT_Lite[[#This Row],[Most Recent-AAPI Score]]-FIT_Lite[[#This Row],[Pre-AAPI Score]]&gt;=0,1,0)))</f>
        <v>0</v>
      </c>
      <c r="AW90" s="7">
        <f>IF(FIT_Lite[[#This Row],[Most Recent-DLA-20 Score]]&gt;=7, 1, IF(OR(TRIM(FIT_Lite[[#This Row],[Pre-DLA-20 Score]])="",TRIM(FIT_Lite[[#This Row],[Most Recent-DLA-20 Score]])=""),0,IF(FIT_Lite[[#This Row],[Most Recent-DLA-20 Score]]-FIT_Lite[[#This Row],[Pre-DLA-20 Score]]&gt;=0,1,0)))</f>
        <v>0</v>
      </c>
      <c r="AX90" s="7">
        <f>IF(FIT_Lite[[#This Row],[Most Recent-AAPI Score]]&gt;=40, 1, IF(OR(TRIM(FIT_Lite[[#This Row],[Pre-AAPI Score]])="",TRIM(FIT_Lite[[#This Row],[Most Recent-AAPI Score]])=""),0,IF(FIT_Lite[[#This Row],[Most Recent-AAPI Score]]-FIT_Lite[[#This Row],[Pre-AAPI Score]]&gt;=0,1,0)))</f>
        <v>0</v>
      </c>
      <c r="AY90" s="7">
        <f>IF(FIT_Lite[[#This Row],[Most Recent-DLA-20 Score]]&gt;=7, 1, IF(OR(TRIM(FIT_Lite[[#This Row],[Pre-DLA-20 Score]])="",TRIM(FIT_Lite[[#This Row],[Most Recent-DLA-20 Score]])=""),0,IF(FIT_Lite[[#This Row],[Most Recent-DLA-20 Score]]-FIT_Lite[[#This Row],[Pre-DLA-20 Score]]&gt;=0,1,0)))</f>
        <v>0</v>
      </c>
      <c r="AZ90" s="7" t="str">
        <f>IFERROR(VLOOKUP(FIT_Lite[[#This Row],[Primary ICD-10 Diagnosis]],ICD_10[[Combined]:[category]],3,FALSE),"")</f>
        <v/>
      </c>
      <c r="BA90" s="18" t="str">
        <f>IF(AND(LEN(FIT_Lite[[#This Row],[Date Enrolled]])&gt;0,LEN(FIT_Lite[[#This Row],[Date Assessment Completed]])&gt;0),IF((FIT_Lite[[#This Row],[Date Assessment Completed]]-FIT_Lite[[#This Row],[Date Enrolled]])&lt;=15,"Yes","No"),"")</f>
        <v/>
      </c>
      <c r="BB90" s="7" t="str">
        <f>IF(AND(LEN(FIT_Lite[[#This Row],[Discharge Date]])&gt;0,LEN(FIT_Lite[[#This Row],[Date Discharge Summary Completed]])&gt;0),IF(DATEDIF(FIT_Lite[[#This Row],[Discharge Date]],FIT_Lite[[#This Row],[Date Discharge Summary Completed]],"D")&lt;=7,"Yes","No"),"")</f>
        <v/>
      </c>
      <c r="BC90" s="18" t="str">
        <f>IFERROR(IF(LEN(TRIM(FIT_Lite[[#This Row],[Living Arrangements at Discharge]]))&gt;0,VLOOKUP(FIT_Lite[[#This Row],[Living Arrangements at Discharge]],Living_Arrangements[],2,FALSE),""),"")</f>
        <v/>
      </c>
      <c r="BD9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0" s="18" t="str">
        <f>IF(LEN(TRIM(FIT_Lite[[#This Row],[Employment Status at Discharge]]))&gt;0,IF(FIT_Lite[[#This Row],[Employment Status at Discharge]]="Yes","Stable",IF(FIT_Lite[[#This Row],[Employment Status at Discharge]]="No","Unstable",IFERROR(VLOOKUP(FIT_Lite[[#This Row],[Employment Status at Discharge]],Employment_Stat[],2,FALSE),""))),"")</f>
        <v/>
      </c>
      <c r="BF90" s="16">
        <f>IF(LEN(FIT_Lite[[#This Row],[Pre-AAPI Date]])&gt;0,FIT_Lite[[#This Row],[Pre-AAPI Date]],FIT_Lite[[#This Row],[Date Enrolled]])</f>
        <v>0</v>
      </c>
      <c r="BG90" s="16">
        <f ca="1">IF(LEN(FIT_Lite[[#This Row],[Date Discharge Summary Completed]])&gt;0,FIT_Lite[[#This Row],[Date Discharge Summary Completed]],IF(LEN(FIT_Lite[[#This Row],[Discharge Date]])&gt;0,FIT_Lite[[#This Row],[Discharge Date]]+30,TODAY()))</f>
        <v>45940</v>
      </c>
      <c r="BH90" s="16">
        <f>IF(LEN(FIT_Lite[[#This Row],[Pre-DLA-20 Date]])&gt;0,FIT_Lite[[#This Row],[Pre-DLA-20 Date]],FIT_Lite[[#This Row],[Date Enrolled]])</f>
        <v>0</v>
      </c>
      <c r="BI90" t="str">
        <f>IFERROR(IF(AND(TRIM(FIT_Lite[[#This Row],[Date Enrolled]])&lt;&gt;"",TRIM(FIT_Lite[[#This Row],[Discharge Date]])&lt;&gt;""),DATEDIF(FIT_Lite[[#This Row],[Date Enrolled]],FIT_Lite[[#This Row],[Discharge Date]],"D"),""),"")</f>
        <v/>
      </c>
    </row>
    <row r="91" spans="1:61" x14ac:dyDescent="0.25">
      <c r="A91" s="14"/>
      <c r="D91" s="20"/>
      <c r="O91" s="7"/>
      <c r="S91" s="10"/>
      <c r="AG91" s="11"/>
      <c r="AH91" s="35"/>
      <c r="AI91" s="11"/>
      <c r="AJ91" s="11"/>
      <c r="AO91" s="10"/>
      <c r="AP91" s="15" t="str" cm="1">
        <f t="array" aca="1" ref="AP9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1" s="16" t="str" cm="1">
        <f t="array" aca="1" ref="AQ9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1" s="16" t="str" cm="1">
        <f t="array" aca="1" ref="AR9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1" s="51" t="str">
        <f ca="1">IF(
AND(LEN(TRIM(FIT_Lite[[#This Row],[Child Care 6 Months Post-Discharge]]))=0,LEN(TRIM(FIT_Lite[[#This Row],[Discharge Date]]))&gt;0,LEN(TRIM(AN91))=0,FIT_Lite[[#This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1" s="48" t="str" cm="1">
        <f t="array" aca="1" ref="AT9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1" s="7">
        <f>IF(FIT_Lite[[#This Row],[Most Recent-AAPI Score]]&gt;=40, 1, IF(OR(TRIM(FIT_Lite[[#This Row],[Pre-AAPI Score]])="",TRIM(FIT_Lite[[#This Row],[Most Recent-AAPI Score]])=""),0,IF(FIT_Lite[[#This Row],[Most Recent-AAPI Score]]-FIT_Lite[[#This Row],[Pre-AAPI Score]]&gt;=0,1,0)))</f>
        <v>0</v>
      </c>
      <c r="AW91" s="7">
        <f>IF(FIT_Lite[[#This Row],[Most Recent-DLA-20 Score]]&gt;=7, 1, IF(OR(TRIM(FIT_Lite[[#This Row],[Pre-DLA-20 Score]])="",TRIM(FIT_Lite[[#This Row],[Most Recent-DLA-20 Score]])=""),0,IF(FIT_Lite[[#This Row],[Most Recent-DLA-20 Score]]-FIT_Lite[[#This Row],[Pre-DLA-20 Score]]&gt;=0,1,0)))</f>
        <v>0</v>
      </c>
      <c r="AX91" s="7">
        <f>IF(FIT_Lite[[#This Row],[Most Recent-AAPI Score]]&gt;=40, 1, IF(OR(TRIM(FIT_Lite[[#This Row],[Pre-AAPI Score]])="",TRIM(FIT_Lite[[#This Row],[Most Recent-AAPI Score]])=""),0,IF(FIT_Lite[[#This Row],[Most Recent-AAPI Score]]-FIT_Lite[[#This Row],[Pre-AAPI Score]]&gt;=0,1,0)))</f>
        <v>0</v>
      </c>
      <c r="AY91" s="7">
        <f>IF(FIT_Lite[[#This Row],[Most Recent-DLA-20 Score]]&gt;=7, 1, IF(OR(TRIM(FIT_Lite[[#This Row],[Pre-DLA-20 Score]])="",TRIM(FIT_Lite[[#This Row],[Most Recent-DLA-20 Score]])=""),0,IF(FIT_Lite[[#This Row],[Most Recent-DLA-20 Score]]-FIT_Lite[[#This Row],[Pre-DLA-20 Score]]&gt;=0,1,0)))</f>
        <v>0</v>
      </c>
      <c r="AZ91" s="7" t="str">
        <f>IFERROR(VLOOKUP(FIT_Lite[[#This Row],[Primary ICD-10 Diagnosis]],ICD_10[[Combined]:[category]],3,FALSE),"")</f>
        <v/>
      </c>
      <c r="BA91" s="18" t="str">
        <f>IF(AND(LEN(FIT_Lite[[#This Row],[Date Enrolled]])&gt;0,LEN(FIT_Lite[[#This Row],[Date Assessment Completed]])&gt;0),IF((FIT_Lite[[#This Row],[Date Assessment Completed]]-FIT_Lite[[#This Row],[Date Enrolled]])&lt;=15,"Yes","No"),"")</f>
        <v/>
      </c>
      <c r="BB91" s="7" t="str">
        <f>IF(AND(LEN(FIT_Lite[[#This Row],[Discharge Date]])&gt;0,LEN(FIT_Lite[[#This Row],[Date Discharge Summary Completed]])&gt;0),IF(DATEDIF(FIT_Lite[[#This Row],[Discharge Date]],FIT_Lite[[#This Row],[Date Discharge Summary Completed]],"D")&lt;=7,"Yes","No"),"")</f>
        <v/>
      </c>
      <c r="BC91" s="18" t="str">
        <f>IFERROR(IF(LEN(TRIM(FIT_Lite[[#This Row],[Living Arrangements at Discharge]]))&gt;0,VLOOKUP(FIT_Lite[[#This Row],[Living Arrangements at Discharge]],Living_Arrangements[],2,FALSE),""),"")</f>
        <v/>
      </c>
      <c r="BD9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1" s="18" t="str">
        <f>IF(LEN(TRIM(FIT_Lite[[#This Row],[Employment Status at Discharge]]))&gt;0,IF(FIT_Lite[[#This Row],[Employment Status at Discharge]]="Yes","Stable",IF(FIT_Lite[[#This Row],[Employment Status at Discharge]]="No","Unstable",IFERROR(VLOOKUP(FIT_Lite[[#This Row],[Employment Status at Discharge]],Employment_Stat[],2,FALSE),""))),"")</f>
        <v/>
      </c>
      <c r="BF91" s="16">
        <f>IF(LEN(FIT_Lite[[#This Row],[Pre-AAPI Date]])&gt;0,FIT_Lite[[#This Row],[Pre-AAPI Date]],FIT_Lite[[#This Row],[Date Enrolled]])</f>
        <v>0</v>
      </c>
      <c r="BG91" s="16">
        <f ca="1">IF(LEN(FIT_Lite[[#This Row],[Date Discharge Summary Completed]])&gt;0,FIT_Lite[[#This Row],[Date Discharge Summary Completed]],IF(LEN(FIT_Lite[[#This Row],[Discharge Date]])&gt;0,FIT_Lite[[#This Row],[Discharge Date]]+30,TODAY()))</f>
        <v>45940</v>
      </c>
      <c r="BH91" s="16">
        <f>IF(LEN(FIT_Lite[[#This Row],[Pre-DLA-20 Date]])&gt;0,FIT_Lite[[#This Row],[Pre-DLA-20 Date]],FIT_Lite[[#This Row],[Date Enrolled]])</f>
        <v>0</v>
      </c>
      <c r="BI91" t="str">
        <f>IFERROR(IF(AND(TRIM(FIT_Lite[[#This Row],[Date Enrolled]])&lt;&gt;"",TRIM(FIT_Lite[[#This Row],[Discharge Date]])&lt;&gt;""),DATEDIF(FIT_Lite[[#This Row],[Date Enrolled]],FIT_Lite[[#This Row],[Discharge Date]],"D"),""),"")</f>
        <v/>
      </c>
    </row>
    <row r="92" spans="1:61" x14ac:dyDescent="0.25">
      <c r="A92" s="14"/>
      <c r="D92" s="20"/>
      <c r="O92" s="7"/>
      <c r="S92" s="10"/>
      <c r="AG92" s="11"/>
      <c r="AH92" s="35"/>
      <c r="AI92" s="11"/>
      <c r="AJ92" s="11"/>
      <c r="AO92" s="10"/>
      <c r="AP92" s="15" t="str" cm="1">
        <f t="array" aca="1" ref="AP9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2" s="16" t="str" cm="1">
        <f t="array" aca="1" ref="AQ9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2" s="16" t="str" cm="1">
        <f t="array" aca="1" ref="AR9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2" s="51" t="str">
        <f ca="1">IF(
AND(LEN(TRIM(FIT_Lite[[#This Row],[Child Care 6 Months Post-Discharge]]))=0,LEN(TRIM(FIT_Lite[[#This Row],[Discharge Date]]))&gt;0,LEN(TRIM(AN92))=0,FIT_Lite[[#This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2" s="48" t="str" cm="1">
        <f t="array" aca="1" ref="AT9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2" s="7">
        <f>IF(FIT_Lite[[#This Row],[Most Recent-AAPI Score]]&gt;=40, 1, IF(OR(TRIM(FIT_Lite[[#This Row],[Pre-AAPI Score]])="",TRIM(FIT_Lite[[#This Row],[Most Recent-AAPI Score]])=""),0,IF(FIT_Lite[[#This Row],[Most Recent-AAPI Score]]-FIT_Lite[[#This Row],[Pre-AAPI Score]]&gt;=0,1,0)))</f>
        <v>0</v>
      </c>
      <c r="AW92" s="7">
        <f>IF(FIT_Lite[[#This Row],[Most Recent-DLA-20 Score]]&gt;=7, 1, IF(OR(TRIM(FIT_Lite[[#This Row],[Pre-DLA-20 Score]])="",TRIM(FIT_Lite[[#This Row],[Most Recent-DLA-20 Score]])=""),0,IF(FIT_Lite[[#This Row],[Most Recent-DLA-20 Score]]-FIT_Lite[[#This Row],[Pre-DLA-20 Score]]&gt;=0,1,0)))</f>
        <v>0</v>
      </c>
      <c r="AX92" s="7">
        <f>IF(FIT_Lite[[#This Row],[Most Recent-AAPI Score]]&gt;=40, 1, IF(OR(TRIM(FIT_Lite[[#This Row],[Pre-AAPI Score]])="",TRIM(FIT_Lite[[#This Row],[Most Recent-AAPI Score]])=""),0,IF(FIT_Lite[[#This Row],[Most Recent-AAPI Score]]-FIT_Lite[[#This Row],[Pre-AAPI Score]]&gt;=0,1,0)))</f>
        <v>0</v>
      </c>
      <c r="AY92" s="7">
        <f>IF(FIT_Lite[[#This Row],[Most Recent-DLA-20 Score]]&gt;=7, 1, IF(OR(TRIM(FIT_Lite[[#This Row],[Pre-DLA-20 Score]])="",TRIM(FIT_Lite[[#This Row],[Most Recent-DLA-20 Score]])=""),0,IF(FIT_Lite[[#This Row],[Most Recent-DLA-20 Score]]-FIT_Lite[[#This Row],[Pre-DLA-20 Score]]&gt;=0,1,0)))</f>
        <v>0</v>
      </c>
      <c r="AZ92" s="7" t="str">
        <f>IFERROR(VLOOKUP(FIT_Lite[[#This Row],[Primary ICD-10 Diagnosis]],ICD_10[[Combined]:[category]],3,FALSE),"")</f>
        <v/>
      </c>
      <c r="BA92" s="18" t="str">
        <f>IF(AND(LEN(FIT_Lite[[#This Row],[Date Enrolled]])&gt;0,LEN(FIT_Lite[[#This Row],[Date Assessment Completed]])&gt;0),IF((FIT_Lite[[#This Row],[Date Assessment Completed]]-FIT_Lite[[#This Row],[Date Enrolled]])&lt;=15,"Yes","No"),"")</f>
        <v/>
      </c>
      <c r="BB92" s="7" t="str">
        <f>IF(AND(LEN(FIT_Lite[[#This Row],[Discharge Date]])&gt;0,LEN(FIT_Lite[[#This Row],[Date Discharge Summary Completed]])&gt;0),IF(DATEDIF(FIT_Lite[[#This Row],[Discharge Date]],FIT_Lite[[#This Row],[Date Discharge Summary Completed]],"D")&lt;=7,"Yes","No"),"")</f>
        <v/>
      </c>
      <c r="BC92" s="18" t="str">
        <f>IFERROR(IF(LEN(TRIM(FIT_Lite[[#This Row],[Living Arrangements at Discharge]]))&gt;0,VLOOKUP(FIT_Lite[[#This Row],[Living Arrangements at Discharge]],Living_Arrangements[],2,FALSE),""),"")</f>
        <v/>
      </c>
      <c r="BD9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2" s="18" t="str">
        <f>IF(LEN(TRIM(FIT_Lite[[#This Row],[Employment Status at Discharge]]))&gt;0,IF(FIT_Lite[[#This Row],[Employment Status at Discharge]]="Yes","Stable",IF(FIT_Lite[[#This Row],[Employment Status at Discharge]]="No","Unstable",IFERROR(VLOOKUP(FIT_Lite[[#This Row],[Employment Status at Discharge]],Employment_Stat[],2,FALSE),""))),"")</f>
        <v/>
      </c>
      <c r="BF92" s="16">
        <f>IF(LEN(FIT_Lite[[#This Row],[Pre-AAPI Date]])&gt;0,FIT_Lite[[#This Row],[Pre-AAPI Date]],FIT_Lite[[#This Row],[Date Enrolled]])</f>
        <v>0</v>
      </c>
      <c r="BG92" s="16">
        <f ca="1">IF(LEN(FIT_Lite[[#This Row],[Date Discharge Summary Completed]])&gt;0,FIT_Lite[[#This Row],[Date Discharge Summary Completed]],IF(LEN(FIT_Lite[[#This Row],[Discharge Date]])&gt;0,FIT_Lite[[#This Row],[Discharge Date]]+30,TODAY()))</f>
        <v>45940</v>
      </c>
      <c r="BH92" s="16">
        <f>IF(LEN(FIT_Lite[[#This Row],[Pre-DLA-20 Date]])&gt;0,FIT_Lite[[#This Row],[Pre-DLA-20 Date]],FIT_Lite[[#This Row],[Date Enrolled]])</f>
        <v>0</v>
      </c>
      <c r="BI92" t="str">
        <f>IFERROR(IF(AND(TRIM(FIT_Lite[[#This Row],[Date Enrolled]])&lt;&gt;"",TRIM(FIT_Lite[[#This Row],[Discharge Date]])&lt;&gt;""),DATEDIF(FIT_Lite[[#This Row],[Date Enrolled]],FIT_Lite[[#This Row],[Discharge Date]],"D"),""),"")</f>
        <v/>
      </c>
    </row>
    <row r="93" spans="1:61" x14ac:dyDescent="0.25">
      <c r="A93" s="14"/>
      <c r="D93" s="20"/>
      <c r="O93" s="7"/>
      <c r="S93" s="10"/>
      <c r="AG93" s="11"/>
      <c r="AH93" s="35"/>
      <c r="AI93" s="11"/>
      <c r="AJ93" s="11"/>
      <c r="AO93" s="10"/>
      <c r="AP93" s="15" t="str" cm="1">
        <f t="array" aca="1" ref="AP9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3" s="16" t="str" cm="1">
        <f t="array" aca="1" ref="AQ9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3" s="16" t="str" cm="1">
        <f t="array" aca="1" ref="AR9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3" s="51" t="str">
        <f ca="1">IF(
AND(LEN(TRIM(FIT_Lite[[#This Row],[Child Care 6 Months Post-Discharge]]))=0,LEN(TRIM(FIT_Lite[[#This Row],[Discharge Date]]))&gt;0,LEN(TRIM(AN93))=0,FIT_Lite[[#This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3" s="48" t="str" cm="1">
        <f t="array" aca="1" ref="AT9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3" s="7">
        <f>IF(FIT_Lite[[#This Row],[Most Recent-AAPI Score]]&gt;=40, 1, IF(OR(TRIM(FIT_Lite[[#This Row],[Pre-AAPI Score]])="",TRIM(FIT_Lite[[#This Row],[Most Recent-AAPI Score]])=""),0,IF(FIT_Lite[[#This Row],[Most Recent-AAPI Score]]-FIT_Lite[[#This Row],[Pre-AAPI Score]]&gt;=0,1,0)))</f>
        <v>0</v>
      </c>
      <c r="AW93" s="7">
        <f>IF(FIT_Lite[[#This Row],[Most Recent-DLA-20 Score]]&gt;=7, 1, IF(OR(TRIM(FIT_Lite[[#This Row],[Pre-DLA-20 Score]])="",TRIM(FIT_Lite[[#This Row],[Most Recent-DLA-20 Score]])=""),0,IF(FIT_Lite[[#This Row],[Most Recent-DLA-20 Score]]-FIT_Lite[[#This Row],[Pre-DLA-20 Score]]&gt;=0,1,0)))</f>
        <v>0</v>
      </c>
      <c r="AX93" s="7">
        <f>IF(FIT_Lite[[#This Row],[Most Recent-AAPI Score]]&gt;=40, 1, IF(OR(TRIM(FIT_Lite[[#This Row],[Pre-AAPI Score]])="",TRIM(FIT_Lite[[#This Row],[Most Recent-AAPI Score]])=""),0,IF(FIT_Lite[[#This Row],[Most Recent-AAPI Score]]-FIT_Lite[[#This Row],[Pre-AAPI Score]]&gt;=0,1,0)))</f>
        <v>0</v>
      </c>
      <c r="AY93" s="7">
        <f>IF(FIT_Lite[[#This Row],[Most Recent-DLA-20 Score]]&gt;=7, 1, IF(OR(TRIM(FIT_Lite[[#This Row],[Pre-DLA-20 Score]])="",TRIM(FIT_Lite[[#This Row],[Most Recent-DLA-20 Score]])=""),0,IF(FIT_Lite[[#This Row],[Most Recent-DLA-20 Score]]-FIT_Lite[[#This Row],[Pre-DLA-20 Score]]&gt;=0,1,0)))</f>
        <v>0</v>
      </c>
      <c r="AZ93" s="7" t="str">
        <f>IFERROR(VLOOKUP(FIT_Lite[[#This Row],[Primary ICD-10 Diagnosis]],ICD_10[[Combined]:[category]],3,FALSE),"")</f>
        <v/>
      </c>
      <c r="BA93" s="18" t="str">
        <f>IF(AND(LEN(FIT_Lite[[#This Row],[Date Enrolled]])&gt;0,LEN(FIT_Lite[[#This Row],[Date Assessment Completed]])&gt;0),IF((FIT_Lite[[#This Row],[Date Assessment Completed]]-FIT_Lite[[#This Row],[Date Enrolled]])&lt;=15,"Yes","No"),"")</f>
        <v/>
      </c>
      <c r="BB93" s="7" t="str">
        <f>IF(AND(LEN(FIT_Lite[[#This Row],[Discharge Date]])&gt;0,LEN(FIT_Lite[[#This Row],[Date Discharge Summary Completed]])&gt;0),IF(DATEDIF(FIT_Lite[[#This Row],[Discharge Date]],FIT_Lite[[#This Row],[Date Discharge Summary Completed]],"D")&lt;=7,"Yes","No"),"")</f>
        <v/>
      </c>
      <c r="BC93" s="18" t="str">
        <f>IFERROR(IF(LEN(TRIM(FIT_Lite[[#This Row],[Living Arrangements at Discharge]]))&gt;0,VLOOKUP(FIT_Lite[[#This Row],[Living Arrangements at Discharge]],Living_Arrangements[],2,FALSE),""),"")</f>
        <v/>
      </c>
      <c r="BD9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3" s="18" t="str">
        <f>IF(LEN(TRIM(FIT_Lite[[#This Row],[Employment Status at Discharge]]))&gt;0,IF(FIT_Lite[[#This Row],[Employment Status at Discharge]]="Yes","Stable",IF(FIT_Lite[[#This Row],[Employment Status at Discharge]]="No","Unstable",IFERROR(VLOOKUP(FIT_Lite[[#This Row],[Employment Status at Discharge]],Employment_Stat[],2,FALSE),""))),"")</f>
        <v/>
      </c>
      <c r="BF93" s="16">
        <f>IF(LEN(FIT_Lite[[#This Row],[Pre-AAPI Date]])&gt;0,FIT_Lite[[#This Row],[Pre-AAPI Date]],FIT_Lite[[#This Row],[Date Enrolled]])</f>
        <v>0</v>
      </c>
      <c r="BG93" s="16">
        <f ca="1">IF(LEN(FIT_Lite[[#This Row],[Date Discharge Summary Completed]])&gt;0,FIT_Lite[[#This Row],[Date Discharge Summary Completed]],IF(LEN(FIT_Lite[[#This Row],[Discharge Date]])&gt;0,FIT_Lite[[#This Row],[Discharge Date]]+30,TODAY()))</f>
        <v>45940</v>
      </c>
      <c r="BH93" s="16">
        <f>IF(LEN(FIT_Lite[[#This Row],[Pre-DLA-20 Date]])&gt;0,FIT_Lite[[#This Row],[Pre-DLA-20 Date]],FIT_Lite[[#This Row],[Date Enrolled]])</f>
        <v>0</v>
      </c>
      <c r="BI93" t="str">
        <f>IFERROR(IF(AND(TRIM(FIT_Lite[[#This Row],[Date Enrolled]])&lt;&gt;"",TRIM(FIT_Lite[[#This Row],[Discharge Date]])&lt;&gt;""),DATEDIF(FIT_Lite[[#This Row],[Date Enrolled]],FIT_Lite[[#This Row],[Discharge Date]],"D"),""),"")</f>
        <v/>
      </c>
    </row>
    <row r="94" spans="1:61" x14ac:dyDescent="0.25">
      <c r="A94" s="14"/>
      <c r="D94" s="20"/>
      <c r="O94" s="7"/>
      <c r="S94" s="10"/>
      <c r="AG94" s="11"/>
      <c r="AH94" s="35"/>
      <c r="AI94" s="11"/>
      <c r="AJ94" s="11"/>
      <c r="AO94" s="10"/>
      <c r="AP94" s="15" t="str" cm="1">
        <f t="array" aca="1" ref="AP9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4" s="16" t="str" cm="1">
        <f t="array" aca="1" ref="AQ9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4" s="16" t="str" cm="1">
        <f t="array" aca="1" ref="AR9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4" s="51" t="str">
        <f ca="1">IF(
AND(LEN(TRIM(FIT_Lite[[#This Row],[Child Care 6 Months Post-Discharge]]))=0,LEN(TRIM(FIT_Lite[[#This Row],[Discharge Date]]))&gt;0,LEN(TRIM(AN94))=0,FIT_Lite[[#This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4" s="48" t="str" cm="1">
        <f t="array" aca="1" ref="AT9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4" s="7">
        <f>IF(FIT_Lite[[#This Row],[Most Recent-AAPI Score]]&gt;=40, 1, IF(OR(TRIM(FIT_Lite[[#This Row],[Pre-AAPI Score]])="",TRIM(FIT_Lite[[#This Row],[Most Recent-AAPI Score]])=""),0,IF(FIT_Lite[[#This Row],[Most Recent-AAPI Score]]-FIT_Lite[[#This Row],[Pre-AAPI Score]]&gt;=0,1,0)))</f>
        <v>0</v>
      </c>
      <c r="AW94" s="7">
        <f>IF(FIT_Lite[[#This Row],[Most Recent-DLA-20 Score]]&gt;=7, 1, IF(OR(TRIM(FIT_Lite[[#This Row],[Pre-DLA-20 Score]])="",TRIM(FIT_Lite[[#This Row],[Most Recent-DLA-20 Score]])=""),0,IF(FIT_Lite[[#This Row],[Most Recent-DLA-20 Score]]-FIT_Lite[[#This Row],[Pre-DLA-20 Score]]&gt;=0,1,0)))</f>
        <v>0</v>
      </c>
      <c r="AX94" s="7">
        <f>IF(FIT_Lite[[#This Row],[Most Recent-AAPI Score]]&gt;=40, 1, IF(OR(TRIM(FIT_Lite[[#This Row],[Pre-AAPI Score]])="",TRIM(FIT_Lite[[#This Row],[Most Recent-AAPI Score]])=""),0,IF(FIT_Lite[[#This Row],[Most Recent-AAPI Score]]-FIT_Lite[[#This Row],[Pre-AAPI Score]]&gt;=0,1,0)))</f>
        <v>0</v>
      </c>
      <c r="AY94" s="7">
        <f>IF(FIT_Lite[[#This Row],[Most Recent-DLA-20 Score]]&gt;=7, 1, IF(OR(TRIM(FIT_Lite[[#This Row],[Pre-DLA-20 Score]])="",TRIM(FIT_Lite[[#This Row],[Most Recent-DLA-20 Score]])=""),0,IF(FIT_Lite[[#This Row],[Most Recent-DLA-20 Score]]-FIT_Lite[[#This Row],[Pre-DLA-20 Score]]&gt;=0,1,0)))</f>
        <v>0</v>
      </c>
      <c r="AZ94" s="7" t="str">
        <f>IFERROR(VLOOKUP(FIT_Lite[[#This Row],[Primary ICD-10 Diagnosis]],ICD_10[[Combined]:[category]],3,FALSE),"")</f>
        <v/>
      </c>
      <c r="BA94" s="18" t="str">
        <f>IF(AND(LEN(FIT_Lite[[#This Row],[Date Enrolled]])&gt;0,LEN(FIT_Lite[[#This Row],[Date Assessment Completed]])&gt;0),IF((FIT_Lite[[#This Row],[Date Assessment Completed]]-FIT_Lite[[#This Row],[Date Enrolled]])&lt;=15,"Yes","No"),"")</f>
        <v/>
      </c>
      <c r="BB94" s="7" t="str">
        <f>IF(AND(LEN(FIT_Lite[[#This Row],[Discharge Date]])&gt;0,LEN(FIT_Lite[[#This Row],[Date Discharge Summary Completed]])&gt;0),IF(DATEDIF(FIT_Lite[[#This Row],[Discharge Date]],FIT_Lite[[#This Row],[Date Discharge Summary Completed]],"D")&lt;=7,"Yes","No"),"")</f>
        <v/>
      </c>
      <c r="BC94" s="18" t="str">
        <f>IFERROR(IF(LEN(TRIM(FIT_Lite[[#This Row],[Living Arrangements at Discharge]]))&gt;0,VLOOKUP(FIT_Lite[[#This Row],[Living Arrangements at Discharge]],Living_Arrangements[],2,FALSE),""),"")</f>
        <v/>
      </c>
      <c r="BD9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4" s="18" t="str">
        <f>IF(LEN(TRIM(FIT_Lite[[#This Row],[Employment Status at Discharge]]))&gt;0,IF(FIT_Lite[[#This Row],[Employment Status at Discharge]]="Yes","Stable",IF(FIT_Lite[[#This Row],[Employment Status at Discharge]]="No","Unstable",IFERROR(VLOOKUP(FIT_Lite[[#This Row],[Employment Status at Discharge]],Employment_Stat[],2,FALSE),""))),"")</f>
        <v/>
      </c>
      <c r="BF94" s="16">
        <f>IF(LEN(FIT_Lite[[#This Row],[Pre-AAPI Date]])&gt;0,FIT_Lite[[#This Row],[Pre-AAPI Date]],FIT_Lite[[#This Row],[Date Enrolled]])</f>
        <v>0</v>
      </c>
      <c r="BG94" s="16">
        <f ca="1">IF(LEN(FIT_Lite[[#This Row],[Date Discharge Summary Completed]])&gt;0,FIT_Lite[[#This Row],[Date Discharge Summary Completed]],IF(LEN(FIT_Lite[[#This Row],[Discharge Date]])&gt;0,FIT_Lite[[#This Row],[Discharge Date]]+30,TODAY()))</f>
        <v>45940</v>
      </c>
      <c r="BH94" s="16">
        <f>IF(LEN(FIT_Lite[[#This Row],[Pre-DLA-20 Date]])&gt;0,FIT_Lite[[#This Row],[Pre-DLA-20 Date]],FIT_Lite[[#This Row],[Date Enrolled]])</f>
        <v>0</v>
      </c>
      <c r="BI94" t="str">
        <f>IFERROR(IF(AND(TRIM(FIT_Lite[[#This Row],[Date Enrolled]])&lt;&gt;"",TRIM(FIT_Lite[[#This Row],[Discharge Date]])&lt;&gt;""),DATEDIF(FIT_Lite[[#This Row],[Date Enrolled]],FIT_Lite[[#This Row],[Discharge Date]],"D"),""),"")</f>
        <v/>
      </c>
    </row>
    <row r="95" spans="1:61" x14ac:dyDescent="0.25">
      <c r="A95" s="14"/>
      <c r="D95" s="20"/>
      <c r="O95" s="7"/>
      <c r="S95" s="10"/>
      <c r="AG95" s="11"/>
      <c r="AH95" s="35"/>
      <c r="AI95" s="11"/>
      <c r="AJ95" s="11"/>
      <c r="AO95" s="10"/>
      <c r="AP95" s="15" t="str" cm="1">
        <f t="array" aca="1" ref="AP9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5" s="16" t="str" cm="1">
        <f t="array" aca="1" ref="AQ9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5" s="16" t="str" cm="1">
        <f t="array" aca="1" ref="AR9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5" s="51" t="str">
        <f ca="1">IF(
AND(LEN(TRIM(FIT_Lite[[#This Row],[Child Care 6 Months Post-Discharge]]))=0,LEN(TRIM(FIT_Lite[[#This Row],[Discharge Date]]))&gt;0,LEN(TRIM(AN95))=0,FIT_Lite[[#This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5" s="48" t="str" cm="1">
        <f t="array" aca="1" ref="AT9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5" s="7">
        <f>IF(FIT_Lite[[#This Row],[Most Recent-AAPI Score]]&gt;=40, 1, IF(OR(TRIM(FIT_Lite[[#This Row],[Pre-AAPI Score]])="",TRIM(FIT_Lite[[#This Row],[Most Recent-AAPI Score]])=""),0,IF(FIT_Lite[[#This Row],[Most Recent-AAPI Score]]-FIT_Lite[[#This Row],[Pre-AAPI Score]]&gt;=0,1,0)))</f>
        <v>0</v>
      </c>
      <c r="AW95" s="7">
        <f>IF(FIT_Lite[[#This Row],[Most Recent-DLA-20 Score]]&gt;=7, 1, IF(OR(TRIM(FIT_Lite[[#This Row],[Pre-DLA-20 Score]])="",TRIM(FIT_Lite[[#This Row],[Most Recent-DLA-20 Score]])=""),0,IF(FIT_Lite[[#This Row],[Most Recent-DLA-20 Score]]-FIT_Lite[[#This Row],[Pre-DLA-20 Score]]&gt;=0,1,0)))</f>
        <v>0</v>
      </c>
      <c r="AX95" s="7">
        <f>IF(FIT_Lite[[#This Row],[Most Recent-AAPI Score]]&gt;=40, 1, IF(OR(TRIM(FIT_Lite[[#This Row],[Pre-AAPI Score]])="",TRIM(FIT_Lite[[#This Row],[Most Recent-AAPI Score]])=""),0,IF(FIT_Lite[[#This Row],[Most Recent-AAPI Score]]-FIT_Lite[[#This Row],[Pre-AAPI Score]]&gt;=0,1,0)))</f>
        <v>0</v>
      </c>
      <c r="AY95" s="7">
        <f>IF(FIT_Lite[[#This Row],[Most Recent-DLA-20 Score]]&gt;=7, 1, IF(OR(TRIM(FIT_Lite[[#This Row],[Pre-DLA-20 Score]])="",TRIM(FIT_Lite[[#This Row],[Most Recent-DLA-20 Score]])=""),0,IF(FIT_Lite[[#This Row],[Most Recent-DLA-20 Score]]-FIT_Lite[[#This Row],[Pre-DLA-20 Score]]&gt;=0,1,0)))</f>
        <v>0</v>
      </c>
      <c r="AZ95" s="7" t="str">
        <f>IFERROR(VLOOKUP(FIT_Lite[[#This Row],[Primary ICD-10 Diagnosis]],ICD_10[[Combined]:[category]],3,FALSE),"")</f>
        <v/>
      </c>
      <c r="BA95" s="18" t="str">
        <f>IF(AND(LEN(FIT_Lite[[#This Row],[Date Enrolled]])&gt;0,LEN(FIT_Lite[[#This Row],[Date Assessment Completed]])&gt;0),IF((FIT_Lite[[#This Row],[Date Assessment Completed]]-FIT_Lite[[#This Row],[Date Enrolled]])&lt;=15,"Yes","No"),"")</f>
        <v/>
      </c>
      <c r="BB95" s="7" t="str">
        <f>IF(AND(LEN(FIT_Lite[[#This Row],[Discharge Date]])&gt;0,LEN(FIT_Lite[[#This Row],[Date Discharge Summary Completed]])&gt;0),IF(DATEDIF(FIT_Lite[[#This Row],[Discharge Date]],FIT_Lite[[#This Row],[Date Discharge Summary Completed]],"D")&lt;=7,"Yes","No"),"")</f>
        <v/>
      </c>
      <c r="BC95" s="18" t="str">
        <f>IFERROR(IF(LEN(TRIM(FIT_Lite[[#This Row],[Living Arrangements at Discharge]]))&gt;0,VLOOKUP(FIT_Lite[[#This Row],[Living Arrangements at Discharge]],Living_Arrangements[],2,FALSE),""),"")</f>
        <v/>
      </c>
      <c r="BD9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5" s="18" t="str">
        <f>IF(LEN(TRIM(FIT_Lite[[#This Row],[Employment Status at Discharge]]))&gt;0,IF(FIT_Lite[[#This Row],[Employment Status at Discharge]]="Yes","Stable",IF(FIT_Lite[[#This Row],[Employment Status at Discharge]]="No","Unstable",IFERROR(VLOOKUP(FIT_Lite[[#This Row],[Employment Status at Discharge]],Employment_Stat[],2,FALSE),""))),"")</f>
        <v/>
      </c>
      <c r="BF95" s="16">
        <f>IF(LEN(FIT_Lite[[#This Row],[Pre-AAPI Date]])&gt;0,FIT_Lite[[#This Row],[Pre-AAPI Date]],FIT_Lite[[#This Row],[Date Enrolled]])</f>
        <v>0</v>
      </c>
      <c r="BG95" s="16">
        <f ca="1">IF(LEN(FIT_Lite[[#This Row],[Date Discharge Summary Completed]])&gt;0,FIT_Lite[[#This Row],[Date Discharge Summary Completed]],IF(LEN(FIT_Lite[[#This Row],[Discharge Date]])&gt;0,FIT_Lite[[#This Row],[Discharge Date]]+30,TODAY()))</f>
        <v>45940</v>
      </c>
      <c r="BH95" s="16">
        <f>IF(LEN(FIT_Lite[[#This Row],[Pre-DLA-20 Date]])&gt;0,FIT_Lite[[#This Row],[Pre-DLA-20 Date]],FIT_Lite[[#This Row],[Date Enrolled]])</f>
        <v>0</v>
      </c>
      <c r="BI95" t="str">
        <f>IFERROR(IF(AND(TRIM(FIT_Lite[[#This Row],[Date Enrolled]])&lt;&gt;"",TRIM(FIT_Lite[[#This Row],[Discharge Date]])&lt;&gt;""),DATEDIF(FIT_Lite[[#This Row],[Date Enrolled]],FIT_Lite[[#This Row],[Discharge Date]],"D"),""),"")</f>
        <v/>
      </c>
    </row>
    <row r="96" spans="1:61" x14ac:dyDescent="0.25">
      <c r="A96" s="14"/>
      <c r="D96" s="20"/>
      <c r="O96" s="7"/>
      <c r="S96" s="10"/>
      <c r="AG96" s="11"/>
      <c r="AH96" s="35"/>
      <c r="AI96" s="11"/>
      <c r="AJ96" s="11"/>
      <c r="AO96" s="10"/>
      <c r="AP96" s="15" t="str" cm="1">
        <f t="array" aca="1" ref="AP9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6" s="16" t="str" cm="1">
        <f t="array" aca="1" ref="AQ9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6" s="16" t="str" cm="1">
        <f t="array" aca="1" ref="AR9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6" s="51" t="str">
        <f ca="1">IF(
AND(LEN(TRIM(FIT_Lite[[#This Row],[Child Care 6 Months Post-Discharge]]))=0,LEN(TRIM(FIT_Lite[[#This Row],[Discharge Date]]))&gt;0,LEN(TRIM(AN96))=0,FIT_Lite[[#This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6" s="48" t="str" cm="1">
        <f t="array" aca="1" ref="AT9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6" s="7">
        <f>IF(FIT_Lite[[#This Row],[Most Recent-AAPI Score]]&gt;=40, 1, IF(OR(TRIM(FIT_Lite[[#This Row],[Pre-AAPI Score]])="",TRIM(FIT_Lite[[#This Row],[Most Recent-AAPI Score]])=""),0,IF(FIT_Lite[[#This Row],[Most Recent-AAPI Score]]-FIT_Lite[[#This Row],[Pre-AAPI Score]]&gt;=0,1,0)))</f>
        <v>0</v>
      </c>
      <c r="AW96" s="7">
        <f>IF(FIT_Lite[[#This Row],[Most Recent-DLA-20 Score]]&gt;=7, 1, IF(OR(TRIM(FIT_Lite[[#This Row],[Pre-DLA-20 Score]])="",TRIM(FIT_Lite[[#This Row],[Most Recent-DLA-20 Score]])=""),0,IF(FIT_Lite[[#This Row],[Most Recent-DLA-20 Score]]-FIT_Lite[[#This Row],[Pre-DLA-20 Score]]&gt;=0,1,0)))</f>
        <v>0</v>
      </c>
      <c r="AX96" s="7">
        <f>IF(FIT_Lite[[#This Row],[Most Recent-AAPI Score]]&gt;=40, 1, IF(OR(TRIM(FIT_Lite[[#This Row],[Pre-AAPI Score]])="",TRIM(FIT_Lite[[#This Row],[Most Recent-AAPI Score]])=""),0,IF(FIT_Lite[[#This Row],[Most Recent-AAPI Score]]-FIT_Lite[[#This Row],[Pre-AAPI Score]]&gt;=0,1,0)))</f>
        <v>0</v>
      </c>
      <c r="AY96" s="7">
        <f>IF(FIT_Lite[[#This Row],[Most Recent-DLA-20 Score]]&gt;=7, 1, IF(OR(TRIM(FIT_Lite[[#This Row],[Pre-DLA-20 Score]])="",TRIM(FIT_Lite[[#This Row],[Most Recent-DLA-20 Score]])=""),0,IF(FIT_Lite[[#This Row],[Most Recent-DLA-20 Score]]-FIT_Lite[[#This Row],[Pre-DLA-20 Score]]&gt;=0,1,0)))</f>
        <v>0</v>
      </c>
      <c r="AZ96" s="7" t="str">
        <f>IFERROR(VLOOKUP(FIT_Lite[[#This Row],[Primary ICD-10 Diagnosis]],ICD_10[[Combined]:[category]],3,FALSE),"")</f>
        <v/>
      </c>
      <c r="BA96" s="18" t="str">
        <f>IF(AND(LEN(FIT_Lite[[#This Row],[Date Enrolled]])&gt;0,LEN(FIT_Lite[[#This Row],[Date Assessment Completed]])&gt;0),IF((FIT_Lite[[#This Row],[Date Assessment Completed]]-FIT_Lite[[#This Row],[Date Enrolled]])&lt;=15,"Yes","No"),"")</f>
        <v/>
      </c>
      <c r="BB96" s="7" t="str">
        <f>IF(AND(LEN(FIT_Lite[[#This Row],[Discharge Date]])&gt;0,LEN(FIT_Lite[[#This Row],[Date Discharge Summary Completed]])&gt;0),IF(DATEDIF(FIT_Lite[[#This Row],[Discharge Date]],FIT_Lite[[#This Row],[Date Discharge Summary Completed]],"D")&lt;=7,"Yes","No"),"")</f>
        <v/>
      </c>
      <c r="BC96" s="18" t="str">
        <f>IFERROR(IF(LEN(TRIM(FIT_Lite[[#This Row],[Living Arrangements at Discharge]]))&gt;0,VLOOKUP(FIT_Lite[[#This Row],[Living Arrangements at Discharge]],Living_Arrangements[],2,FALSE),""),"")</f>
        <v/>
      </c>
      <c r="BD9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6" s="18" t="str">
        <f>IF(LEN(TRIM(FIT_Lite[[#This Row],[Employment Status at Discharge]]))&gt;0,IF(FIT_Lite[[#This Row],[Employment Status at Discharge]]="Yes","Stable",IF(FIT_Lite[[#This Row],[Employment Status at Discharge]]="No","Unstable",IFERROR(VLOOKUP(FIT_Lite[[#This Row],[Employment Status at Discharge]],Employment_Stat[],2,FALSE),""))),"")</f>
        <v/>
      </c>
      <c r="BF96" s="16">
        <f>IF(LEN(FIT_Lite[[#This Row],[Pre-AAPI Date]])&gt;0,FIT_Lite[[#This Row],[Pre-AAPI Date]],FIT_Lite[[#This Row],[Date Enrolled]])</f>
        <v>0</v>
      </c>
      <c r="BG96" s="16">
        <f ca="1">IF(LEN(FIT_Lite[[#This Row],[Date Discharge Summary Completed]])&gt;0,FIT_Lite[[#This Row],[Date Discharge Summary Completed]],IF(LEN(FIT_Lite[[#This Row],[Discharge Date]])&gt;0,FIT_Lite[[#This Row],[Discharge Date]]+30,TODAY()))</f>
        <v>45940</v>
      </c>
      <c r="BH96" s="16">
        <f>IF(LEN(FIT_Lite[[#This Row],[Pre-DLA-20 Date]])&gt;0,FIT_Lite[[#This Row],[Pre-DLA-20 Date]],FIT_Lite[[#This Row],[Date Enrolled]])</f>
        <v>0</v>
      </c>
      <c r="BI96" t="str">
        <f>IFERROR(IF(AND(TRIM(FIT_Lite[[#This Row],[Date Enrolled]])&lt;&gt;"",TRIM(FIT_Lite[[#This Row],[Discharge Date]])&lt;&gt;""),DATEDIF(FIT_Lite[[#This Row],[Date Enrolled]],FIT_Lite[[#This Row],[Discharge Date]],"D"),""),"")</f>
        <v/>
      </c>
    </row>
    <row r="97" spans="1:61" x14ac:dyDescent="0.25">
      <c r="A97" s="14"/>
      <c r="D97" s="20"/>
      <c r="I97" s="36"/>
      <c r="J97" s="36"/>
      <c r="O97" s="7"/>
      <c r="S97" s="10"/>
      <c r="AG97" s="11"/>
      <c r="AH97" s="35"/>
      <c r="AI97" s="11"/>
      <c r="AJ97" s="11"/>
      <c r="AO97" s="10"/>
      <c r="AP97" s="15" t="str" cm="1">
        <f t="array" aca="1" ref="AP9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7" s="16" t="str" cm="1">
        <f t="array" aca="1" ref="AQ9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7" s="16" t="str" cm="1">
        <f t="array" aca="1" ref="AR9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7" s="51" t="str">
        <f ca="1">IF(
AND(LEN(TRIM(FIT_Lite[[#This Row],[Child Care 6 Months Post-Discharge]]))=0,LEN(TRIM(FIT_Lite[[#This Row],[Discharge Date]]))&gt;0,LEN(TRIM(AN97))=0,FIT_Lite[[#This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7" s="48" t="str" cm="1">
        <f t="array" aca="1" ref="AT9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7" s="7">
        <f>IF(FIT_Lite[[#This Row],[Most Recent-AAPI Score]]&gt;=40, 1, IF(OR(TRIM(FIT_Lite[[#This Row],[Pre-AAPI Score]])="",TRIM(FIT_Lite[[#This Row],[Most Recent-AAPI Score]])=""),0,IF(FIT_Lite[[#This Row],[Most Recent-AAPI Score]]-FIT_Lite[[#This Row],[Pre-AAPI Score]]&gt;=0,1,0)))</f>
        <v>0</v>
      </c>
      <c r="AW97" s="7">
        <f>IF(FIT_Lite[[#This Row],[Most Recent-DLA-20 Score]]&gt;=7, 1, IF(OR(TRIM(FIT_Lite[[#This Row],[Pre-DLA-20 Score]])="",TRIM(FIT_Lite[[#This Row],[Most Recent-DLA-20 Score]])=""),0,IF(FIT_Lite[[#This Row],[Most Recent-DLA-20 Score]]-FIT_Lite[[#This Row],[Pre-DLA-20 Score]]&gt;=0,1,0)))</f>
        <v>0</v>
      </c>
      <c r="AX97" s="7">
        <f>IF(FIT_Lite[[#This Row],[Most Recent-AAPI Score]]&gt;=40, 1, IF(OR(TRIM(FIT_Lite[[#This Row],[Pre-AAPI Score]])="",TRIM(FIT_Lite[[#This Row],[Most Recent-AAPI Score]])=""),0,IF(FIT_Lite[[#This Row],[Most Recent-AAPI Score]]-FIT_Lite[[#This Row],[Pre-AAPI Score]]&gt;=0,1,0)))</f>
        <v>0</v>
      </c>
      <c r="AY97" s="7">
        <f>IF(FIT_Lite[[#This Row],[Most Recent-DLA-20 Score]]&gt;=7, 1, IF(OR(TRIM(FIT_Lite[[#This Row],[Pre-DLA-20 Score]])="",TRIM(FIT_Lite[[#This Row],[Most Recent-DLA-20 Score]])=""),0,IF(FIT_Lite[[#This Row],[Most Recent-DLA-20 Score]]-FIT_Lite[[#This Row],[Pre-DLA-20 Score]]&gt;=0,1,0)))</f>
        <v>0</v>
      </c>
      <c r="AZ97" s="7" t="str">
        <f>IFERROR(VLOOKUP(FIT_Lite[[#This Row],[Primary ICD-10 Diagnosis]],ICD_10[[Combined]:[category]],3,FALSE),"")</f>
        <v/>
      </c>
      <c r="BA97" s="18" t="str">
        <f>IF(AND(LEN(FIT_Lite[[#This Row],[Date Enrolled]])&gt;0,LEN(FIT_Lite[[#This Row],[Date Assessment Completed]])&gt;0),IF((FIT_Lite[[#This Row],[Date Assessment Completed]]-FIT_Lite[[#This Row],[Date Enrolled]])&lt;=15,"Yes","No"),"")</f>
        <v/>
      </c>
      <c r="BB97" s="7" t="str">
        <f>IF(AND(LEN(FIT_Lite[[#This Row],[Discharge Date]])&gt;0,LEN(FIT_Lite[[#This Row],[Date Discharge Summary Completed]])&gt;0),IF(DATEDIF(FIT_Lite[[#This Row],[Discharge Date]],FIT_Lite[[#This Row],[Date Discharge Summary Completed]],"D")&lt;=7,"Yes","No"),"")</f>
        <v/>
      </c>
      <c r="BC97" s="18" t="str">
        <f>IFERROR(IF(LEN(TRIM(FIT_Lite[[#This Row],[Living Arrangements at Discharge]]))&gt;0,VLOOKUP(FIT_Lite[[#This Row],[Living Arrangements at Discharge]],Living_Arrangements[],2,FALSE),""),"")</f>
        <v/>
      </c>
      <c r="BD9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7" s="18" t="str">
        <f>IF(LEN(TRIM(FIT_Lite[[#This Row],[Employment Status at Discharge]]))&gt;0,IF(FIT_Lite[[#This Row],[Employment Status at Discharge]]="Yes","Stable",IF(FIT_Lite[[#This Row],[Employment Status at Discharge]]="No","Unstable",IFERROR(VLOOKUP(FIT_Lite[[#This Row],[Employment Status at Discharge]],Employment_Stat[],2,FALSE),""))),"")</f>
        <v/>
      </c>
      <c r="BF97" s="16">
        <f>IF(LEN(FIT_Lite[[#This Row],[Pre-AAPI Date]])&gt;0,FIT_Lite[[#This Row],[Pre-AAPI Date]],FIT_Lite[[#This Row],[Date Enrolled]])</f>
        <v>0</v>
      </c>
      <c r="BG97" s="16">
        <f ca="1">IF(LEN(FIT_Lite[[#This Row],[Date Discharge Summary Completed]])&gt;0,FIT_Lite[[#This Row],[Date Discharge Summary Completed]],IF(LEN(FIT_Lite[[#This Row],[Discharge Date]])&gt;0,FIT_Lite[[#This Row],[Discharge Date]]+30,TODAY()))</f>
        <v>45940</v>
      </c>
      <c r="BH97" s="16">
        <f>IF(LEN(FIT_Lite[[#This Row],[Pre-DLA-20 Date]])&gt;0,FIT_Lite[[#This Row],[Pre-DLA-20 Date]],FIT_Lite[[#This Row],[Date Enrolled]])</f>
        <v>0</v>
      </c>
      <c r="BI97" t="str">
        <f>IFERROR(IF(AND(TRIM(FIT_Lite[[#This Row],[Date Enrolled]])&lt;&gt;"",TRIM(FIT_Lite[[#This Row],[Discharge Date]])&lt;&gt;""),DATEDIF(FIT_Lite[[#This Row],[Date Enrolled]],FIT_Lite[[#This Row],[Discharge Date]],"D"),""),"")</f>
        <v/>
      </c>
    </row>
    <row r="98" spans="1:61" x14ac:dyDescent="0.25">
      <c r="A98" s="14"/>
      <c r="D98" s="20"/>
      <c r="O98" s="7"/>
      <c r="S98" s="10"/>
      <c r="AG98" s="11"/>
      <c r="AH98" s="35"/>
      <c r="AI98" s="11"/>
      <c r="AJ98" s="11"/>
      <c r="AO98" s="10"/>
      <c r="AP98" s="15" t="str" cm="1">
        <f t="array" aca="1" ref="AP9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8" s="16" t="str" cm="1">
        <f t="array" aca="1" ref="AQ9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8" s="16" t="str" cm="1">
        <f t="array" aca="1" ref="AR9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8" s="51" t="str">
        <f ca="1">IF(
AND(LEN(TRIM(FIT_Lite[[#This Row],[Child Care 6 Months Post-Discharge]]))=0,LEN(TRIM(FIT_Lite[[#This Row],[Discharge Date]]))&gt;0,LEN(TRIM(AN98))=0,FIT_Lite[[#This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8" s="48" t="str" cm="1">
        <f t="array" aca="1" ref="AT9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8" s="7">
        <f>IF(FIT_Lite[[#This Row],[Most Recent-AAPI Score]]&gt;=40, 1, IF(OR(TRIM(FIT_Lite[[#This Row],[Pre-AAPI Score]])="",TRIM(FIT_Lite[[#This Row],[Most Recent-AAPI Score]])=""),0,IF(FIT_Lite[[#This Row],[Most Recent-AAPI Score]]-FIT_Lite[[#This Row],[Pre-AAPI Score]]&gt;=0,1,0)))</f>
        <v>0</v>
      </c>
      <c r="AW98" s="7">
        <f>IF(FIT_Lite[[#This Row],[Most Recent-DLA-20 Score]]&gt;=7, 1, IF(OR(TRIM(FIT_Lite[[#This Row],[Pre-DLA-20 Score]])="",TRIM(FIT_Lite[[#This Row],[Most Recent-DLA-20 Score]])=""),0,IF(FIT_Lite[[#This Row],[Most Recent-DLA-20 Score]]-FIT_Lite[[#This Row],[Pre-DLA-20 Score]]&gt;=0,1,0)))</f>
        <v>0</v>
      </c>
      <c r="AX98" s="7">
        <f>IF(FIT_Lite[[#This Row],[Most Recent-AAPI Score]]&gt;=40, 1, IF(OR(TRIM(FIT_Lite[[#This Row],[Pre-AAPI Score]])="",TRIM(FIT_Lite[[#This Row],[Most Recent-AAPI Score]])=""),0,IF(FIT_Lite[[#This Row],[Most Recent-AAPI Score]]-FIT_Lite[[#This Row],[Pre-AAPI Score]]&gt;=0,1,0)))</f>
        <v>0</v>
      </c>
      <c r="AY98" s="7">
        <f>IF(FIT_Lite[[#This Row],[Most Recent-DLA-20 Score]]&gt;=7, 1, IF(OR(TRIM(FIT_Lite[[#This Row],[Pre-DLA-20 Score]])="",TRIM(FIT_Lite[[#This Row],[Most Recent-DLA-20 Score]])=""),0,IF(FIT_Lite[[#This Row],[Most Recent-DLA-20 Score]]-FIT_Lite[[#This Row],[Pre-DLA-20 Score]]&gt;=0,1,0)))</f>
        <v>0</v>
      </c>
      <c r="AZ98" s="7" t="str">
        <f>IFERROR(VLOOKUP(FIT_Lite[[#This Row],[Primary ICD-10 Diagnosis]],ICD_10[[Combined]:[category]],3,FALSE),"")</f>
        <v/>
      </c>
      <c r="BA98" s="18" t="str">
        <f>IF(AND(LEN(FIT_Lite[[#This Row],[Date Enrolled]])&gt;0,LEN(FIT_Lite[[#This Row],[Date Assessment Completed]])&gt;0),IF((FIT_Lite[[#This Row],[Date Assessment Completed]]-FIT_Lite[[#This Row],[Date Enrolled]])&lt;=15,"Yes","No"),"")</f>
        <v/>
      </c>
      <c r="BB98" s="7" t="str">
        <f>IF(AND(LEN(FIT_Lite[[#This Row],[Discharge Date]])&gt;0,LEN(FIT_Lite[[#This Row],[Date Discharge Summary Completed]])&gt;0),IF(DATEDIF(FIT_Lite[[#This Row],[Discharge Date]],FIT_Lite[[#This Row],[Date Discharge Summary Completed]],"D")&lt;=7,"Yes","No"),"")</f>
        <v/>
      </c>
      <c r="BC98" s="18" t="str">
        <f>IFERROR(IF(LEN(TRIM(FIT_Lite[[#This Row],[Living Arrangements at Discharge]]))&gt;0,VLOOKUP(FIT_Lite[[#This Row],[Living Arrangements at Discharge]],Living_Arrangements[],2,FALSE),""),"")</f>
        <v/>
      </c>
      <c r="BD9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8" s="18" t="str">
        <f>IF(LEN(TRIM(FIT_Lite[[#This Row],[Employment Status at Discharge]]))&gt;0,IF(FIT_Lite[[#This Row],[Employment Status at Discharge]]="Yes","Stable",IF(FIT_Lite[[#This Row],[Employment Status at Discharge]]="No","Unstable",IFERROR(VLOOKUP(FIT_Lite[[#This Row],[Employment Status at Discharge]],Employment_Stat[],2,FALSE),""))),"")</f>
        <v/>
      </c>
      <c r="BF98" s="16">
        <f>IF(LEN(FIT_Lite[[#This Row],[Pre-AAPI Date]])&gt;0,FIT_Lite[[#This Row],[Pre-AAPI Date]],FIT_Lite[[#This Row],[Date Enrolled]])</f>
        <v>0</v>
      </c>
      <c r="BG98" s="16">
        <f ca="1">IF(LEN(FIT_Lite[[#This Row],[Date Discharge Summary Completed]])&gt;0,FIT_Lite[[#This Row],[Date Discharge Summary Completed]],IF(LEN(FIT_Lite[[#This Row],[Discharge Date]])&gt;0,FIT_Lite[[#This Row],[Discharge Date]]+30,TODAY()))</f>
        <v>45940</v>
      </c>
      <c r="BH98" s="16">
        <f>IF(LEN(FIT_Lite[[#This Row],[Pre-DLA-20 Date]])&gt;0,FIT_Lite[[#This Row],[Pre-DLA-20 Date]],FIT_Lite[[#This Row],[Date Enrolled]])</f>
        <v>0</v>
      </c>
      <c r="BI98" t="str">
        <f>IFERROR(IF(AND(TRIM(FIT_Lite[[#This Row],[Date Enrolled]])&lt;&gt;"",TRIM(FIT_Lite[[#This Row],[Discharge Date]])&lt;&gt;""),DATEDIF(FIT_Lite[[#This Row],[Date Enrolled]],FIT_Lite[[#This Row],[Discharge Date]],"D"),""),"")</f>
        <v/>
      </c>
    </row>
    <row r="99" spans="1:61" x14ac:dyDescent="0.25">
      <c r="A99" s="14"/>
      <c r="D99" s="20"/>
      <c r="O99" s="7"/>
      <c r="S99" s="10"/>
      <c r="AG99" s="11"/>
      <c r="AH99" s="35"/>
      <c r="AI99" s="11"/>
      <c r="AJ99" s="11"/>
      <c r="AO99" s="10"/>
      <c r="AP99" s="15" t="str" cm="1">
        <f t="array" aca="1" ref="AP9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99" s="16" t="str" cm="1">
        <f t="array" aca="1" ref="AQ9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99" s="16" t="str" cm="1">
        <f t="array" aca="1" ref="AR9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99" s="51" t="str">
        <f ca="1">IF(
AND(LEN(TRIM(FIT_Lite[[#This Row],[Child Care 6 Months Post-Discharge]]))=0,LEN(TRIM(FIT_Lite[[#This Row],[Discharge Date]]))&gt;0,LEN(TRIM(AN99))=0,FIT_Lite[[#This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99" s="48" t="str" cm="1">
        <f t="array" aca="1" ref="AT9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9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99" s="7">
        <f>IF(FIT_Lite[[#This Row],[Most Recent-AAPI Score]]&gt;=40, 1, IF(OR(TRIM(FIT_Lite[[#This Row],[Pre-AAPI Score]])="",TRIM(FIT_Lite[[#This Row],[Most Recent-AAPI Score]])=""),0,IF(FIT_Lite[[#This Row],[Most Recent-AAPI Score]]-FIT_Lite[[#This Row],[Pre-AAPI Score]]&gt;=0,1,0)))</f>
        <v>0</v>
      </c>
      <c r="AW99" s="7">
        <f>IF(FIT_Lite[[#This Row],[Most Recent-DLA-20 Score]]&gt;=7, 1, IF(OR(TRIM(FIT_Lite[[#This Row],[Pre-DLA-20 Score]])="",TRIM(FIT_Lite[[#This Row],[Most Recent-DLA-20 Score]])=""),0,IF(FIT_Lite[[#This Row],[Most Recent-DLA-20 Score]]-FIT_Lite[[#This Row],[Pre-DLA-20 Score]]&gt;=0,1,0)))</f>
        <v>0</v>
      </c>
      <c r="AX99" s="7">
        <f>IF(FIT_Lite[[#This Row],[Most Recent-AAPI Score]]&gt;=40, 1, IF(OR(TRIM(FIT_Lite[[#This Row],[Pre-AAPI Score]])="",TRIM(FIT_Lite[[#This Row],[Most Recent-AAPI Score]])=""),0,IF(FIT_Lite[[#This Row],[Most Recent-AAPI Score]]-FIT_Lite[[#This Row],[Pre-AAPI Score]]&gt;=0,1,0)))</f>
        <v>0</v>
      </c>
      <c r="AY99" s="7">
        <f>IF(FIT_Lite[[#This Row],[Most Recent-DLA-20 Score]]&gt;=7, 1, IF(OR(TRIM(FIT_Lite[[#This Row],[Pre-DLA-20 Score]])="",TRIM(FIT_Lite[[#This Row],[Most Recent-DLA-20 Score]])=""),0,IF(FIT_Lite[[#This Row],[Most Recent-DLA-20 Score]]-FIT_Lite[[#This Row],[Pre-DLA-20 Score]]&gt;=0,1,0)))</f>
        <v>0</v>
      </c>
      <c r="AZ99" s="7" t="str">
        <f>IFERROR(VLOOKUP(FIT_Lite[[#This Row],[Primary ICD-10 Diagnosis]],ICD_10[[Combined]:[category]],3,FALSE),"")</f>
        <v/>
      </c>
      <c r="BA99" s="18" t="str">
        <f>IF(AND(LEN(FIT_Lite[[#This Row],[Date Enrolled]])&gt;0,LEN(FIT_Lite[[#This Row],[Date Assessment Completed]])&gt;0),IF((FIT_Lite[[#This Row],[Date Assessment Completed]]-FIT_Lite[[#This Row],[Date Enrolled]])&lt;=15,"Yes","No"),"")</f>
        <v/>
      </c>
      <c r="BB99" s="7" t="str">
        <f>IF(AND(LEN(FIT_Lite[[#This Row],[Discharge Date]])&gt;0,LEN(FIT_Lite[[#This Row],[Date Discharge Summary Completed]])&gt;0),IF(DATEDIF(FIT_Lite[[#This Row],[Discharge Date]],FIT_Lite[[#This Row],[Date Discharge Summary Completed]],"D")&lt;=7,"Yes","No"),"")</f>
        <v/>
      </c>
      <c r="BC99" s="18" t="str">
        <f>IFERROR(IF(LEN(TRIM(FIT_Lite[[#This Row],[Living Arrangements at Discharge]]))&gt;0,VLOOKUP(FIT_Lite[[#This Row],[Living Arrangements at Discharge]],Living_Arrangements[],2,FALSE),""),"")</f>
        <v/>
      </c>
      <c r="BD9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99" s="18" t="str">
        <f>IF(LEN(TRIM(FIT_Lite[[#This Row],[Employment Status at Discharge]]))&gt;0,IF(FIT_Lite[[#This Row],[Employment Status at Discharge]]="Yes","Stable",IF(FIT_Lite[[#This Row],[Employment Status at Discharge]]="No","Unstable",IFERROR(VLOOKUP(FIT_Lite[[#This Row],[Employment Status at Discharge]],Employment_Stat[],2,FALSE),""))),"")</f>
        <v/>
      </c>
      <c r="BF99" s="16">
        <f>IF(LEN(FIT_Lite[[#This Row],[Pre-AAPI Date]])&gt;0,FIT_Lite[[#This Row],[Pre-AAPI Date]],FIT_Lite[[#This Row],[Date Enrolled]])</f>
        <v>0</v>
      </c>
      <c r="BG99" s="16">
        <f ca="1">IF(LEN(FIT_Lite[[#This Row],[Date Discharge Summary Completed]])&gt;0,FIT_Lite[[#This Row],[Date Discharge Summary Completed]],IF(LEN(FIT_Lite[[#This Row],[Discharge Date]])&gt;0,FIT_Lite[[#This Row],[Discharge Date]]+30,TODAY()))</f>
        <v>45940</v>
      </c>
      <c r="BH99" s="16">
        <f>IF(LEN(FIT_Lite[[#This Row],[Pre-DLA-20 Date]])&gt;0,FIT_Lite[[#This Row],[Pre-DLA-20 Date]],FIT_Lite[[#This Row],[Date Enrolled]])</f>
        <v>0</v>
      </c>
      <c r="BI99" t="str">
        <f>IFERROR(IF(AND(TRIM(FIT_Lite[[#This Row],[Date Enrolled]])&lt;&gt;"",TRIM(FIT_Lite[[#This Row],[Discharge Date]])&lt;&gt;""),DATEDIF(FIT_Lite[[#This Row],[Date Enrolled]],FIT_Lite[[#This Row],[Discharge Date]],"D"),""),"")</f>
        <v/>
      </c>
    </row>
    <row r="100" spans="1:61" x14ac:dyDescent="0.25">
      <c r="A100" s="14"/>
      <c r="D100" s="20"/>
      <c r="I100" s="36"/>
      <c r="J100" s="36"/>
      <c r="O100" s="7"/>
      <c r="S100" s="10"/>
      <c r="AG100" s="11"/>
      <c r="AH100" s="35"/>
      <c r="AI100" s="11"/>
      <c r="AJ100" s="11"/>
      <c r="AO100" s="10"/>
      <c r="AP100" s="15" t="str" cm="1">
        <f t="array" aca="1" ref="AP10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0" s="16" t="str" cm="1">
        <f t="array" aca="1" ref="AQ10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0" s="16" t="str" cm="1">
        <f t="array" aca="1" ref="AR10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0" s="51" t="str">
        <f ca="1">IF(
AND(LEN(TRIM(FIT_Lite[[#This Row],[Child Care 6 Months Post-Discharge]]))=0,LEN(TRIM(FIT_Lite[[#This Row],[Discharge Date]]))&gt;0,LEN(TRIM(AN100))=0,FIT_Lite[[#This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0" s="48" t="str" cm="1">
        <f t="array" aca="1" ref="AT10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0" s="7">
        <f>IF(FIT_Lite[[#This Row],[Most Recent-AAPI Score]]&gt;=40, 1, IF(OR(TRIM(FIT_Lite[[#This Row],[Pre-AAPI Score]])="",TRIM(FIT_Lite[[#This Row],[Most Recent-AAPI Score]])=""),0,IF(FIT_Lite[[#This Row],[Most Recent-AAPI Score]]-FIT_Lite[[#This Row],[Pre-AAPI Score]]&gt;=0,1,0)))</f>
        <v>0</v>
      </c>
      <c r="AW100" s="7">
        <f>IF(FIT_Lite[[#This Row],[Most Recent-DLA-20 Score]]&gt;=7, 1, IF(OR(TRIM(FIT_Lite[[#This Row],[Pre-DLA-20 Score]])="",TRIM(FIT_Lite[[#This Row],[Most Recent-DLA-20 Score]])=""),0,IF(FIT_Lite[[#This Row],[Most Recent-DLA-20 Score]]-FIT_Lite[[#This Row],[Pre-DLA-20 Score]]&gt;=0,1,0)))</f>
        <v>0</v>
      </c>
      <c r="AX100" s="7">
        <f>IF(FIT_Lite[[#This Row],[Most Recent-AAPI Score]]&gt;=40, 1, IF(OR(TRIM(FIT_Lite[[#This Row],[Pre-AAPI Score]])="",TRIM(FIT_Lite[[#This Row],[Most Recent-AAPI Score]])=""),0,IF(FIT_Lite[[#This Row],[Most Recent-AAPI Score]]-FIT_Lite[[#This Row],[Pre-AAPI Score]]&gt;=0,1,0)))</f>
        <v>0</v>
      </c>
      <c r="AY100" s="7">
        <f>IF(FIT_Lite[[#This Row],[Most Recent-DLA-20 Score]]&gt;=7, 1, IF(OR(TRIM(FIT_Lite[[#This Row],[Pre-DLA-20 Score]])="",TRIM(FIT_Lite[[#This Row],[Most Recent-DLA-20 Score]])=""),0,IF(FIT_Lite[[#This Row],[Most Recent-DLA-20 Score]]-FIT_Lite[[#This Row],[Pre-DLA-20 Score]]&gt;=0,1,0)))</f>
        <v>0</v>
      </c>
      <c r="AZ100" s="7" t="str">
        <f>IFERROR(VLOOKUP(FIT_Lite[[#This Row],[Primary ICD-10 Diagnosis]],ICD_10[[Combined]:[category]],3,FALSE),"")</f>
        <v/>
      </c>
      <c r="BA100" s="18" t="str">
        <f>IF(AND(LEN(FIT_Lite[[#This Row],[Date Enrolled]])&gt;0,LEN(FIT_Lite[[#This Row],[Date Assessment Completed]])&gt;0),IF((FIT_Lite[[#This Row],[Date Assessment Completed]]-FIT_Lite[[#This Row],[Date Enrolled]])&lt;=15,"Yes","No"),"")</f>
        <v/>
      </c>
      <c r="BB100" s="7" t="str">
        <f>IF(AND(LEN(FIT_Lite[[#This Row],[Discharge Date]])&gt;0,LEN(FIT_Lite[[#This Row],[Date Discharge Summary Completed]])&gt;0),IF(DATEDIF(FIT_Lite[[#This Row],[Discharge Date]],FIT_Lite[[#This Row],[Date Discharge Summary Completed]],"D")&lt;=7,"Yes","No"),"")</f>
        <v/>
      </c>
      <c r="BC100" s="18" t="str">
        <f>IFERROR(IF(LEN(TRIM(FIT_Lite[[#This Row],[Living Arrangements at Discharge]]))&gt;0,VLOOKUP(FIT_Lite[[#This Row],[Living Arrangements at Discharge]],Living_Arrangements[],2,FALSE),""),"")</f>
        <v/>
      </c>
      <c r="BD10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0" s="18" t="str">
        <f>IF(LEN(TRIM(FIT_Lite[[#This Row],[Employment Status at Discharge]]))&gt;0,IF(FIT_Lite[[#This Row],[Employment Status at Discharge]]="Yes","Stable",IF(FIT_Lite[[#This Row],[Employment Status at Discharge]]="No","Unstable",IFERROR(VLOOKUP(FIT_Lite[[#This Row],[Employment Status at Discharge]],Employment_Stat[],2,FALSE),""))),"")</f>
        <v/>
      </c>
      <c r="BF100" s="16">
        <f>IF(LEN(FIT_Lite[[#This Row],[Pre-AAPI Date]])&gt;0,FIT_Lite[[#This Row],[Pre-AAPI Date]],FIT_Lite[[#This Row],[Date Enrolled]])</f>
        <v>0</v>
      </c>
      <c r="BG100" s="16">
        <f ca="1">IF(LEN(FIT_Lite[[#This Row],[Date Discharge Summary Completed]])&gt;0,FIT_Lite[[#This Row],[Date Discharge Summary Completed]],IF(LEN(FIT_Lite[[#This Row],[Discharge Date]])&gt;0,FIT_Lite[[#This Row],[Discharge Date]]+30,TODAY()))</f>
        <v>45940</v>
      </c>
      <c r="BH100" s="16">
        <f>IF(LEN(FIT_Lite[[#This Row],[Pre-DLA-20 Date]])&gt;0,FIT_Lite[[#This Row],[Pre-DLA-20 Date]],FIT_Lite[[#This Row],[Date Enrolled]])</f>
        <v>0</v>
      </c>
      <c r="BI100" t="str">
        <f>IFERROR(IF(AND(TRIM(FIT_Lite[[#This Row],[Date Enrolled]])&lt;&gt;"",TRIM(FIT_Lite[[#This Row],[Discharge Date]])&lt;&gt;""),DATEDIF(FIT_Lite[[#This Row],[Date Enrolled]],FIT_Lite[[#This Row],[Discharge Date]],"D"),""),"")</f>
        <v/>
      </c>
    </row>
    <row r="101" spans="1:61" x14ac:dyDescent="0.25">
      <c r="A101" s="14"/>
      <c r="D101" s="20"/>
      <c r="O101" s="7"/>
      <c r="S101" s="10"/>
      <c r="AG101" s="11"/>
      <c r="AH101" s="35"/>
      <c r="AI101" s="11"/>
      <c r="AJ101" s="11"/>
      <c r="AO101" s="10"/>
      <c r="AP101" s="15" t="str" cm="1">
        <f t="array" aca="1" ref="AP10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1" s="16" t="str" cm="1">
        <f t="array" aca="1" ref="AQ10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1" s="16" t="str" cm="1">
        <f t="array" aca="1" ref="AR10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1" s="51" t="str">
        <f ca="1">IF(
AND(LEN(TRIM(FIT_Lite[[#This Row],[Child Care 6 Months Post-Discharge]]))=0,LEN(TRIM(FIT_Lite[[#This Row],[Discharge Date]]))&gt;0,LEN(TRIM(AN101))=0,FIT_Lite[[#This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1" s="48" t="str" cm="1">
        <f t="array" aca="1" ref="AT10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1" s="7">
        <f>IF(FIT_Lite[[#This Row],[Most Recent-AAPI Score]]&gt;=40, 1, IF(OR(TRIM(FIT_Lite[[#This Row],[Pre-AAPI Score]])="",TRIM(FIT_Lite[[#This Row],[Most Recent-AAPI Score]])=""),0,IF(FIT_Lite[[#This Row],[Most Recent-AAPI Score]]-FIT_Lite[[#This Row],[Pre-AAPI Score]]&gt;=0,1,0)))</f>
        <v>0</v>
      </c>
      <c r="AW101" s="7">
        <f>IF(FIT_Lite[[#This Row],[Most Recent-DLA-20 Score]]&gt;=7, 1, IF(OR(TRIM(FIT_Lite[[#This Row],[Pre-DLA-20 Score]])="",TRIM(FIT_Lite[[#This Row],[Most Recent-DLA-20 Score]])=""),0,IF(FIT_Lite[[#This Row],[Most Recent-DLA-20 Score]]-FIT_Lite[[#This Row],[Pre-DLA-20 Score]]&gt;=0,1,0)))</f>
        <v>0</v>
      </c>
      <c r="AX101" s="7">
        <f>IF(FIT_Lite[[#This Row],[Most Recent-AAPI Score]]&gt;=40, 1, IF(OR(TRIM(FIT_Lite[[#This Row],[Pre-AAPI Score]])="",TRIM(FIT_Lite[[#This Row],[Most Recent-AAPI Score]])=""),0,IF(FIT_Lite[[#This Row],[Most Recent-AAPI Score]]-FIT_Lite[[#This Row],[Pre-AAPI Score]]&gt;=0,1,0)))</f>
        <v>0</v>
      </c>
      <c r="AY101" s="7">
        <f>IF(FIT_Lite[[#This Row],[Most Recent-DLA-20 Score]]&gt;=7, 1, IF(OR(TRIM(FIT_Lite[[#This Row],[Pre-DLA-20 Score]])="",TRIM(FIT_Lite[[#This Row],[Most Recent-DLA-20 Score]])=""),0,IF(FIT_Lite[[#This Row],[Most Recent-DLA-20 Score]]-FIT_Lite[[#This Row],[Pre-DLA-20 Score]]&gt;=0,1,0)))</f>
        <v>0</v>
      </c>
      <c r="AZ101" s="7" t="str">
        <f>IFERROR(VLOOKUP(FIT_Lite[[#This Row],[Primary ICD-10 Diagnosis]],ICD_10[[Combined]:[category]],3,FALSE),"")</f>
        <v/>
      </c>
      <c r="BA101" s="18" t="str">
        <f>IF(AND(LEN(FIT_Lite[[#This Row],[Date Enrolled]])&gt;0,LEN(FIT_Lite[[#This Row],[Date Assessment Completed]])&gt;0),IF((FIT_Lite[[#This Row],[Date Assessment Completed]]-FIT_Lite[[#This Row],[Date Enrolled]])&lt;=15,"Yes","No"),"")</f>
        <v/>
      </c>
      <c r="BB101" s="7" t="str">
        <f>IF(AND(LEN(FIT_Lite[[#This Row],[Discharge Date]])&gt;0,LEN(FIT_Lite[[#This Row],[Date Discharge Summary Completed]])&gt;0),IF(DATEDIF(FIT_Lite[[#This Row],[Discharge Date]],FIT_Lite[[#This Row],[Date Discharge Summary Completed]],"D")&lt;=7,"Yes","No"),"")</f>
        <v/>
      </c>
      <c r="BC101" s="18" t="str">
        <f>IFERROR(IF(LEN(TRIM(FIT_Lite[[#This Row],[Living Arrangements at Discharge]]))&gt;0,VLOOKUP(FIT_Lite[[#This Row],[Living Arrangements at Discharge]],Living_Arrangements[],2,FALSE),""),"")</f>
        <v/>
      </c>
      <c r="BD10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1" s="18" t="str">
        <f>IF(LEN(TRIM(FIT_Lite[[#This Row],[Employment Status at Discharge]]))&gt;0,IF(FIT_Lite[[#This Row],[Employment Status at Discharge]]="Yes","Stable",IF(FIT_Lite[[#This Row],[Employment Status at Discharge]]="No","Unstable",IFERROR(VLOOKUP(FIT_Lite[[#This Row],[Employment Status at Discharge]],Employment_Stat[],2,FALSE),""))),"")</f>
        <v/>
      </c>
      <c r="BF101" s="16">
        <f>IF(LEN(FIT_Lite[[#This Row],[Pre-AAPI Date]])&gt;0,FIT_Lite[[#This Row],[Pre-AAPI Date]],FIT_Lite[[#This Row],[Date Enrolled]])</f>
        <v>0</v>
      </c>
      <c r="BG101" s="16">
        <f ca="1">IF(LEN(FIT_Lite[[#This Row],[Date Discharge Summary Completed]])&gt;0,FIT_Lite[[#This Row],[Date Discharge Summary Completed]],IF(LEN(FIT_Lite[[#This Row],[Discharge Date]])&gt;0,FIT_Lite[[#This Row],[Discharge Date]]+30,TODAY()))</f>
        <v>45940</v>
      </c>
      <c r="BH101" s="16">
        <f>IF(LEN(FIT_Lite[[#This Row],[Pre-DLA-20 Date]])&gt;0,FIT_Lite[[#This Row],[Pre-DLA-20 Date]],FIT_Lite[[#This Row],[Date Enrolled]])</f>
        <v>0</v>
      </c>
      <c r="BI101" t="str">
        <f>IFERROR(IF(AND(TRIM(FIT_Lite[[#This Row],[Date Enrolled]])&lt;&gt;"",TRIM(FIT_Lite[[#This Row],[Discharge Date]])&lt;&gt;""),DATEDIF(FIT_Lite[[#This Row],[Date Enrolled]],FIT_Lite[[#This Row],[Discharge Date]],"D"),""),"")</f>
        <v/>
      </c>
    </row>
    <row r="102" spans="1:61" x14ac:dyDescent="0.25">
      <c r="A102" s="14"/>
      <c r="D102" s="20"/>
      <c r="O102" s="7"/>
      <c r="S102" s="10"/>
      <c r="AG102" s="11"/>
      <c r="AH102" s="35"/>
      <c r="AI102" s="11"/>
      <c r="AJ102" s="11"/>
      <c r="AO102" s="10"/>
      <c r="AP102" s="15" t="str" cm="1">
        <f t="array" aca="1" ref="AP10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2" s="16" t="str" cm="1">
        <f t="array" aca="1" ref="AQ10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2" s="16" t="str" cm="1">
        <f t="array" aca="1" ref="AR10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2" s="51" t="str">
        <f ca="1">IF(
AND(LEN(TRIM(FIT_Lite[[#This Row],[Child Care 6 Months Post-Discharge]]))=0,LEN(TRIM(FIT_Lite[[#This Row],[Discharge Date]]))&gt;0,LEN(TRIM(AN102))=0,FIT_Lite[[#This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2" s="48" t="str" cm="1">
        <f t="array" aca="1" ref="AT10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2" s="7">
        <f>IF(FIT_Lite[[#This Row],[Most Recent-AAPI Score]]&gt;=40, 1, IF(OR(TRIM(FIT_Lite[[#This Row],[Pre-AAPI Score]])="",TRIM(FIT_Lite[[#This Row],[Most Recent-AAPI Score]])=""),0,IF(FIT_Lite[[#This Row],[Most Recent-AAPI Score]]-FIT_Lite[[#This Row],[Pre-AAPI Score]]&gt;=0,1,0)))</f>
        <v>0</v>
      </c>
      <c r="AW102" s="7">
        <f>IF(FIT_Lite[[#This Row],[Most Recent-DLA-20 Score]]&gt;=7, 1, IF(OR(TRIM(FIT_Lite[[#This Row],[Pre-DLA-20 Score]])="",TRIM(FIT_Lite[[#This Row],[Most Recent-DLA-20 Score]])=""),0,IF(FIT_Lite[[#This Row],[Most Recent-DLA-20 Score]]-FIT_Lite[[#This Row],[Pre-DLA-20 Score]]&gt;=0,1,0)))</f>
        <v>0</v>
      </c>
      <c r="AX102" s="7">
        <f>IF(FIT_Lite[[#This Row],[Most Recent-AAPI Score]]&gt;=40, 1, IF(OR(TRIM(FIT_Lite[[#This Row],[Pre-AAPI Score]])="",TRIM(FIT_Lite[[#This Row],[Most Recent-AAPI Score]])=""),0,IF(FIT_Lite[[#This Row],[Most Recent-AAPI Score]]-FIT_Lite[[#This Row],[Pre-AAPI Score]]&gt;=0,1,0)))</f>
        <v>0</v>
      </c>
      <c r="AY102" s="7">
        <f>IF(FIT_Lite[[#This Row],[Most Recent-DLA-20 Score]]&gt;=7, 1, IF(OR(TRIM(FIT_Lite[[#This Row],[Pre-DLA-20 Score]])="",TRIM(FIT_Lite[[#This Row],[Most Recent-DLA-20 Score]])=""),0,IF(FIT_Lite[[#This Row],[Most Recent-DLA-20 Score]]-FIT_Lite[[#This Row],[Pre-DLA-20 Score]]&gt;=0,1,0)))</f>
        <v>0</v>
      </c>
      <c r="AZ102" s="7" t="str">
        <f>IFERROR(VLOOKUP(FIT_Lite[[#This Row],[Primary ICD-10 Diagnosis]],ICD_10[[Combined]:[category]],3,FALSE),"")</f>
        <v/>
      </c>
      <c r="BA102" s="18" t="str">
        <f>IF(AND(LEN(FIT_Lite[[#This Row],[Date Enrolled]])&gt;0,LEN(FIT_Lite[[#This Row],[Date Assessment Completed]])&gt;0),IF((FIT_Lite[[#This Row],[Date Assessment Completed]]-FIT_Lite[[#This Row],[Date Enrolled]])&lt;=15,"Yes","No"),"")</f>
        <v/>
      </c>
      <c r="BB102" s="7" t="str">
        <f>IF(AND(LEN(FIT_Lite[[#This Row],[Discharge Date]])&gt;0,LEN(FIT_Lite[[#This Row],[Date Discharge Summary Completed]])&gt;0),IF(DATEDIF(FIT_Lite[[#This Row],[Discharge Date]],FIT_Lite[[#This Row],[Date Discharge Summary Completed]],"D")&lt;=7,"Yes","No"),"")</f>
        <v/>
      </c>
      <c r="BC102" s="18" t="str">
        <f>IFERROR(IF(LEN(TRIM(FIT_Lite[[#This Row],[Living Arrangements at Discharge]]))&gt;0,VLOOKUP(FIT_Lite[[#This Row],[Living Arrangements at Discharge]],Living_Arrangements[],2,FALSE),""),"")</f>
        <v/>
      </c>
      <c r="BD10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2" s="18" t="str">
        <f>IF(LEN(TRIM(FIT_Lite[[#This Row],[Employment Status at Discharge]]))&gt;0,IF(FIT_Lite[[#This Row],[Employment Status at Discharge]]="Yes","Stable",IF(FIT_Lite[[#This Row],[Employment Status at Discharge]]="No","Unstable",IFERROR(VLOOKUP(FIT_Lite[[#This Row],[Employment Status at Discharge]],Employment_Stat[],2,FALSE),""))),"")</f>
        <v/>
      </c>
      <c r="BF102" s="16">
        <f>IF(LEN(FIT_Lite[[#This Row],[Pre-AAPI Date]])&gt;0,FIT_Lite[[#This Row],[Pre-AAPI Date]],FIT_Lite[[#This Row],[Date Enrolled]])</f>
        <v>0</v>
      </c>
      <c r="BG102" s="16">
        <f ca="1">IF(LEN(FIT_Lite[[#This Row],[Date Discharge Summary Completed]])&gt;0,FIT_Lite[[#This Row],[Date Discharge Summary Completed]],IF(LEN(FIT_Lite[[#This Row],[Discharge Date]])&gt;0,FIT_Lite[[#This Row],[Discharge Date]]+30,TODAY()))</f>
        <v>45940</v>
      </c>
      <c r="BH102" s="16">
        <f>IF(LEN(FIT_Lite[[#This Row],[Pre-DLA-20 Date]])&gt;0,FIT_Lite[[#This Row],[Pre-DLA-20 Date]],FIT_Lite[[#This Row],[Date Enrolled]])</f>
        <v>0</v>
      </c>
      <c r="BI102" t="str">
        <f>IFERROR(IF(AND(TRIM(FIT_Lite[[#This Row],[Date Enrolled]])&lt;&gt;"",TRIM(FIT_Lite[[#This Row],[Discharge Date]])&lt;&gt;""),DATEDIF(FIT_Lite[[#This Row],[Date Enrolled]],FIT_Lite[[#This Row],[Discharge Date]],"D"),""),"")</f>
        <v/>
      </c>
    </row>
    <row r="103" spans="1:61" x14ac:dyDescent="0.25">
      <c r="A103" s="14"/>
      <c r="D103" s="20"/>
      <c r="O103" s="7"/>
      <c r="S103" s="10"/>
      <c r="AG103" s="11"/>
      <c r="AH103" s="35"/>
      <c r="AI103" s="11"/>
      <c r="AJ103" s="11"/>
      <c r="AO103" s="10"/>
      <c r="AP103" s="15" t="str" cm="1">
        <f t="array" aca="1" ref="AP10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3" s="16" t="str" cm="1">
        <f t="array" aca="1" ref="AQ10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3" s="16" t="str" cm="1">
        <f t="array" aca="1" ref="AR10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3" s="51" t="str">
        <f ca="1">IF(
AND(LEN(TRIM(FIT_Lite[[#This Row],[Child Care 6 Months Post-Discharge]]))=0,LEN(TRIM(FIT_Lite[[#This Row],[Discharge Date]]))&gt;0,LEN(TRIM(AN103))=0,FIT_Lite[[#This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3" s="48" t="str" cm="1">
        <f t="array" aca="1" ref="AT10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3" s="7">
        <f>IF(FIT_Lite[[#This Row],[Most Recent-AAPI Score]]&gt;=40, 1, IF(OR(TRIM(FIT_Lite[[#This Row],[Pre-AAPI Score]])="",TRIM(FIT_Lite[[#This Row],[Most Recent-AAPI Score]])=""),0,IF(FIT_Lite[[#This Row],[Most Recent-AAPI Score]]-FIT_Lite[[#This Row],[Pre-AAPI Score]]&gt;=0,1,0)))</f>
        <v>0</v>
      </c>
      <c r="AW103" s="7">
        <f>IF(FIT_Lite[[#This Row],[Most Recent-DLA-20 Score]]&gt;=7, 1, IF(OR(TRIM(FIT_Lite[[#This Row],[Pre-DLA-20 Score]])="",TRIM(FIT_Lite[[#This Row],[Most Recent-DLA-20 Score]])=""),0,IF(FIT_Lite[[#This Row],[Most Recent-DLA-20 Score]]-FIT_Lite[[#This Row],[Pre-DLA-20 Score]]&gt;=0,1,0)))</f>
        <v>0</v>
      </c>
      <c r="AX103" s="7">
        <f>IF(FIT_Lite[[#This Row],[Most Recent-AAPI Score]]&gt;=40, 1, IF(OR(TRIM(FIT_Lite[[#This Row],[Pre-AAPI Score]])="",TRIM(FIT_Lite[[#This Row],[Most Recent-AAPI Score]])=""),0,IF(FIT_Lite[[#This Row],[Most Recent-AAPI Score]]-FIT_Lite[[#This Row],[Pre-AAPI Score]]&gt;=0,1,0)))</f>
        <v>0</v>
      </c>
      <c r="AY103" s="7">
        <f>IF(FIT_Lite[[#This Row],[Most Recent-DLA-20 Score]]&gt;=7, 1, IF(OR(TRIM(FIT_Lite[[#This Row],[Pre-DLA-20 Score]])="",TRIM(FIT_Lite[[#This Row],[Most Recent-DLA-20 Score]])=""),0,IF(FIT_Lite[[#This Row],[Most Recent-DLA-20 Score]]-FIT_Lite[[#This Row],[Pre-DLA-20 Score]]&gt;=0,1,0)))</f>
        <v>0</v>
      </c>
      <c r="AZ103" s="7" t="str">
        <f>IFERROR(VLOOKUP(FIT_Lite[[#This Row],[Primary ICD-10 Diagnosis]],ICD_10[[Combined]:[category]],3,FALSE),"")</f>
        <v/>
      </c>
      <c r="BA103" s="18" t="str">
        <f>IF(AND(LEN(FIT_Lite[[#This Row],[Date Enrolled]])&gt;0,LEN(FIT_Lite[[#This Row],[Date Assessment Completed]])&gt;0),IF((FIT_Lite[[#This Row],[Date Assessment Completed]]-FIT_Lite[[#This Row],[Date Enrolled]])&lt;=15,"Yes","No"),"")</f>
        <v/>
      </c>
      <c r="BB103" s="7" t="str">
        <f>IF(AND(LEN(FIT_Lite[[#This Row],[Discharge Date]])&gt;0,LEN(FIT_Lite[[#This Row],[Date Discharge Summary Completed]])&gt;0),IF(DATEDIF(FIT_Lite[[#This Row],[Discharge Date]],FIT_Lite[[#This Row],[Date Discharge Summary Completed]],"D")&lt;=7,"Yes","No"),"")</f>
        <v/>
      </c>
      <c r="BC103" s="18" t="str">
        <f>IFERROR(IF(LEN(TRIM(FIT_Lite[[#This Row],[Living Arrangements at Discharge]]))&gt;0,VLOOKUP(FIT_Lite[[#This Row],[Living Arrangements at Discharge]],Living_Arrangements[],2,FALSE),""),"")</f>
        <v/>
      </c>
      <c r="BD10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3" s="18" t="str">
        <f>IF(LEN(TRIM(FIT_Lite[[#This Row],[Employment Status at Discharge]]))&gt;0,IF(FIT_Lite[[#This Row],[Employment Status at Discharge]]="Yes","Stable",IF(FIT_Lite[[#This Row],[Employment Status at Discharge]]="No","Unstable",IFERROR(VLOOKUP(FIT_Lite[[#This Row],[Employment Status at Discharge]],Employment_Stat[],2,FALSE),""))),"")</f>
        <v/>
      </c>
      <c r="BF103" s="16">
        <f>IF(LEN(FIT_Lite[[#This Row],[Pre-AAPI Date]])&gt;0,FIT_Lite[[#This Row],[Pre-AAPI Date]],FIT_Lite[[#This Row],[Date Enrolled]])</f>
        <v>0</v>
      </c>
      <c r="BG103" s="16">
        <f ca="1">IF(LEN(FIT_Lite[[#This Row],[Date Discharge Summary Completed]])&gt;0,FIT_Lite[[#This Row],[Date Discharge Summary Completed]],IF(LEN(FIT_Lite[[#This Row],[Discharge Date]])&gt;0,FIT_Lite[[#This Row],[Discharge Date]]+30,TODAY()))</f>
        <v>45940</v>
      </c>
      <c r="BH103" s="16">
        <f>IF(LEN(FIT_Lite[[#This Row],[Pre-DLA-20 Date]])&gt;0,FIT_Lite[[#This Row],[Pre-DLA-20 Date]],FIT_Lite[[#This Row],[Date Enrolled]])</f>
        <v>0</v>
      </c>
      <c r="BI103" t="str">
        <f>IFERROR(IF(AND(TRIM(FIT_Lite[[#This Row],[Date Enrolled]])&lt;&gt;"",TRIM(FIT_Lite[[#This Row],[Discharge Date]])&lt;&gt;""),DATEDIF(FIT_Lite[[#This Row],[Date Enrolled]],FIT_Lite[[#This Row],[Discharge Date]],"D"),""),"")</f>
        <v/>
      </c>
    </row>
    <row r="104" spans="1:61" x14ac:dyDescent="0.25">
      <c r="A104" s="14"/>
      <c r="D104" s="20"/>
      <c r="O104" s="7"/>
      <c r="S104" s="10"/>
      <c r="AG104" s="11"/>
      <c r="AH104" s="35"/>
      <c r="AI104" s="11"/>
      <c r="AJ104" s="11"/>
      <c r="AO104" s="10"/>
      <c r="AP104" s="15" t="str" cm="1">
        <f t="array" aca="1" ref="AP10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4" s="16" t="str" cm="1">
        <f t="array" aca="1" ref="AQ10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4" s="16" t="str" cm="1">
        <f t="array" aca="1" ref="AR10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4" s="51" t="str">
        <f ca="1">IF(
AND(LEN(TRIM(FIT_Lite[[#This Row],[Child Care 6 Months Post-Discharge]]))=0,LEN(TRIM(FIT_Lite[[#This Row],[Discharge Date]]))&gt;0,LEN(TRIM(AN104))=0,FIT_Lite[[#This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4" s="48" t="str" cm="1">
        <f t="array" aca="1" ref="AT10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4" s="7">
        <f>IF(FIT_Lite[[#This Row],[Most Recent-AAPI Score]]&gt;=40, 1, IF(OR(TRIM(FIT_Lite[[#This Row],[Pre-AAPI Score]])="",TRIM(FIT_Lite[[#This Row],[Most Recent-AAPI Score]])=""),0,IF(FIT_Lite[[#This Row],[Most Recent-AAPI Score]]-FIT_Lite[[#This Row],[Pre-AAPI Score]]&gt;=0,1,0)))</f>
        <v>0</v>
      </c>
      <c r="AW104" s="7">
        <f>IF(FIT_Lite[[#This Row],[Most Recent-DLA-20 Score]]&gt;=7, 1, IF(OR(TRIM(FIT_Lite[[#This Row],[Pre-DLA-20 Score]])="",TRIM(FIT_Lite[[#This Row],[Most Recent-DLA-20 Score]])=""),0,IF(FIT_Lite[[#This Row],[Most Recent-DLA-20 Score]]-FIT_Lite[[#This Row],[Pre-DLA-20 Score]]&gt;=0,1,0)))</f>
        <v>0</v>
      </c>
      <c r="AX104" s="7">
        <f>IF(FIT_Lite[[#This Row],[Most Recent-AAPI Score]]&gt;=40, 1, IF(OR(TRIM(FIT_Lite[[#This Row],[Pre-AAPI Score]])="",TRIM(FIT_Lite[[#This Row],[Most Recent-AAPI Score]])=""),0,IF(FIT_Lite[[#This Row],[Most Recent-AAPI Score]]-FIT_Lite[[#This Row],[Pre-AAPI Score]]&gt;=0,1,0)))</f>
        <v>0</v>
      </c>
      <c r="AY104" s="7">
        <f>IF(FIT_Lite[[#This Row],[Most Recent-DLA-20 Score]]&gt;=7, 1, IF(OR(TRIM(FIT_Lite[[#This Row],[Pre-DLA-20 Score]])="",TRIM(FIT_Lite[[#This Row],[Most Recent-DLA-20 Score]])=""),0,IF(FIT_Lite[[#This Row],[Most Recent-DLA-20 Score]]-FIT_Lite[[#This Row],[Pre-DLA-20 Score]]&gt;=0,1,0)))</f>
        <v>0</v>
      </c>
      <c r="AZ104" s="7" t="str">
        <f>IFERROR(VLOOKUP(FIT_Lite[[#This Row],[Primary ICD-10 Diagnosis]],ICD_10[[Combined]:[category]],3,FALSE),"")</f>
        <v/>
      </c>
      <c r="BA104" s="18" t="str">
        <f>IF(AND(LEN(FIT_Lite[[#This Row],[Date Enrolled]])&gt;0,LEN(FIT_Lite[[#This Row],[Date Assessment Completed]])&gt;0),IF((FIT_Lite[[#This Row],[Date Assessment Completed]]-FIT_Lite[[#This Row],[Date Enrolled]])&lt;=15,"Yes","No"),"")</f>
        <v/>
      </c>
      <c r="BB104" s="7" t="str">
        <f>IF(AND(LEN(FIT_Lite[[#This Row],[Discharge Date]])&gt;0,LEN(FIT_Lite[[#This Row],[Date Discharge Summary Completed]])&gt;0),IF(DATEDIF(FIT_Lite[[#This Row],[Discharge Date]],FIT_Lite[[#This Row],[Date Discharge Summary Completed]],"D")&lt;=7,"Yes","No"),"")</f>
        <v/>
      </c>
      <c r="BC104" s="18" t="str">
        <f>IFERROR(IF(LEN(TRIM(FIT_Lite[[#This Row],[Living Arrangements at Discharge]]))&gt;0,VLOOKUP(FIT_Lite[[#This Row],[Living Arrangements at Discharge]],Living_Arrangements[],2,FALSE),""),"")</f>
        <v/>
      </c>
      <c r="BD10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4" s="18" t="str">
        <f>IF(LEN(TRIM(FIT_Lite[[#This Row],[Employment Status at Discharge]]))&gt;0,IF(FIT_Lite[[#This Row],[Employment Status at Discharge]]="Yes","Stable",IF(FIT_Lite[[#This Row],[Employment Status at Discharge]]="No","Unstable",IFERROR(VLOOKUP(FIT_Lite[[#This Row],[Employment Status at Discharge]],Employment_Stat[],2,FALSE),""))),"")</f>
        <v/>
      </c>
      <c r="BF104" s="16">
        <f>IF(LEN(FIT_Lite[[#This Row],[Pre-AAPI Date]])&gt;0,FIT_Lite[[#This Row],[Pre-AAPI Date]],FIT_Lite[[#This Row],[Date Enrolled]])</f>
        <v>0</v>
      </c>
      <c r="BG104" s="16">
        <f ca="1">IF(LEN(FIT_Lite[[#This Row],[Date Discharge Summary Completed]])&gt;0,FIT_Lite[[#This Row],[Date Discharge Summary Completed]],IF(LEN(FIT_Lite[[#This Row],[Discharge Date]])&gt;0,FIT_Lite[[#This Row],[Discharge Date]]+30,TODAY()))</f>
        <v>45940</v>
      </c>
      <c r="BH104" s="16">
        <f>IF(LEN(FIT_Lite[[#This Row],[Pre-DLA-20 Date]])&gt;0,FIT_Lite[[#This Row],[Pre-DLA-20 Date]],FIT_Lite[[#This Row],[Date Enrolled]])</f>
        <v>0</v>
      </c>
      <c r="BI104" t="str">
        <f>IFERROR(IF(AND(TRIM(FIT_Lite[[#This Row],[Date Enrolled]])&lt;&gt;"",TRIM(FIT_Lite[[#This Row],[Discharge Date]])&lt;&gt;""),DATEDIF(FIT_Lite[[#This Row],[Date Enrolled]],FIT_Lite[[#This Row],[Discharge Date]],"D"),""),"")</f>
        <v/>
      </c>
    </row>
    <row r="105" spans="1:61" x14ac:dyDescent="0.25">
      <c r="A105" s="14"/>
      <c r="D105" s="20"/>
      <c r="O105" s="7"/>
      <c r="S105" s="10"/>
      <c r="AG105" s="11"/>
      <c r="AH105" s="35"/>
      <c r="AI105" s="11"/>
      <c r="AJ105" s="11"/>
      <c r="AO105" s="10"/>
      <c r="AP105" s="15" t="str" cm="1">
        <f t="array" aca="1" ref="AP10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5" s="16" t="str" cm="1">
        <f t="array" aca="1" ref="AQ10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5" s="16" t="str" cm="1">
        <f t="array" aca="1" ref="AR10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5" s="51" t="str">
        <f ca="1">IF(
AND(LEN(TRIM(FIT_Lite[[#This Row],[Child Care 6 Months Post-Discharge]]))=0,LEN(TRIM(FIT_Lite[[#This Row],[Discharge Date]]))&gt;0,LEN(TRIM(AN105))=0,FIT_Lite[[#This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5" s="48" t="str" cm="1">
        <f t="array" aca="1" ref="AT10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5" s="7">
        <f>IF(FIT_Lite[[#This Row],[Most Recent-AAPI Score]]&gt;=40, 1, IF(OR(TRIM(FIT_Lite[[#This Row],[Pre-AAPI Score]])="",TRIM(FIT_Lite[[#This Row],[Most Recent-AAPI Score]])=""),0,IF(FIT_Lite[[#This Row],[Most Recent-AAPI Score]]-FIT_Lite[[#This Row],[Pre-AAPI Score]]&gt;=0,1,0)))</f>
        <v>0</v>
      </c>
      <c r="AW105" s="7">
        <f>IF(FIT_Lite[[#This Row],[Most Recent-DLA-20 Score]]&gt;=7, 1, IF(OR(TRIM(FIT_Lite[[#This Row],[Pre-DLA-20 Score]])="",TRIM(FIT_Lite[[#This Row],[Most Recent-DLA-20 Score]])=""),0,IF(FIT_Lite[[#This Row],[Most Recent-DLA-20 Score]]-FIT_Lite[[#This Row],[Pre-DLA-20 Score]]&gt;=0,1,0)))</f>
        <v>0</v>
      </c>
      <c r="AX105" s="7">
        <f>IF(FIT_Lite[[#This Row],[Most Recent-AAPI Score]]&gt;=40, 1, IF(OR(TRIM(FIT_Lite[[#This Row],[Pre-AAPI Score]])="",TRIM(FIT_Lite[[#This Row],[Most Recent-AAPI Score]])=""),0,IF(FIT_Lite[[#This Row],[Most Recent-AAPI Score]]-FIT_Lite[[#This Row],[Pre-AAPI Score]]&gt;=0,1,0)))</f>
        <v>0</v>
      </c>
      <c r="AY105" s="7">
        <f>IF(FIT_Lite[[#This Row],[Most Recent-DLA-20 Score]]&gt;=7, 1, IF(OR(TRIM(FIT_Lite[[#This Row],[Pre-DLA-20 Score]])="",TRIM(FIT_Lite[[#This Row],[Most Recent-DLA-20 Score]])=""),0,IF(FIT_Lite[[#This Row],[Most Recent-DLA-20 Score]]-FIT_Lite[[#This Row],[Pre-DLA-20 Score]]&gt;=0,1,0)))</f>
        <v>0</v>
      </c>
      <c r="AZ105" s="7" t="str">
        <f>IFERROR(VLOOKUP(FIT_Lite[[#This Row],[Primary ICD-10 Diagnosis]],ICD_10[[Combined]:[category]],3,FALSE),"")</f>
        <v/>
      </c>
      <c r="BA105" s="18" t="str">
        <f>IF(AND(LEN(FIT_Lite[[#This Row],[Date Enrolled]])&gt;0,LEN(FIT_Lite[[#This Row],[Date Assessment Completed]])&gt;0),IF((FIT_Lite[[#This Row],[Date Assessment Completed]]-FIT_Lite[[#This Row],[Date Enrolled]])&lt;=15,"Yes","No"),"")</f>
        <v/>
      </c>
      <c r="BB105" s="7" t="str">
        <f>IF(AND(LEN(FIT_Lite[[#This Row],[Discharge Date]])&gt;0,LEN(FIT_Lite[[#This Row],[Date Discharge Summary Completed]])&gt;0),IF(DATEDIF(FIT_Lite[[#This Row],[Discharge Date]],FIT_Lite[[#This Row],[Date Discharge Summary Completed]],"D")&lt;=7,"Yes","No"),"")</f>
        <v/>
      </c>
      <c r="BC105" s="18" t="str">
        <f>IFERROR(IF(LEN(TRIM(FIT_Lite[[#This Row],[Living Arrangements at Discharge]]))&gt;0,VLOOKUP(FIT_Lite[[#This Row],[Living Arrangements at Discharge]],Living_Arrangements[],2,FALSE),""),"")</f>
        <v/>
      </c>
      <c r="BD10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5" s="18" t="str">
        <f>IF(LEN(TRIM(FIT_Lite[[#This Row],[Employment Status at Discharge]]))&gt;0,IF(FIT_Lite[[#This Row],[Employment Status at Discharge]]="Yes","Stable",IF(FIT_Lite[[#This Row],[Employment Status at Discharge]]="No","Unstable",IFERROR(VLOOKUP(FIT_Lite[[#This Row],[Employment Status at Discharge]],Employment_Stat[],2,FALSE),""))),"")</f>
        <v/>
      </c>
      <c r="BF105" s="16">
        <f>IF(LEN(FIT_Lite[[#This Row],[Pre-AAPI Date]])&gt;0,FIT_Lite[[#This Row],[Pre-AAPI Date]],FIT_Lite[[#This Row],[Date Enrolled]])</f>
        <v>0</v>
      </c>
      <c r="BG105" s="16">
        <f ca="1">IF(LEN(FIT_Lite[[#This Row],[Date Discharge Summary Completed]])&gt;0,FIT_Lite[[#This Row],[Date Discharge Summary Completed]],IF(LEN(FIT_Lite[[#This Row],[Discharge Date]])&gt;0,FIT_Lite[[#This Row],[Discharge Date]]+30,TODAY()))</f>
        <v>45940</v>
      </c>
      <c r="BH105" s="16">
        <f>IF(LEN(FIT_Lite[[#This Row],[Pre-DLA-20 Date]])&gt;0,FIT_Lite[[#This Row],[Pre-DLA-20 Date]],FIT_Lite[[#This Row],[Date Enrolled]])</f>
        <v>0</v>
      </c>
      <c r="BI105" t="str">
        <f>IFERROR(IF(AND(TRIM(FIT_Lite[[#This Row],[Date Enrolled]])&lt;&gt;"",TRIM(FIT_Lite[[#This Row],[Discharge Date]])&lt;&gt;""),DATEDIF(FIT_Lite[[#This Row],[Date Enrolled]],FIT_Lite[[#This Row],[Discharge Date]],"D"),""),"")</f>
        <v/>
      </c>
    </row>
    <row r="106" spans="1:61" x14ac:dyDescent="0.25">
      <c r="A106" s="14"/>
      <c r="D106" s="20"/>
      <c r="O106" s="7"/>
      <c r="S106" s="10"/>
      <c r="AG106" s="11"/>
      <c r="AH106" s="35"/>
      <c r="AI106" s="11"/>
      <c r="AJ106" s="11"/>
      <c r="AO106" s="10"/>
      <c r="AP106" s="15" t="str" cm="1">
        <f t="array" aca="1" ref="AP10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6" s="16" t="str" cm="1">
        <f t="array" aca="1" ref="AQ10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6" s="16" t="str" cm="1">
        <f t="array" aca="1" ref="AR10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6" s="51" t="str">
        <f ca="1">IF(
AND(LEN(TRIM(FIT_Lite[[#This Row],[Child Care 6 Months Post-Discharge]]))=0,LEN(TRIM(FIT_Lite[[#This Row],[Discharge Date]]))&gt;0,LEN(TRIM(AN106))=0,FIT_Lite[[#This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6" s="48" t="str" cm="1">
        <f t="array" aca="1" ref="AT10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6" s="7">
        <f>IF(FIT_Lite[[#This Row],[Most Recent-AAPI Score]]&gt;=40, 1, IF(OR(TRIM(FIT_Lite[[#This Row],[Pre-AAPI Score]])="",TRIM(FIT_Lite[[#This Row],[Most Recent-AAPI Score]])=""),0,IF(FIT_Lite[[#This Row],[Most Recent-AAPI Score]]-FIT_Lite[[#This Row],[Pre-AAPI Score]]&gt;=0,1,0)))</f>
        <v>0</v>
      </c>
      <c r="AW106" s="7">
        <f>IF(FIT_Lite[[#This Row],[Most Recent-DLA-20 Score]]&gt;=7, 1, IF(OR(TRIM(FIT_Lite[[#This Row],[Pre-DLA-20 Score]])="",TRIM(FIT_Lite[[#This Row],[Most Recent-DLA-20 Score]])=""),0,IF(FIT_Lite[[#This Row],[Most Recent-DLA-20 Score]]-FIT_Lite[[#This Row],[Pre-DLA-20 Score]]&gt;=0,1,0)))</f>
        <v>0</v>
      </c>
      <c r="AX106" s="7">
        <f>IF(FIT_Lite[[#This Row],[Most Recent-AAPI Score]]&gt;=40, 1, IF(OR(TRIM(FIT_Lite[[#This Row],[Pre-AAPI Score]])="",TRIM(FIT_Lite[[#This Row],[Most Recent-AAPI Score]])=""),0,IF(FIT_Lite[[#This Row],[Most Recent-AAPI Score]]-FIT_Lite[[#This Row],[Pre-AAPI Score]]&gt;=0,1,0)))</f>
        <v>0</v>
      </c>
      <c r="AY106" s="7">
        <f>IF(FIT_Lite[[#This Row],[Most Recent-DLA-20 Score]]&gt;=7, 1, IF(OR(TRIM(FIT_Lite[[#This Row],[Pre-DLA-20 Score]])="",TRIM(FIT_Lite[[#This Row],[Most Recent-DLA-20 Score]])=""),0,IF(FIT_Lite[[#This Row],[Most Recent-DLA-20 Score]]-FIT_Lite[[#This Row],[Pre-DLA-20 Score]]&gt;=0,1,0)))</f>
        <v>0</v>
      </c>
      <c r="AZ106" s="7" t="str">
        <f>IFERROR(VLOOKUP(FIT_Lite[[#This Row],[Primary ICD-10 Diagnosis]],ICD_10[[Combined]:[category]],3,FALSE),"")</f>
        <v/>
      </c>
      <c r="BA106" s="18" t="str">
        <f>IF(AND(LEN(FIT_Lite[[#This Row],[Date Enrolled]])&gt;0,LEN(FIT_Lite[[#This Row],[Date Assessment Completed]])&gt;0),IF((FIT_Lite[[#This Row],[Date Assessment Completed]]-FIT_Lite[[#This Row],[Date Enrolled]])&lt;=15,"Yes","No"),"")</f>
        <v/>
      </c>
      <c r="BB106" s="7" t="str">
        <f>IF(AND(LEN(FIT_Lite[[#This Row],[Discharge Date]])&gt;0,LEN(FIT_Lite[[#This Row],[Date Discharge Summary Completed]])&gt;0),IF(DATEDIF(FIT_Lite[[#This Row],[Discharge Date]],FIT_Lite[[#This Row],[Date Discharge Summary Completed]],"D")&lt;=7,"Yes","No"),"")</f>
        <v/>
      </c>
      <c r="BC106" s="18" t="str">
        <f>IFERROR(IF(LEN(TRIM(FIT_Lite[[#This Row],[Living Arrangements at Discharge]]))&gt;0,VLOOKUP(FIT_Lite[[#This Row],[Living Arrangements at Discharge]],Living_Arrangements[],2,FALSE),""),"")</f>
        <v/>
      </c>
      <c r="BD10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6" s="18" t="str">
        <f>IF(LEN(TRIM(FIT_Lite[[#This Row],[Employment Status at Discharge]]))&gt;0,IF(FIT_Lite[[#This Row],[Employment Status at Discharge]]="Yes","Stable",IF(FIT_Lite[[#This Row],[Employment Status at Discharge]]="No","Unstable",IFERROR(VLOOKUP(FIT_Lite[[#This Row],[Employment Status at Discharge]],Employment_Stat[],2,FALSE),""))),"")</f>
        <v/>
      </c>
      <c r="BF106" s="16">
        <f>IF(LEN(FIT_Lite[[#This Row],[Pre-AAPI Date]])&gt;0,FIT_Lite[[#This Row],[Pre-AAPI Date]],FIT_Lite[[#This Row],[Date Enrolled]])</f>
        <v>0</v>
      </c>
      <c r="BG106" s="16">
        <f ca="1">IF(LEN(FIT_Lite[[#This Row],[Date Discharge Summary Completed]])&gt;0,FIT_Lite[[#This Row],[Date Discharge Summary Completed]],IF(LEN(FIT_Lite[[#This Row],[Discharge Date]])&gt;0,FIT_Lite[[#This Row],[Discharge Date]]+30,TODAY()))</f>
        <v>45940</v>
      </c>
      <c r="BH106" s="16">
        <f>IF(LEN(FIT_Lite[[#This Row],[Pre-DLA-20 Date]])&gt;0,FIT_Lite[[#This Row],[Pre-DLA-20 Date]],FIT_Lite[[#This Row],[Date Enrolled]])</f>
        <v>0</v>
      </c>
      <c r="BI106" t="str">
        <f>IFERROR(IF(AND(TRIM(FIT_Lite[[#This Row],[Date Enrolled]])&lt;&gt;"",TRIM(FIT_Lite[[#This Row],[Discharge Date]])&lt;&gt;""),DATEDIF(FIT_Lite[[#This Row],[Date Enrolled]],FIT_Lite[[#This Row],[Discharge Date]],"D"),""),"")</f>
        <v/>
      </c>
    </row>
    <row r="107" spans="1:61" x14ac:dyDescent="0.25">
      <c r="A107" s="14"/>
      <c r="D107" s="20"/>
      <c r="I107" s="36"/>
      <c r="J107" s="36"/>
      <c r="O107" s="7"/>
      <c r="S107" s="10"/>
      <c r="AG107" s="11"/>
      <c r="AH107" s="35"/>
      <c r="AI107" s="11"/>
      <c r="AJ107" s="11"/>
      <c r="AO107" s="10"/>
      <c r="AP107" s="15" t="str" cm="1">
        <f t="array" aca="1" ref="AP10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7" s="16" t="str" cm="1">
        <f t="array" aca="1" ref="AQ10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7" s="16" t="str" cm="1">
        <f t="array" aca="1" ref="AR10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7" s="51" t="str">
        <f ca="1">IF(
AND(LEN(TRIM(FIT_Lite[[#This Row],[Child Care 6 Months Post-Discharge]]))=0,LEN(TRIM(FIT_Lite[[#This Row],[Discharge Date]]))&gt;0,LEN(TRIM(AN107))=0,FIT_Lite[[#This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7" s="48" t="str" cm="1">
        <f t="array" aca="1" ref="AT10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7" s="7">
        <f>IF(FIT_Lite[[#This Row],[Most Recent-AAPI Score]]&gt;=40, 1, IF(OR(TRIM(FIT_Lite[[#This Row],[Pre-AAPI Score]])="",TRIM(FIT_Lite[[#This Row],[Most Recent-AAPI Score]])=""),0,IF(FIT_Lite[[#This Row],[Most Recent-AAPI Score]]-FIT_Lite[[#This Row],[Pre-AAPI Score]]&gt;=0,1,0)))</f>
        <v>0</v>
      </c>
      <c r="AW107" s="7">
        <f>IF(FIT_Lite[[#This Row],[Most Recent-DLA-20 Score]]&gt;=7, 1, IF(OR(TRIM(FIT_Lite[[#This Row],[Pre-DLA-20 Score]])="",TRIM(FIT_Lite[[#This Row],[Most Recent-DLA-20 Score]])=""),0,IF(FIT_Lite[[#This Row],[Most Recent-DLA-20 Score]]-FIT_Lite[[#This Row],[Pre-DLA-20 Score]]&gt;=0,1,0)))</f>
        <v>0</v>
      </c>
      <c r="AX107" s="7">
        <f>IF(FIT_Lite[[#This Row],[Most Recent-AAPI Score]]&gt;=40, 1, IF(OR(TRIM(FIT_Lite[[#This Row],[Pre-AAPI Score]])="",TRIM(FIT_Lite[[#This Row],[Most Recent-AAPI Score]])=""),0,IF(FIT_Lite[[#This Row],[Most Recent-AAPI Score]]-FIT_Lite[[#This Row],[Pre-AAPI Score]]&gt;=0,1,0)))</f>
        <v>0</v>
      </c>
      <c r="AY107" s="7">
        <f>IF(FIT_Lite[[#This Row],[Most Recent-DLA-20 Score]]&gt;=7, 1, IF(OR(TRIM(FIT_Lite[[#This Row],[Pre-DLA-20 Score]])="",TRIM(FIT_Lite[[#This Row],[Most Recent-DLA-20 Score]])=""),0,IF(FIT_Lite[[#This Row],[Most Recent-DLA-20 Score]]-FIT_Lite[[#This Row],[Pre-DLA-20 Score]]&gt;=0,1,0)))</f>
        <v>0</v>
      </c>
      <c r="AZ107" s="7" t="str">
        <f>IFERROR(VLOOKUP(FIT_Lite[[#This Row],[Primary ICD-10 Diagnosis]],ICD_10[[Combined]:[category]],3,FALSE),"")</f>
        <v/>
      </c>
      <c r="BA107" s="18" t="str">
        <f>IF(AND(LEN(FIT_Lite[[#This Row],[Date Enrolled]])&gt;0,LEN(FIT_Lite[[#This Row],[Date Assessment Completed]])&gt;0),IF((FIT_Lite[[#This Row],[Date Assessment Completed]]-FIT_Lite[[#This Row],[Date Enrolled]])&lt;=15,"Yes","No"),"")</f>
        <v/>
      </c>
      <c r="BB107" s="7" t="str">
        <f>IF(AND(LEN(FIT_Lite[[#This Row],[Discharge Date]])&gt;0,LEN(FIT_Lite[[#This Row],[Date Discharge Summary Completed]])&gt;0),IF(DATEDIF(FIT_Lite[[#This Row],[Discharge Date]],FIT_Lite[[#This Row],[Date Discharge Summary Completed]],"D")&lt;=7,"Yes","No"),"")</f>
        <v/>
      </c>
      <c r="BC107" s="18" t="str">
        <f>IFERROR(IF(LEN(TRIM(FIT_Lite[[#This Row],[Living Arrangements at Discharge]]))&gt;0,VLOOKUP(FIT_Lite[[#This Row],[Living Arrangements at Discharge]],Living_Arrangements[],2,FALSE),""),"")</f>
        <v/>
      </c>
      <c r="BD10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7" s="18" t="str">
        <f>IF(LEN(TRIM(FIT_Lite[[#This Row],[Employment Status at Discharge]]))&gt;0,IF(FIT_Lite[[#This Row],[Employment Status at Discharge]]="Yes","Stable",IF(FIT_Lite[[#This Row],[Employment Status at Discharge]]="No","Unstable",IFERROR(VLOOKUP(FIT_Lite[[#This Row],[Employment Status at Discharge]],Employment_Stat[],2,FALSE),""))),"")</f>
        <v/>
      </c>
      <c r="BF107" s="16">
        <f>IF(LEN(FIT_Lite[[#This Row],[Pre-AAPI Date]])&gt;0,FIT_Lite[[#This Row],[Pre-AAPI Date]],FIT_Lite[[#This Row],[Date Enrolled]])</f>
        <v>0</v>
      </c>
      <c r="BG107" s="16">
        <f ca="1">IF(LEN(FIT_Lite[[#This Row],[Date Discharge Summary Completed]])&gt;0,FIT_Lite[[#This Row],[Date Discharge Summary Completed]],IF(LEN(FIT_Lite[[#This Row],[Discharge Date]])&gt;0,FIT_Lite[[#This Row],[Discharge Date]]+30,TODAY()))</f>
        <v>45940</v>
      </c>
      <c r="BH107" s="16">
        <f>IF(LEN(FIT_Lite[[#This Row],[Pre-DLA-20 Date]])&gt;0,FIT_Lite[[#This Row],[Pre-DLA-20 Date]],FIT_Lite[[#This Row],[Date Enrolled]])</f>
        <v>0</v>
      </c>
      <c r="BI107" t="str">
        <f>IFERROR(IF(AND(TRIM(FIT_Lite[[#This Row],[Date Enrolled]])&lt;&gt;"",TRIM(FIT_Lite[[#This Row],[Discharge Date]])&lt;&gt;""),DATEDIF(FIT_Lite[[#This Row],[Date Enrolled]],FIT_Lite[[#This Row],[Discharge Date]],"D"),""),"")</f>
        <v/>
      </c>
    </row>
    <row r="108" spans="1:61" x14ac:dyDescent="0.25">
      <c r="A108" s="14"/>
      <c r="D108" s="20"/>
      <c r="I108" s="36"/>
      <c r="J108" s="36"/>
      <c r="S108" s="10"/>
      <c r="AG108" s="11"/>
      <c r="AH108" s="35"/>
      <c r="AI108" s="11"/>
      <c r="AJ108" s="11"/>
      <c r="AO108" s="10"/>
      <c r="AP108" s="15" t="str" cm="1">
        <f t="array" aca="1" ref="AP10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8" s="16" t="str" cm="1">
        <f t="array" aca="1" ref="AQ10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8" s="16" t="str" cm="1">
        <f t="array" aca="1" ref="AR10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8" s="51" t="str">
        <f ca="1">IF(
AND(LEN(TRIM(FIT_Lite[[#This Row],[Child Care 6 Months Post-Discharge]]))=0,LEN(TRIM(FIT_Lite[[#This Row],[Discharge Date]]))&gt;0,LEN(TRIM(AN108))=0,FIT_Lite[[#This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8" s="48" t="str" cm="1">
        <f t="array" aca="1" ref="AT10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8" s="7">
        <f>IF(FIT_Lite[[#This Row],[Most Recent-AAPI Score]]&gt;=40, 1, IF(OR(TRIM(FIT_Lite[[#This Row],[Pre-AAPI Score]])="",TRIM(FIT_Lite[[#This Row],[Most Recent-AAPI Score]])=""),0,IF(FIT_Lite[[#This Row],[Most Recent-AAPI Score]]-FIT_Lite[[#This Row],[Pre-AAPI Score]]&gt;=0,1,0)))</f>
        <v>0</v>
      </c>
      <c r="AW108" s="7">
        <f>IF(FIT_Lite[[#This Row],[Most Recent-DLA-20 Score]]&gt;=7, 1, IF(OR(TRIM(FIT_Lite[[#This Row],[Pre-DLA-20 Score]])="",TRIM(FIT_Lite[[#This Row],[Most Recent-DLA-20 Score]])=""),0,IF(FIT_Lite[[#This Row],[Most Recent-DLA-20 Score]]-FIT_Lite[[#This Row],[Pre-DLA-20 Score]]&gt;=0,1,0)))</f>
        <v>0</v>
      </c>
      <c r="AX108" s="7">
        <f>IF(FIT_Lite[[#This Row],[Most Recent-AAPI Score]]&gt;=40, 1, IF(OR(TRIM(FIT_Lite[[#This Row],[Pre-AAPI Score]])="",TRIM(FIT_Lite[[#This Row],[Most Recent-AAPI Score]])=""),0,IF(FIT_Lite[[#This Row],[Most Recent-AAPI Score]]-FIT_Lite[[#This Row],[Pre-AAPI Score]]&gt;=0,1,0)))</f>
        <v>0</v>
      </c>
      <c r="AY108" s="7">
        <f>IF(FIT_Lite[[#This Row],[Most Recent-DLA-20 Score]]&gt;=7, 1, IF(OR(TRIM(FIT_Lite[[#This Row],[Pre-DLA-20 Score]])="",TRIM(FIT_Lite[[#This Row],[Most Recent-DLA-20 Score]])=""),0,IF(FIT_Lite[[#This Row],[Most Recent-DLA-20 Score]]-FIT_Lite[[#This Row],[Pre-DLA-20 Score]]&gt;=0,1,0)))</f>
        <v>0</v>
      </c>
      <c r="AZ108" s="7" t="str">
        <f>IFERROR(VLOOKUP(FIT_Lite[[#This Row],[Primary ICD-10 Diagnosis]],ICD_10[[Combined]:[category]],3,FALSE),"")</f>
        <v/>
      </c>
      <c r="BA108" s="18" t="str">
        <f>IF(AND(LEN(FIT_Lite[[#This Row],[Date Enrolled]])&gt;0,LEN(FIT_Lite[[#This Row],[Date Assessment Completed]])&gt;0),IF((FIT_Lite[[#This Row],[Date Assessment Completed]]-FIT_Lite[[#This Row],[Date Enrolled]])&lt;=15,"Yes","No"),"")</f>
        <v/>
      </c>
      <c r="BB108" s="7" t="str">
        <f>IF(AND(LEN(FIT_Lite[[#This Row],[Discharge Date]])&gt;0,LEN(FIT_Lite[[#This Row],[Date Discharge Summary Completed]])&gt;0),IF(DATEDIF(FIT_Lite[[#This Row],[Discharge Date]],FIT_Lite[[#This Row],[Date Discharge Summary Completed]],"D")&lt;=7,"Yes","No"),"")</f>
        <v/>
      </c>
      <c r="BC108" s="18" t="str">
        <f>IFERROR(IF(LEN(TRIM(FIT_Lite[[#This Row],[Living Arrangements at Discharge]]))&gt;0,VLOOKUP(FIT_Lite[[#This Row],[Living Arrangements at Discharge]],Living_Arrangements[],2,FALSE),""),"")</f>
        <v/>
      </c>
      <c r="BD10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8" s="18" t="str">
        <f>IF(LEN(TRIM(FIT_Lite[[#This Row],[Employment Status at Discharge]]))&gt;0,IF(FIT_Lite[[#This Row],[Employment Status at Discharge]]="Yes","Stable",IF(FIT_Lite[[#This Row],[Employment Status at Discharge]]="No","Unstable",IFERROR(VLOOKUP(FIT_Lite[[#This Row],[Employment Status at Discharge]],Employment_Stat[],2,FALSE),""))),"")</f>
        <v/>
      </c>
      <c r="BF108" s="16">
        <f>IF(LEN(FIT_Lite[[#This Row],[Pre-AAPI Date]])&gt;0,FIT_Lite[[#This Row],[Pre-AAPI Date]],FIT_Lite[[#This Row],[Date Enrolled]])</f>
        <v>0</v>
      </c>
      <c r="BG108" s="16">
        <f ca="1">IF(LEN(FIT_Lite[[#This Row],[Date Discharge Summary Completed]])&gt;0,FIT_Lite[[#This Row],[Date Discharge Summary Completed]],IF(LEN(FIT_Lite[[#This Row],[Discharge Date]])&gt;0,FIT_Lite[[#This Row],[Discharge Date]]+30,TODAY()))</f>
        <v>45940</v>
      </c>
      <c r="BH108" s="16">
        <f>IF(LEN(FIT_Lite[[#This Row],[Pre-DLA-20 Date]])&gt;0,FIT_Lite[[#This Row],[Pre-DLA-20 Date]],FIT_Lite[[#This Row],[Date Enrolled]])</f>
        <v>0</v>
      </c>
      <c r="BI108" t="str">
        <f>IFERROR(IF(AND(TRIM(FIT_Lite[[#This Row],[Date Enrolled]])&lt;&gt;"",TRIM(FIT_Lite[[#This Row],[Discharge Date]])&lt;&gt;""),DATEDIF(FIT_Lite[[#This Row],[Date Enrolled]],FIT_Lite[[#This Row],[Discharge Date]],"D"),""),"")</f>
        <v/>
      </c>
    </row>
    <row r="109" spans="1:61" x14ac:dyDescent="0.25">
      <c r="A109" s="14"/>
      <c r="S109" s="10"/>
      <c r="AG109" s="11"/>
      <c r="AH109" s="35"/>
      <c r="AI109" s="11"/>
      <c r="AJ109" s="11"/>
      <c r="AO109" s="10"/>
      <c r="AP109" s="15" t="str" cm="1">
        <f t="array" aca="1" ref="AP10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09" s="16" t="str" cm="1">
        <f t="array" aca="1" ref="AQ10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09" s="16" t="str" cm="1">
        <f t="array" aca="1" ref="AR10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09" s="51" t="str">
        <f ca="1">IF(
AND(LEN(TRIM(FIT_Lite[[#This Row],[Child Care 6 Months Post-Discharge]]))=0,LEN(TRIM(FIT_Lite[[#This Row],[Discharge Date]]))&gt;0,LEN(TRIM(AN109))=0,FIT_Lite[[#This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09" s="48" t="str" cm="1">
        <f t="array" aca="1" ref="AT10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0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09" s="7">
        <f>IF(FIT_Lite[[#This Row],[Most Recent-AAPI Score]]&gt;=40, 1, IF(OR(TRIM(FIT_Lite[[#This Row],[Pre-AAPI Score]])="",TRIM(FIT_Lite[[#This Row],[Most Recent-AAPI Score]])=""),0,IF(FIT_Lite[[#This Row],[Most Recent-AAPI Score]]-FIT_Lite[[#This Row],[Pre-AAPI Score]]&gt;=0,1,0)))</f>
        <v>0</v>
      </c>
      <c r="AW109" s="7">
        <f>IF(FIT_Lite[[#This Row],[Most Recent-DLA-20 Score]]&gt;=7, 1, IF(OR(TRIM(FIT_Lite[[#This Row],[Pre-DLA-20 Score]])="",TRIM(FIT_Lite[[#This Row],[Most Recent-DLA-20 Score]])=""),0,IF(FIT_Lite[[#This Row],[Most Recent-DLA-20 Score]]-FIT_Lite[[#This Row],[Pre-DLA-20 Score]]&gt;=0,1,0)))</f>
        <v>0</v>
      </c>
      <c r="AX109" s="7">
        <f>IF(FIT_Lite[[#This Row],[Most Recent-AAPI Score]]&gt;=40, 1, IF(OR(TRIM(FIT_Lite[[#This Row],[Pre-AAPI Score]])="",TRIM(FIT_Lite[[#This Row],[Most Recent-AAPI Score]])=""),0,IF(FIT_Lite[[#This Row],[Most Recent-AAPI Score]]-FIT_Lite[[#This Row],[Pre-AAPI Score]]&gt;=0,1,0)))</f>
        <v>0</v>
      </c>
      <c r="AY109" s="7">
        <f>IF(FIT_Lite[[#This Row],[Most Recent-DLA-20 Score]]&gt;=7, 1, IF(OR(TRIM(FIT_Lite[[#This Row],[Pre-DLA-20 Score]])="",TRIM(FIT_Lite[[#This Row],[Most Recent-DLA-20 Score]])=""),0,IF(FIT_Lite[[#This Row],[Most Recent-DLA-20 Score]]-FIT_Lite[[#This Row],[Pre-DLA-20 Score]]&gt;=0,1,0)))</f>
        <v>0</v>
      </c>
      <c r="AZ109" s="7" t="str">
        <f>IFERROR(VLOOKUP(FIT_Lite[[#This Row],[Primary ICD-10 Diagnosis]],ICD_10[[Combined]:[category]],3,FALSE),"")</f>
        <v/>
      </c>
      <c r="BA109" s="18" t="str">
        <f>IF(AND(LEN(FIT_Lite[[#This Row],[Date Enrolled]])&gt;0,LEN(FIT_Lite[[#This Row],[Date Assessment Completed]])&gt;0),IF((FIT_Lite[[#This Row],[Date Assessment Completed]]-FIT_Lite[[#This Row],[Date Enrolled]])&lt;=15,"Yes","No"),"")</f>
        <v/>
      </c>
      <c r="BB109" s="7" t="str">
        <f>IF(AND(LEN(FIT_Lite[[#This Row],[Discharge Date]])&gt;0,LEN(FIT_Lite[[#This Row],[Date Discharge Summary Completed]])&gt;0),IF(DATEDIF(FIT_Lite[[#This Row],[Discharge Date]],FIT_Lite[[#This Row],[Date Discharge Summary Completed]],"D")&lt;=7,"Yes","No"),"")</f>
        <v/>
      </c>
      <c r="BC109" s="18" t="str">
        <f>IFERROR(IF(LEN(TRIM(FIT_Lite[[#This Row],[Living Arrangements at Discharge]]))&gt;0,VLOOKUP(FIT_Lite[[#This Row],[Living Arrangements at Discharge]],Living_Arrangements[],2,FALSE),""),"")</f>
        <v/>
      </c>
      <c r="BD10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09" s="18" t="str">
        <f>IF(LEN(TRIM(FIT_Lite[[#This Row],[Employment Status at Discharge]]))&gt;0,IF(FIT_Lite[[#This Row],[Employment Status at Discharge]]="Yes","Stable",IF(FIT_Lite[[#This Row],[Employment Status at Discharge]]="No","Unstable",IFERROR(VLOOKUP(FIT_Lite[[#This Row],[Employment Status at Discharge]],Employment_Stat[],2,FALSE),""))),"")</f>
        <v/>
      </c>
      <c r="BF109" s="16">
        <f>IF(LEN(FIT_Lite[[#This Row],[Pre-AAPI Date]])&gt;0,FIT_Lite[[#This Row],[Pre-AAPI Date]],FIT_Lite[[#This Row],[Date Enrolled]])</f>
        <v>0</v>
      </c>
      <c r="BG109" s="16">
        <f ca="1">IF(LEN(FIT_Lite[[#This Row],[Date Discharge Summary Completed]])&gt;0,FIT_Lite[[#This Row],[Date Discharge Summary Completed]],IF(LEN(FIT_Lite[[#This Row],[Discharge Date]])&gt;0,FIT_Lite[[#This Row],[Discharge Date]]+30,TODAY()))</f>
        <v>45940</v>
      </c>
      <c r="BH109" s="16">
        <f>IF(LEN(FIT_Lite[[#This Row],[Pre-DLA-20 Date]])&gt;0,FIT_Lite[[#This Row],[Pre-DLA-20 Date]],FIT_Lite[[#This Row],[Date Enrolled]])</f>
        <v>0</v>
      </c>
      <c r="BI109" t="str">
        <f>IFERROR(IF(AND(TRIM(FIT_Lite[[#This Row],[Date Enrolled]])&lt;&gt;"",TRIM(FIT_Lite[[#This Row],[Discharge Date]])&lt;&gt;""),DATEDIF(FIT_Lite[[#This Row],[Date Enrolled]],FIT_Lite[[#This Row],[Discharge Date]],"D"),""),"")</f>
        <v/>
      </c>
    </row>
    <row r="110" spans="1:61" x14ac:dyDescent="0.25">
      <c r="A110" s="14"/>
      <c r="D110" s="20"/>
      <c r="S110" s="10"/>
      <c r="AG110" s="11"/>
      <c r="AH110" s="35"/>
      <c r="AI110" s="11"/>
      <c r="AJ110" s="11"/>
      <c r="AO110" s="10"/>
      <c r="AP110" s="15" t="str" cm="1">
        <f t="array" aca="1" ref="AP11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0" s="16" t="str" cm="1">
        <f t="array" aca="1" ref="AQ11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0" s="16" t="str" cm="1">
        <f t="array" aca="1" ref="AR11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0" s="51" t="str">
        <f ca="1">IF(
AND(LEN(TRIM(FIT_Lite[[#This Row],[Child Care 6 Months Post-Discharge]]))=0,LEN(TRIM(FIT_Lite[[#This Row],[Discharge Date]]))&gt;0,LEN(TRIM(AN110))=0,FIT_Lite[[#This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0" s="48" t="str" cm="1">
        <f t="array" aca="1" ref="AT11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0" s="7">
        <f>IF(FIT_Lite[[#This Row],[Most Recent-AAPI Score]]&gt;=40, 1, IF(OR(TRIM(FIT_Lite[[#This Row],[Pre-AAPI Score]])="",TRIM(FIT_Lite[[#This Row],[Most Recent-AAPI Score]])=""),0,IF(FIT_Lite[[#This Row],[Most Recent-AAPI Score]]-FIT_Lite[[#This Row],[Pre-AAPI Score]]&gt;=0,1,0)))</f>
        <v>0</v>
      </c>
      <c r="AW110" s="7">
        <f>IF(FIT_Lite[[#This Row],[Most Recent-DLA-20 Score]]&gt;=7, 1, IF(OR(TRIM(FIT_Lite[[#This Row],[Pre-DLA-20 Score]])="",TRIM(FIT_Lite[[#This Row],[Most Recent-DLA-20 Score]])=""),0,IF(FIT_Lite[[#This Row],[Most Recent-DLA-20 Score]]-FIT_Lite[[#This Row],[Pre-DLA-20 Score]]&gt;=0,1,0)))</f>
        <v>0</v>
      </c>
      <c r="AX110" s="7">
        <f>IF(FIT_Lite[[#This Row],[Most Recent-AAPI Score]]&gt;=40, 1, IF(OR(TRIM(FIT_Lite[[#This Row],[Pre-AAPI Score]])="",TRIM(FIT_Lite[[#This Row],[Most Recent-AAPI Score]])=""),0,IF(FIT_Lite[[#This Row],[Most Recent-AAPI Score]]-FIT_Lite[[#This Row],[Pre-AAPI Score]]&gt;=0,1,0)))</f>
        <v>0</v>
      </c>
      <c r="AY110" s="7">
        <f>IF(FIT_Lite[[#This Row],[Most Recent-DLA-20 Score]]&gt;=7, 1, IF(OR(TRIM(FIT_Lite[[#This Row],[Pre-DLA-20 Score]])="",TRIM(FIT_Lite[[#This Row],[Most Recent-DLA-20 Score]])=""),0,IF(FIT_Lite[[#This Row],[Most Recent-DLA-20 Score]]-FIT_Lite[[#This Row],[Pre-DLA-20 Score]]&gt;=0,1,0)))</f>
        <v>0</v>
      </c>
      <c r="AZ110" s="7" t="str">
        <f>IFERROR(VLOOKUP(FIT_Lite[[#This Row],[Primary ICD-10 Diagnosis]],ICD_10[[Combined]:[category]],3,FALSE),"")</f>
        <v/>
      </c>
      <c r="BA110" s="18" t="str">
        <f>IF(AND(LEN(FIT_Lite[[#This Row],[Date Enrolled]])&gt;0,LEN(FIT_Lite[[#This Row],[Date Assessment Completed]])&gt;0),IF((FIT_Lite[[#This Row],[Date Assessment Completed]]-FIT_Lite[[#This Row],[Date Enrolled]])&lt;=15,"Yes","No"),"")</f>
        <v/>
      </c>
      <c r="BB110" s="7" t="str">
        <f>IF(AND(LEN(FIT_Lite[[#This Row],[Discharge Date]])&gt;0,LEN(FIT_Lite[[#This Row],[Date Discharge Summary Completed]])&gt;0),IF(DATEDIF(FIT_Lite[[#This Row],[Discharge Date]],FIT_Lite[[#This Row],[Date Discharge Summary Completed]],"D")&lt;=7,"Yes","No"),"")</f>
        <v/>
      </c>
      <c r="BC110" s="18" t="str">
        <f>IFERROR(IF(LEN(TRIM(FIT_Lite[[#This Row],[Living Arrangements at Discharge]]))&gt;0,VLOOKUP(FIT_Lite[[#This Row],[Living Arrangements at Discharge]],Living_Arrangements[],2,FALSE),""),"")</f>
        <v/>
      </c>
      <c r="BD11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0" s="18" t="str">
        <f>IF(LEN(TRIM(FIT_Lite[[#This Row],[Employment Status at Discharge]]))&gt;0,IF(FIT_Lite[[#This Row],[Employment Status at Discharge]]="Yes","Stable",IF(FIT_Lite[[#This Row],[Employment Status at Discharge]]="No","Unstable",IFERROR(VLOOKUP(FIT_Lite[[#This Row],[Employment Status at Discharge]],Employment_Stat[],2,FALSE),""))),"")</f>
        <v/>
      </c>
      <c r="BF110" s="16">
        <f>IF(LEN(FIT_Lite[[#This Row],[Pre-AAPI Date]])&gt;0,FIT_Lite[[#This Row],[Pre-AAPI Date]],FIT_Lite[[#This Row],[Date Enrolled]])</f>
        <v>0</v>
      </c>
      <c r="BG110" s="16">
        <f ca="1">IF(LEN(FIT_Lite[[#This Row],[Date Discharge Summary Completed]])&gt;0,FIT_Lite[[#This Row],[Date Discharge Summary Completed]],IF(LEN(FIT_Lite[[#This Row],[Discharge Date]])&gt;0,FIT_Lite[[#This Row],[Discharge Date]]+30,TODAY()))</f>
        <v>45940</v>
      </c>
      <c r="BH110" s="16">
        <f>IF(LEN(FIT_Lite[[#This Row],[Pre-DLA-20 Date]])&gt;0,FIT_Lite[[#This Row],[Pre-DLA-20 Date]],FIT_Lite[[#This Row],[Date Enrolled]])</f>
        <v>0</v>
      </c>
      <c r="BI110" t="str">
        <f>IFERROR(IF(AND(TRIM(FIT_Lite[[#This Row],[Date Enrolled]])&lt;&gt;"",TRIM(FIT_Lite[[#This Row],[Discharge Date]])&lt;&gt;""),DATEDIF(FIT_Lite[[#This Row],[Date Enrolled]],FIT_Lite[[#This Row],[Discharge Date]],"D"),""),"")</f>
        <v/>
      </c>
    </row>
    <row r="111" spans="1:61" x14ac:dyDescent="0.25">
      <c r="A111" s="14"/>
      <c r="S111" s="10"/>
      <c r="AG111" s="11"/>
      <c r="AH111" s="35"/>
      <c r="AI111" s="11"/>
      <c r="AJ111" s="11"/>
      <c r="AO111" s="10"/>
      <c r="AP111" s="15" t="str" cm="1">
        <f t="array" aca="1" ref="AP11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1" s="16" t="str" cm="1">
        <f t="array" aca="1" ref="AQ11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1" s="16" t="str" cm="1">
        <f t="array" aca="1" ref="AR11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1" s="51" t="str">
        <f ca="1">IF(
AND(LEN(TRIM(FIT_Lite[[#This Row],[Child Care 6 Months Post-Discharge]]))=0,LEN(TRIM(FIT_Lite[[#This Row],[Discharge Date]]))&gt;0,LEN(TRIM(AN111))=0,FIT_Lite[[#This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1" s="48" t="str" cm="1">
        <f t="array" aca="1" ref="AT11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1" s="7">
        <f>IF(FIT_Lite[[#This Row],[Most Recent-AAPI Score]]&gt;=40, 1, IF(OR(TRIM(FIT_Lite[[#This Row],[Pre-AAPI Score]])="",TRIM(FIT_Lite[[#This Row],[Most Recent-AAPI Score]])=""),0,IF(FIT_Lite[[#This Row],[Most Recent-AAPI Score]]-FIT_Lite[[#This Row],[Pre-AAPI Score]]&gt;=0,1,0)))</f>
        <v>0</v>
      </c>
      <c r="AW111" s="7">
        <f>IF(FIT_Lite[[#This Row],[Most Recent-DLA-20 Score]]&gt;=7, 1, IF(OR(TRIM(FIT_Lite[[#This Row],[Pre-DLA-20 Score]])="",TRIM(FIT_Lite[[#This Row],[Most Recent-DLA-20 Score]])=""),0,IF(FIT_Lite[[#This Row],[Most Recent-DLA-20 Score]]-FIT_Lite[[#This Row],[Pre-DLA-20 Score]]&gt;=0,1,0)))</f>
        <v>0</v>
      </c>
      <c r="AX111" s="7">
        <f>IF(FIT_Lite[[#This Row],[Most Recent-AAPI Score]]&gt;=40, 1, IF(OR(TRIM(FIT_Lite[[#This Row],[Pre-AAPI Score]])="",TRIM(FIT_Lite[[#This Row],[Most Recent-AAPI Score]])=""),0,IF(FIT_Lite[[#This Row],[Most Recent-AAPI Score]]-FIT_Lite[[#This Row],[Pre-AAPI Score]]&gt;=0,1,0)))</f>
        <v>0</v>
      </c>
      <c r="AY111" s="7">
        <f>IF(FIT_Lite[[#This Row],[Most Recent-DLA-20 Score]]&gt;=7, 1, IF(OR(TRIM(FIT_Lite[[#This Row],[Pre-DLA-20 Score]])="",TRIM(FIT_Lite[[#This Row],[Most Recent-DLA-20 Score]])=""),0,IF(FIT_Lite[[#This Row],[Most Recent-DLA-20 Score]]-FIT_Lite[[#This Row],[Pre-DLA-20 Score]]&gt;=0,1,0)))</f>
        <v>0</v>
      </c>
      <c r="AZ111" s="7" t="str">
        <f>IFERROR(VLOOKUP(FIT_Lite[[#This Row],[Primary ICD-10 Diagnosis]],ICD_10[[Combined]:[category]],3,FALSE),"")</f>
        <v/>
      </c>
      <c r="BA111" s="18" t="str">
        <f>IF(AND(LEN(FIT_Lite[[#This Row],[Date Enrolled]])&gt;0,LEN(FIT_Lite[[#This Row],[Date Assessment Completed]])&gt;0),IF((FIT_Lite[[#This Row],[Date Assessment Completed]]-FIT_Lite[[#This Row],[Date Enrolled]])&lt;=15,"Yes","No"),"")</f>
        <v/>
      </c>
      <c r="BB111" s="7" t="str">
        <f>IF(AND(LEN(FIT_Lite[[#This Row],[Discharge Date]])&gt;0,LEN(FIT_Lite[[#This Row],[Date Discharge Summary Completed]])&gt;0),IF(DATEDIF(FIT_Lite[[#This Row],[Discharge Date]],FIT_Lite[[#This Row],[Date Discharge Summary Completed]],"D")&lt;=7,"Yes","No"),"")</f>
        <v/>
      </c>
      <c r="BC111" s="18" t="str">
        <f>IFERROR(IF(LEN(TRIM(FIT_Lite[[#This Row],[Living Arrangements at Discharge]]))&gt;0,VLOOKUP(FIT_Lite[[#This Row],[Living Arrangements at Discharge]],Living_Arrangements[],2,FALSE),""),"")</f>
        <v/>
      </c>
      <c r="BD11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1" s="18" t="str">
        <f>IF(LEN(TRIM(FIT_Lite[[#This Row],[Employment Status at Discharge]]))&gt;0,IF(FIT_Lite[[#This Row],[Employment Status at Discharge]]="Yes","Stable",IF(FIT_Lite[[#This Row],[Employment Status at Discharge]]="No","Unstable",IFERROR(VLOOKUP(FIT_Lite[[#This Row],[Employment Status at Discharge]],Employment_Stat[],2,FALSE),""))),"")</f>
        <v/>
      </c>
      <c r="BF111" s="16">
        <f>IF(LEN(FIT_Lite[[#This Row],[Pre-AAPI Date]])&gt;0,FIT_Lite[[#This Row],[Pre-AAPI Date]],FIT_Lite[[#This Row],[Date Enrolled]])</f>
        <v>0</v>
      </c>
      <c r="BG111" s="16">
        <f ca="1">IF(LEN(FIT_Lite[[#This Row],[Date Discharge Summary Completed]])&gt;0,FIT_Lite[[#This Row],[Date Discharge Summary Completed]],IF(LEN(FIT_Lite[[#This Row],[Discharge Date]])&gt;0,FIT_Lite[[#This Row],[Discharge Date]]+30,TODAY()))</f>
        <v>45940</v>
      </c>
      <c r="BH111" s="16">
        <f>IF(LEN(FIT_Lite[[#This Row],[Pre-DLA-20 Date]])&gt;0,FIT_Lite[[#This Row],[Pre-DLA-20 Date]],FIT_Lite[[#This Row],[Date Enrolled]])</f>
        <v>0</v>
      </c>
      <c r="BI111" t="str">
        <f>IFERROR(IF(AND(TRIM(FIT_Lite[[#This Row],[Date Enrolled]])&lt;&gt;"",TRIM(FIT_Lite[[#This Row],[Discharge Date]])&lt;&gt;""),DATEDIF(FIT_Lite[[#This Row],[Date Enrolled]],FIT_Lite[[#This Row],[Discharge Date]],"D"),""),"")</f>
        <v/>
      </c>
    </row>
    <row r="112" spans="1:61" x14ac:dyDescent="0.25">
      <c r="A112" s="14"/>
      <c r="D112" s="20"/>
      <c r="S112" s="10"/>
      <c r="AG112" s="11"/>
      <c r="AH112" s="35"/>
      <c r="AI112" s="11"/>
      <c r="AJ112" s="11"/>
      <c r="AO112" s="10"/>
      <c r="AP112" s="15" t="str" cm="1">
        <f t="array" aca="1" ref="AP11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2" s="16" t="str" cm="1">
        <f t="array" aca="1" ref="AQ11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2" s="16" t="str" cm="1">
        <f t="array" aca="1" ref="AR11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2" s="51" t="str">
        <f ca="1">IF(
AND(LEN(TRIM(FIT_Lite[[#This Row],[Child Care 6 Months Post-Discharge]]))=0,LEN(TRIM(FIT_Lite[[#This Row],[Discharge Date]]))&gt;0,LEN(TRIM(AN112))=0,FIT_Lite[[#This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2" s="48" t="str" cm="1">
        <f t="array" aca="1" ref="AT11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2" s="7">
        <f>IF(FIT_Lite[[#This Row],[Most Recent-AAPI Score]]&gt;=40, 1, IF(OR(TRIM(FIT_Lite[[#This Row],[Pre-AAPI Score]])="",TRIM(FIT_Lite[[#This Row],[Most Recent-AAPI Score]])=""),0,IF(FIT_Lite[[#This Row],[Most Recent-AAPI Score]]-FIT_Lite[[#This Row],[Pre-AAPI Score]]&gt;=0,1,0)))</f>
        <v>0</v>
      </c>
      <c r="AW112" s="7">
        <f>IF(FIT_Lite[[#This Row],[Most Recent-DLA-20 Score]]&gt;=7, 1, IF(OR(TRIM(FIT_Lite[[#This Row],[Pre-DLA-20 Score]])="",TRIM(FIT_Lite[[#This Row],[Most Recent-DLA-20 Score]])=""),0,IF(FIT_Lite[[#This Row],[Most Recent-DLA-20 Score]]-FIT_Lite[[#This Row],[Pre-DLA-20 Score]]&gt;=0,1,0)))</f>
        <v>0</v>
      </c>
      <c r="AX112" s="7">
        <f>IF(FIT_Lite[[#This Row],[Most Recent-AAPI Score]]&gt;=40, 1, IF(OR(TRIM(FIT_Lite[[#This Row],[Pre-AAPI Score]])="",TRIM(FIT_Lite[[#This Row],[Most Recent-AAPI Score]])=""),0,IF(FIT_Lite[[#This Row],[Most Recent-AAPI Score]]-FIT_Lite[[#This Row],[Pre-AAPI Score]]&gt;=0,1,0)))</f>
        <v>0</v>
      </c>
      <c r="AY112" s="7">
        <f>IF(FIT_Lite[[#This Row],[Most Recent-DLA-20 Score]]&gt;=7, 1, IF(OR(TRIM(FIT_Lite[[#This Row],[Pre-DLA-20 Score]])="",TRIM(FIT_Lite[[#This Row],[Most Recent-DLA-20 Score]])=""),0,IF(FIT_Lite[[#This Row],[Most Recent-DLA-20 Score]]-FIT_Lite[[#This Row],[Pre-DLA-20 Score]]&gt;=0,1,0)))</f>
        <v>0</v>
      </c>
      <c r="AZ112" s="7" t="str">
        <f>IFERROR(VLOOKUP(FIT_Lite[[#This Row],[Primary ICD-10 Diagnosis]],ICD_10[[Combined]:[category]],3,FALSE),"")</f>
        <v/>
      </c>
      <c r="BA112" s="18" t="str">
        <f>IF(AND(LEN(FIT_Lite[[#This Row],[Date Enrolled]])&gt;0,LEN(FIT_Lite[[#This Row],[Date Assessment Completed]])&gt;0),IF((FIT_Lite[[#This Row],[Date Assessment Completed]]-FIT_Lite[[#This Row],[Date Enrolled]])&lt;=15,"Yes","No"),"")</f>
        <v/>
      </c>
      <c r="BB112" s="7" t="str">
        <f>IF(AND(LEN(FIT_Lite[[#This Row],[Discharge Date]])&gt;0,LEN(FIT_Lite[[#This Row],[Date Discharge Summary Completed]])&gt;0),IF(DATEDIF(FIT_Lite[[#This Row],[Discharge Date]],FIT_Lite[[#This Row],[Date Discharge Summary Completed]],"D")&lt;=7,"Yes","No"),"")</f>
        <v/>
      </c>
      <c r="BC112" s="18" t="str">
        <f>IFERROR(IF(LEN(TRIM(FIT_Lite[[#This Row],[Living Arrangements at Discharge]]))&gt;0,VLOOKUP(FIT_Lite[[#This Row],[Living Arrangements at Discharge]],Living_Arrangements[],2,FALSE),""),"")</f>
        <v/>
      </c>
      <c r="BD11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2" s="18" t="str">
        <f>IF(LEN(TRIM(FIT_Lite[[#This Row],[Employment Status at Discharge]]))&gt;0,IF(FIT_Lite[[#This Row],[Employment Status at Discharge]]="Yes","Stable",IF(FIT_Lite[[#This Row],[Employment Status at Discharge]]="No","Unstable",IFERROR(VLOOKUP(FIT_Lite[[#This Row],[Employment Status at Discharge]],Employment_Stat[],2,FALSE),""))),"")</f>
        <v/>
      </c>
      <c r="BF112" s="16">
        <f>IF(LEN(FIT_Lite[[#This Row],[Pre-AAPI Date]])&gt;0,FIT_Lite[[#This Row],[Pre-AAPI Date]],FIT_Lite[[#This Row],[Date Enrolled]])</f>
        <v>0</v>
      </c>
      <c r="BG112" s="16">
        <f ca="1">IF(LEN(FIT_Lite[[#This Row],[Date Discharge Summary Completed]])&gt;0,FIT_Lite[[#This Row],[Date Discharge Summary Completed]],IF(LEN(FIT_Lite[[#This Row],[Discharge Date]])&gt;0,FIT_Lite[[#This Row],[Discharge Date]]+30,TODAY()))</f>
        <v>45940</v>
      </c>
      <c r="BH112" s="16">
        <f>IF(LEN(FIT_Lite[[#This Row],[Pre-DLA-20 Date]])&gt;0,FIT_Lite[[#This Row],[Pre-DLA-20 Date]],FIT_Lite[[#This Row],[Date Enrolled]])</f>
        <v>0</v>
      </c>
      <c r="BI112" t="str">
        <f>IFERROR(IF(AND(TRIM(FIT_Lite[[#This Row],[Date Enrolled]])&lt;&gt;"",TRIM(FIT_Lite[[#This Row],[Discharge Date]])&lt;&gt;""),DATEDIF(FIT_Lite[[#This Row],[Date Enrolled]],FIT_Lite[[#This Row],[Discharge Date]],"D"),""),"")</f>
        <v/>
      </c>
    </row>
    <row r="113" spans="1:61" x14ac:dyDescent="0.25">
      <c r="A113" s="14"/>
      <c r="D113" s="20"/>
      <c r="S113" s="10"/>
      <c r="AG113" s="11"/>
      <c r="AH113" s="35"/>
      <c r="AI113" s="11"/>
      <c r="AJ113" s="11"/>
      <c r="AO113" s="10"/>
      <c r="AP113" s="15" t="str" cm="1">
        <f t="array" aca="1" ref="AP11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3" s="16" t="str" cm="1">
        <f t="array" aca="1" ref="AQ11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3" s="16" t="str" cm="1">
        <f t="array" aca="1" ref="AR11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3" s="51" t="str">
        <f ca="1">IF(
AND(LEN(TRIM(FIT_Lite[[#This Row],[Child Care 6 Months Post-Discharge]]))=0,LEN(TRIM(FIT_Lite[[#This Row],[Discharge Date]]))&gt;0,LEN(TRIM(AN113))=0,FIT_Lite[[#This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3" s="48" t="str" cm="1">
        <f t="array" aca="1" ref="AT11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3" s="7">
        <f>IF(FIT_Lite[[#This Row],[Most Recent-AAPI Score]]&gt;=40, 1, IF(OR(TRIM(FIT_Lite[[#This Row],[Pre-AAPI Score]])="",TRIM(FIT_Lite[[#This Row],[Most Recent-AAPI Score]])=""),0,IF(FIT_Lite[[#This Row],[Most Recent-AAPI Score]]-FIT_Lite[[#This Row],[Pre-AAPI Score]]&gt;=0,1,0)))</f>
        <v>0</v>
      </c>
      <c r="AW113" s="7">
        <f>IF(FIT_Lite[[#This Row],[Most Recent-DLA-20 Score]]&gt;=7, 1, IF(OR(TRIM(FIT_Lite[[#This Row],[Pre-DLA-20 Score]])="",TRIM(FIT_Lite[[#This Row],[Most Recent-DLA-20 Score]])=""),0,IF(FIT_Lite[[#This Row],[Most Recent-DLA-20 Score]]-FIT_Lite[[#This Row],[Pre-DLA-20 Score]]&gt;=0,1,0)))</f>
        <v>0</v>
      </c>
      <c r="AX113" s="7">
        <f>IF(FIT_Lite[[#This Row],[Most Recent-AAPI Score]]&gt;=40, 1, IF(OR(TRIM(FIT_Lite[[#This Row],[Pre-AAPI Score]])="",TRIM(FIT_Lite[[#This Row],[Most Recent-AAPI Score]])=""),0,IF(FIT_Lite[[#This Row],[Most Recent-AAPI Score]]-FIT_Lite[[#This Row],[Pre-AAPI Score]]&gt;=0,1,0)))</f>
        <v>0</v>
      </c>
      <c r="AY113" s="7">
        <f>IF(FIT_Lite[[#This Row],[Most Recent-DLA-20 Score]]&gt;=7, 1, IF(OR(TRIM(FIT_Lite[[#This Row],[Pre-DLA-20 Score]])="",TRIM(FIT_Lite[[#This Row],[Most Recent-DLA-20 Score]])=""),0,IF(FIT_Lite[[#This Row],[Most Recent-DLA-20 Score]]-FIT_Lite[[#This Row],[Pre-DLA-20 Score]]&gt;=0,1,0)))</f>
        <v>0</v>
      </c>
      <c r="AZ113" s="7" t="str">
        <f>IFERROR(VLOOKUP(FIT_Lite[[#This Row],[Primary ICD-10 Diagnosis]],ICD_10[[Combined]:[category]],3,FALSE),"")</f>
        <v/>
      </c>
      <c r="BA113" s="18" t="str">
        <f>IF(AND(LEN(FIT_Lite[[#This Row],[Date Enrolled]])&gt;0,LEN(FIT_Lite[[#This Row],[Date Assessment Completed]])&gt;0),IF((FIT_Lite[[#This Row],[Date Assessment Completed]]-FIT_Lite[[#This Row],[Date Enrolled]])&lt;=15,"Yes","No"),"")</f>
        <v/>
      </c>
      <c r="BB113" s="7" t="str">
        <f>IF(AND(LEN(FIT_Lite[[#This Row],[Discharge Date]])&gt;0,LEN(FIT_Lite[[#This Row],[Date Discharge Summary Completed]])&gt;0),IF(DATEDIF(FIT_Lite[[#This Row],[Discharge Date]],FIT_Lite[[#This Row],[Date Discharge Summary Completed]],"D")&lt;=7,"Yes","No"),"")</f>
        <v/>
      </c>
      <c r="BC113" s="18" t="str">
        <f>IFERROR(IF(LEN(TRIM(FIT_Lite[[#This Row],[Living Arrangements at Discharge]]))&gt;0,VLOOKUP(FIT_Lite[[#This Row],[Living Arrangements at Discharge]],Living_Arrangements[],2,FALSE),""),"")</f>
        <v/>
      </c>
      <c r="BD11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3" s="18" t="str">
        <f>IF(LEN(TRIM(FIT_Lite[[#This Row],[Employment Status at Discharge]]))&gt;0,IF(FIT_Lite[[#This Row],[Employment Status at Discharge]]="Yes","Stable",IF(FIT_Lite[[#This Row],[Employment Status at Discharge]]="No","Unstable",IFERROR(VLOOKUP(FIT_Lite[[#This Row],[Employment Status at Discharge]],Employment_Stat[],2,FALSE),""))),"")</f>
        <v/>
      </c>
      <c r="BF113" s="16">
        <f>IF(LEN(FIT_Lite[[#This Row],[Pre-AAPI Date]])&gt;0,FIT_Lite[[#This Row],[Pre-AAPI Date]],FIT_Lite[[#This Row],[Date Enrolled]])</f>
        <v>0</v>
      </c>
      <c r="BG113" s="16">
        <f ca="1">IF(LEN(FIT_Lite[[#This Row],[Date Discharge Summary Completed]])&gt;0,FIT_Lite[[#This Row],[Date Discharge Summary Completed]],IF(LEN(FIT_Lite[[#This Row],[Discharge Date]])&gt;0,FIT_Lite[[#This Row],[Discharge Date]]+30,TODAY()))</f>
        <v>45940</v>
      </c>
      <c r="BH113" s="16">
        <f>IF(LEN(FIT_Lite[[#This Row],[Pre-DLA-20 Date]])&gt;0,FIT_Lite[[#This Row],[Pre-DLA-20 Date]],FIT_Lite[[#This Row],[Date Enrolled]])</f>
        <v>0</v>
      </c>
      <c r="BI113" t="str">
        <f>IFERROR(IF(AND(TRIM(FIT_Lite[[#This Row],[Date Enrolled]])&lt;&gt;"",TRIM(FIT_Lite[[#This Row],[Discharge Date]])&lt;&gt;""),DATEDIF(FIT_Lite[[#This Row],[Date Enrolled]],FIT_Lite[[#This Row],[Discharge Date]],"D"),""),"")</f>
        <v/>
      </c>
    </row>
    <row r="114" spans="1:61" x14ac:dyDescent="0.25">
      <c r="A114" s="14"/>
      <c r="D114" s="20"/>
      <c r="S114" s="10"/>
      <c r="AG114" s="11"/>
      <c r="AH114" s="35"/>
      <c r="AI114" s="11"/>
      <c r="AJ114" s="11"/>
      <c r="AO114" s="10"/>
      <c r="AP114" s="15" t="str" cm="1">
        <f t="array" aca="1" ref="AP11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4" s="16" t="str" cm="1">
        <f t="array" aca="1" ref="AQ11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4" s="16" t="str" cm="1">
        <f t="array" aca="1" ref="AR11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4" s="51" t="str">
        <f ca="1">IF(
AND(LEN(TRIM(FIT_Lite[[#This Row],[Child Care 6 Months Post-Discharge]]))=0,LEN(TRIM(FIT_Lite[[#This Row],[Discharge Date]]))&gt;0,LEN(TRIM(AN114))=0,FIT_Lite[[#This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4" s="48" t="str" cm="1">
        <f t="array" aca="1" ref="AT11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4" s="7">
        <f>IF(FIT_Lite[[#This Row],[Most Recent-AAPI Score]]&gt;=40, 1, IF(OR(TRIM(FIT_Lite[[#This Row],[Pre-AAPI Score]])="",TRIM(FIT_Lite[[#This Row],[Most Recent-AAPI Score]])=""),0,IF(FIT_Lite[[#This Row],[Most Recent-AAPI Score]]-FIT_Lite[[#This Row],[Pre-AAPI Score]]&gt;=0,1,0)))</f>
        <v>0</v>
      </c>
      <c r="AW114" s="7">
        <f>IF(FIT_Lite[[#This Row],[Most Recent-DLA-20 Score]]&gt;=7, 1, IF(OR(TRIM(FIT_Lite[[#This Row],[Pre-DLA-20 Score]])="",TRIM(FIT_Lite[[#This Row],[Most Recent-DLA-20 Score]])=""),0,IF(FIT_Lite[[#This Row],[Most Recent-DLA-20 Score]]-FIT_Lite[[#This Row],[Pre-DLA-20 Score]]&gt;=0,1,0)))</f>
        <v>0</v>
      </c>
      <c r="AX114" s="7">
        <f>IF(FIT_Lite[[#This Row],[Most Recent-AAPI Score]]&gt;=40, 1, IF(OR(TRIM(FIT_Lite[[#This Row],[Pre-AAPI Score]])="",TRIM(FIT_Lite[[#This Row],[Most Recent-AAPI Score]])=""),0,IF(FIT_Lite[[#This Row],[Most Recent-AAPI Score]]-FIT_Lite[[#This Row],[Pre-AAPI Score]]&gt;=0,1,0)))</f>
        <v>0</v>
      </c>
      <c r="AY114" s="7">
        <f>IF(FIT_Lite[[#This Row],[Most Recent-DLA-20 Score]]&gt;=7, 1, IF(OR(TRIM(FIT_Lite[[#This Row],[Pre-DLA-20 Score]])="",TRIM(FIT_Lite[[#This Row],[Most Recent-DLA-20 Score]])=""),0,IF(FIT_Lite[[#This Row],[Most Recent-DLA-20 Score]]-FIT_Lite[[#This Row],[Pre-DLA-20 Score]]&gt;=0,1,0)))</f>
        <v>0</v>
      </c>
      <c r="AZ114" s="7" t="str">
        <f>IFERROR(VLOOKUP(FIT_Lite[[#This Row],[Primary ICD-10 Diagnosis]],ICD_10[[Combined]:[category]],3,FALSE),"")</f>
        <v/>
      </c>
      <c r="BA114" s="18" t="str">
        <f>IF(AND(LEN(FIT_Lite[[#This Row],[Date Enrolled]])&gt;0,LEN(FIT_Lite[[#This Row],[Date Assessment Completed]])&gt;0),IF((FIT_Lite[[#This Row],[Date Assessment Completed]]-FIT_Lite[[#This Row],[Date Enrolled]])&lt;=15,"Yes","No"),"")</f>
        <v/>
      </c>
      <c r="BB114" s="7" t="str">
        <f>IF(AND(LEN(FIT_Lite[[#This Row],[Discharge Date]])&gt;0,LEN(FIT_Lite[[#This Row],[Date Discharge Summary Completed]])&gt;0),IF(DATEDIF(FIT_Lite[[#This Row],[Discharge Date]],FIT_Lite[[#This Row],[Date Discharge Summary Completed]],"D")&lt;=7,"Yes","No"),"")</f>
        <v/>
      </c>
      <c r="BC114" s="18" t="str">
        <f>IFERROR(IF(LEN(TRIM(FIT_Lite[[#This Row],[Living Arrangements at Discharge]]))&gt;0,VLOOKUP(FIT_Lite[[#This Row],[Living Arrangements at Discharge]],Living_Arrangements[],2,FALSE),""),"")</f>
        <v/>
      </c>
      <c r="BD11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4" s="18" t="str">
        <f>IF(LEN(TRIM(FIT_Lite[[#This Row],[Employment Status at Discharge]]))&gt;0,IF(FIT_Lite[[#This Row],[Employment Status at Discharge]]="Yes","Stable",IF(FIT_Lite[[#This Row],[Employment Status at Discharge]]="No","Unstable",IFERROR(VLOOKUP(FIT_Lite[[#This Row],[Employment Status at Discharge]],Employment_Stat[],2,FALSE),""))),"")</f>
        <v/>
      </c>
      <c r="BF114" s="16">
        <f>IF(LEN(FIT_Lite[[#This Row],[Pre-AAPI Date]])&gt;0,FIT_Lite[[#This Row],[Pre-AAPI Date]],FIT_Lite[[#This Row],[Date Enrolled]])</f>
        <v>0</v>
      </c>
      <c r="BG114" s="16">
        <f ca="1">IF(LEN(FIT_Lite[[#This Row],[Date Discharge Summary Completed]])&gt;0,FIT_Lite[[#This Row],[Date Discharge Summary Completed]],IF(LEN(FIT_Lite[[#This Row],[Discharge Date]])&gt;0,FIT_Lite[[#This Row],[Discharge Date]]+30,TODAY()))</f>
        <v>45940</v>
      </c>
      <c r="BH114" s="16">
        <f>IF(LEN(FIT_Lite[[#This Row],[Pre-DLA-20 Date]])&gt;0,FIT_Lite[[#This Row],[Pre-DLA-20 Date]],FIT_Lite[[#This Row],[Date Enrolled]])</f>
        <v>0</v>
      </c>
      <c r="BI114" t="str">
        <f>IFERROR(IF(AND(TRIM(FIT_Lite[[#This Row],[Date Enrolled]])&lt;&gt;"",TRIM(FIT_Lite[[#This Row],[Discharge Date]])&lt;&gt;""),DATEDIF(FIT_Lite[[#This Row],[Date Enrolled]],FIT_Lite[[#This Row],[Discharge Date]],"D"),""),"")</f>
        <v/>
      </c>
    </row>
    <row r="115" spans="1:61" x14ac:dyDescent="0.25">
      <c r="A115" s="14"/>
      <c r="D115" s="20"/>
      <c r="S115" s="10"/>
      <c r="AG115" s="11"/>
      <c r="AH115" s="35"/>
      <c r="AI115" s="11"/>
      <c r="AJ115" s="11"/>
      <c r="AO115" s="10"/>
      <c r="AP115" s="15" t="str" cm="1">
        <f t="array" aca="1" ref="AP11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5" s="16" t="str" cm="1">
        <f t="array" aca="1" ref="AQ11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5" s="16" t="str" cm="1">
        <f t="array" aca="1" ref="AR11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5" s="51" t="str">
        <f ca="1">IF(
AND(LEN(TRIM(FIT_Lite[[#This Row],[Child Care 6 Months Post-Discharge]]))=0,LEN(TRIM(FIT_Lite[[#This Row],[Discharge Date]]))&gt;0,LEN(TRIM(AN115))=0,FIT_Lite[[#This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5" s="48" t="str" cm="1">
        <f t="array" aca="1" ref="AT11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5" s="7">
        <f>IF(FIT_Lite[[#This Row],[Most Recent-AAPI Score]]&gt;=40, 1, IF(OR(TRIM(FIT_Lite[[#This Row],[Pre-AAPI Score]])="",TRIM(FIT_Lite[[#This Row],[Most Recent-AAPI Score]])=""),0,IF(FIT_Lite[[#This Row],[Most Recent-AAPI Score]]-FIT_Lite[[#This Row],[Pre-AAPI Score]]&gt;=0,1,0)))</f>
        <v>0</v>
      </c>
      <c r="AW115" s="7">
        <f>IF(FIT_Lite[[#This Row],[Most Recent-DLA-20 Score]]&gt;=7, 1, IF(OR(TRIM(FIT_Lite[[#This Row],[Pre-DLA-20 Score]])="",TRIM(FIT_Lite[[#This Row],[Most Recent-DLA-20 Score]])=""),0,IF(FIT_Lite[[#This Row],[Most Recent-DLA-20 Score]]-FIT_Lite[[#This Row],[Pre-DLA-20 Score]]&gt;=0,1,0)))</f>
        <v>0</v>
      </c>
      <c r="AX115" s="7">
        <f>IF(FIT_Lite[[#This Row],[Most Recent-AAPI Score]]&gt;=40, 1, IF(OR(TRIM(FIT_Lite[[#This Row],[Pre-AAPI Score]])="",TRIM(FIT_Lite[[#This Row],[Most Recent-AAPI Score]])=""),0,IF(FIT_Lite[[#This Row],[Most Recent-AAPI Score]]-FIT_Lite[[#This Row],[Pre-AAPI Score]]&gt;=0,1,0)))</f>
        <v>0</v>
      </c>
      <c r="AY115" s="7">
        <f>IF(FIT_Lite[[#This Row],[Most Recent-DLA-20 Score]]&gt;=7, 1, IF(OR(TRIM(FIT_Lite[[#This Row],[Pre-DLA-20 Score]])="",TRIM(FIT_Lite[[#This Row],[Most Recent-DLA-20 Score]])=""),0,IF(FIT_Lite[[#This Row],[Most Recent-DLA-20 Score]]-FIT_Lite[[#This Row],[Pre-DLA-20 Score]]&gt;=0,1,0)))</f>
        <v>0</v>
      </c>
      <c r="AZ115" s="7" t="str">
        <f>IFERROR(VLOOKUP(FIT_Lite[[#This Row],[Primary ICD-10 Diagnosis]],ICD_10[[Combined]:[category]],3,FALSE),"")</f>
        <v/>
      </c>
      <c r="BA115" s="18" t="str">
        <f>IF(AND(LEN(FIT_Lite[[#This Row],[Date Enrolled]])&gt;0,LEN(FIT_Lite[[#This Row],[Date Assessment Completed]])&gt;0),IF((FIT_Lite[[#This Row],[Date Assessment Completed]]-FIT_Lite[[#This Row],[Date Enrolled]])&lt;=15,"Yes","No"),"")</f>
        <v/>
      </c>
      <c r="BB115" s="7" t="str">
        <f>IF(AND(LEN(FIT_Lite[[#This Row],[Discharge Date]])&gt;0,LEN(FIT_Lite[[#This Row],[Date Discharge Summary Completed]])&gt;0),IF(DATEDIF(FIT_Lite[[#This Row],[Discharge Date]],FIT_Lite[[#This Row],[Date Discharge Summary Completed]],"D")&lt;=7,"Yes","No"),"")</f>
        <v/>
      </c>
      <c r="BC115" s="18" t="str">
        <f>IFERROR(IF(LEN(TRIM(FIT_Lite[[#This Row],[Living Arrangements at Discharge]]))&gt;0,VLOOKUP(FIT_Lite[[#This Row],[Living Arrangements at Discharge]],Living_Arrangements[],2,FALSE),""),"")</f>
        <v/>
      </c>
      <c r="BD11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5" s="18" t="str">
        <f>IF(LEN(TRIM(FIT_Lite[[#This Row],[Employment Status at Discharge]]))&gt;0,IF(FIT_Lite[[#This Row],[Employment Status at Discharge]]="Yes","Stable",IF(FIT_Lite[[#This Row],[Employment Status at Discharge]]="No","Unstable",IFERROR(VLOOKUP(FIT_Lite[[#This Row],[Employment Status at Discharge]],Employment_Stat[],2,FALSE),""))),"")</f>
        <v/>
      </c>
      <c r="BF115" s="16">
        <f>IF(LEN(FIT_Lite[[#This Row],[Pre-AAPI Date]])&gt;0,FIT_Lite[[#This Row],[Pre-AAPI Date]],FIT_Lite[[#This Row],[Date Enrolled]])</f>
        <v>0</v>
      </c>
      <c r="BG115" s="16">
        <f ca="1">IF(LEN(FIT_Lite[[#This Row],[Date Discharge Summary Completed]])&gt;0,FIT_Lite[[#This Row],[Date Discharge Summary Completed]],IF(LEN(FIT_Lite[[#This Row],[Discharge Date]])&gt;0,FIT_Lite[[#This Row],[Discharge Date]]+30,TODAY()))</f>
        <v>45940</v>
      </c>
      <c r="BH115" s="16">
        <f>IF(LEN(FIT_Lite[[#This Row],[Pre-DLA-20 Date]])&gt;0,FIT_Lite[[#This Row],[Pre-DLA-20 Date]],FIT_Lite[[#This Row],[Date Enrolled]])</f>
        <v>0</v>
      </c>
      <c r="BI115" t="str">
        <f>IFERROR(IF(AND(TRIM(FIT_Lite[[#This Row],[Date Enrolled]])&lt;&gt;"",TRIM(FIT_Lite[[#This Row],[Discharge Date]])&lt;&gt;""),DATEDIF(FIT_Lite[[#This Row],[Date Enrolled]],FIT_Lite[[#This Row],[Discharge Date]],"D"),""),"")</f>
        <v/>
      </c>
    </row>
    <row r="116" spans="1:61" x14ac:dyDescent="0.25">
      <c r="A116" s="14"/>
      <c r="D116" s="20"/>
      <c r="S116" s="10"/>
      <c r="AG116" s="11"/>
      <c r="AH116" s="35"/>
      <c r="AI116" s="11"/>
      <c r="AJ116" s="11"/>
      <c r="AO116" s="10"/>
      <c r="AP116" s="15" t="str" cm="1">
        <f t="array" aca="1" ref="AP11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6" s="16" t="str" cm="1">
        <f t="array" aca="1" ref="AQ11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6" s="16" t="str" cm="1">
        <f t="array" aca="1" ref="AR11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6" s="51" t="str">
        <f ca="1">IF(
AND(LEN(TRIM(FIT_Lite[[#This Row],[Child Care 6 Months Post-Discharge]]))=0,LEN(TRIM(FIT_Lite[[#This Row],[Discharge Date]]))&gt;0,LEN(TRIM(AN116))=0,FIT_Lite[[#This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6" s="48" t="str" cm="1">
        <f t="array" aca="1" ref="AT11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6" s="7">
        <f>IF(FIT_Lite[[#This Row],[Most Recent-AAPI Score]]&gt;=40, 1, IF(OR(TRIM(FIT_Lite[[#This Row],[Pre-AAPI Score]])="",TRIM(FIT_Lite[[#This Row],[Most Recent-AAPI Score]])=""),0,IF(FIT_Lite[[#This Row],[Most Recent-AAPI Score]]-FIT_Lite[[#This Row],[Pre-AAPI Score]]&gt;=0,1,0)))</f>
        <v>0</v>
      </c>
      <c r="AW116" s="7">
        <f>IF(FIT_Lite[[#This Row],[Most Recent-DLA-20 Score]]&gt;=7, 1, IF(OR(TRIM(FIT_Lite[[#This Row],[Pre-DLA-20 Score]])="",TRIM(FIT_Lite[[#This Row],[Most Recent-DLA-20 Score]])=""),0,IF(FIT_Lite[[#This Row],[Most Recent-DLA-20 Score]]-FIT_Lite[[#This Row],[Pre-DLA-20 Score]]&gt;=0,1,0)))</f>
        <v>0</v>
      </c>
      <c r="AX116" s="7">
        <f>IF(FIT_Lite[[#This Row],[Most Recent-AAPI Score]]&gt;=40, 1, IF(OR(TRIM(FIT_Lite[[#This Row],[Pre-AAPI Score]])="",TRIM(FIT_Lite[[#This Row],[Most Recent-AAPI Score]])=""),0,IF(FIT_Lite[[#This Row],[Most Recent-AAPI Score]]-FIT_Lite[[#This Row],[Pre-AAPI Score]]&gt;=0,1,0)))</f>
        <v>0</v>
      </c>
      <c r="AY116" s="7">
        <f>IF(FIT_Lite[[#This Row],[Most Recent-DLA-20 Score]]&gt;=7, 1, IF(OR(TRIM(FIT_Lite[[#This Row],[Pre-DLA-20 Score]])="",TRIM(FIT_Lite[[#This Row],[Most Recent-DLA-20 Score]])=""),0,IF(FIT_Lite[[#This Row],[Most Recent-DLA-20 Score]]-FIT_Lite[[#This Row],[Pre-DLA-20 Score]]&gt;=0,1,0)))</f>
        <v>0</v>
      </c>
      <c r="AZ116" s="7" t="str">
        <f>IFERROR(VLOOKUP(FIT_Lite[[#This Row],[Primary ICD-10 Diagnosis]],ICD_10[[Combined]:[category]],3,FALSE),"")</f>
        <v/>
      </c>
      <c r="BA116" s="18" t="str">
        <f>IF(AND(LEN(FIT_Lite[[#This Row],[Date Enrolled]])&gt;0,LEN(FIT_Lite[[#This Row],[Date Assessment Completed]])&gt;0),IF((FIT_Lite[[#This Row],[Date Assessment Completed]]-FIT_Lite[[#This Row],[Date Enrolled]])&lt;=15,"Yes","No"),"")</f>
        <v/>
      </c>
      <c r="BB116" s="7" t="str">
        <f>IF(AND(LEN(FIT_Lite[[#This Row],[Discharge Date]])&gt;0,LEN(FIT_Lite[[#This Row],[Date Discharge Summary Completed]])&gt;0),IF(DATEDIF(FIT_Lite[[#This Row],[Discharge Date]],FIT_Lite[[#This Row],[Date Discharge Summary Completed]],"D")&lt;=7,"Yes","No"),"")</f>
        <v/>
      </c>
      <c r="BC116" s="18" t="str">
        <f>IFERROR(IF(LEN(TRIM(FIT_Lite[[#This Row],[Living Arrangements at Discharge]]))&gt;0,VLOOKUP(FIT_Lite[[#This Row],[Living Arrangements at Discharge]],Living_Arrangements[],2,FALSE),""),"")</f>
        <v/>
      </c>
      <c r="BD11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6" s="18" t="str">
        <f>IF(LEN(TRIM(FIT_Lite[[#This Row],[Employment Status at Discharge]]))&gt;0,IF(FIT_Lite[[#This Row],[Employment Status at Discharge]]="Yes","Stable",IF(FIT_Lite[[#This Row],[Employment Status at Discharge]]="No","Unstable",IFERROR(VLOOKUP(FIT_Lite[[#This Row],[Employment Status at Discharge]],Employment_Stat[],2,FALSE),""))),"")</f>
        <v/>
      </c>
      <c r="BF116" s="16">
        <f>IF(LEN(FIT_Lite[[#This Row],[Pre-AAPI Date]])&gt;0,FIT_Lite[[#This Row],[Pre-AAPI Date]],FIT_Lite[[#This Row],[Date Enrolled]])</f>
        <v>0</v>
      </c>
      <c r="BG116" s="16">
        <f ca="1">IF(LEN(FIT_Lite[[#This Row],[Date Discharge Summary Completed]])&gt;0,FIT_Lite[[#This Row],[Date Discharge Summary Completed]],IF(LEN(FIT_Lite[[#This Row],[Discharge Date]])&gt;0,FIT_Lite[[#This Row],[Discharge Date]]+30,TODAY()))</f>
        <v>45940</v>
      </c>
      <c r="BH116" s="16">
        <f>IF(LEN(FIT_Lite[[#This Row],[Pre-DLA-20 Date]])&gt;0,FIT_Lite[[#This Row],[Pre-DLA-20 Date]],FIT_Lite[[#This Row],[Date Enrolled]])</f>
        <v>0</v>
      </c>
      <c r="BI116" t="str">
        <f>IFERROR(IF(AND(TRIM(FIT_Lite[[#This Row],[Date Enrolled]])&lt;&gt;"",TRIM(FIT_Lite[[#This Row],[Discharge Date]])&lt;&gt;""),DATEDIF(FIT_Lite[[#This Row],[Date Enrolled]],FIT_Lite[[#This Row],[Discharge Date]],"D"),""),"")</f>
        <v/>
      </c>
    </row>
    <row r="117" spans="1:61" x14ac:dyDescent="0.25">
      <c r="A117" s="14"/>
      <c r="D117" s="20"/>
      <c r="S117" s="10"/>
      <c r="AG117" s="11"/>
      <c r="AH117" s="35"/>
      <c r="AI117" s="11"/>
      <c r="AJ117" s="11"/>
      <c r="AO117" s="10"/>
      <c r="AP117" s="15" t="str" cm="1">
        <f t="array" aca="1" ref="AP11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7" s="16" t="str" cm="1">
        <f t="array" aca="1" ref="AQ11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7" s="16" t="str" cm="1">
        <f t="array" aca="1" ref="AR11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7" s="51" t="str">
        <f ca="1">IF(
AND(LEN(TRIM(FIT_Lite[[#This Row],[Child Care 6 Months Post-Discharge]]))=0,LEN(TRIM(FIT_Lite[[#This Row],[Discharge Date]]))&gt;0,LEN(TRIM(AN117))=0,FIT_Lite[[#This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7" s="48" t="str" cm="1">
        <f t="array" aca="1" ref="AT11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7" s="7">
        <f>IF(FIT_Lite[[#This Row],[Most Recent-AAPI Score]]&gt;=40, 1, IF(OR(TRIM(FIT_Lite[[#This Row],[Pre-AAPI Score]])="",TRIM(FIT_Lite[[#This Row],[Most Recent-AAPI Score]])=""),0,IF(FIT_Lite[[#This Row],[Most Recent-AAPI Score]]-FIT_Lite[[#This Row],[Pre-AAPI Score]]&gt;=0,1,0)))</f>
        <v>0</v>
      </c>
      <c r="AW117" s="7">
        <f>IF(FIT_Lite[[#This Row],[Most Recent-DLA-20 Score]]&gt;=7, 1, IF(OR(TRIM(FIT_Lite[[#This Row],[Pre-DLA-20 Score]])="",TRIM(FIT_Lite[[#This Row],[Most Recent-DLA-20 Score]])=""),0,IF(FIT_Lite[[#This Row],[Most Recent-DLA-20 Score]]-FIT_Lite[[#This Row],[Pre-DLA-20 Score]]&gt;=0,1,0)))</f>
        <v>0</v>
      </c>
      <c r="AX117" s="7">
        <f>IF(FIT_Lite[[#This Row],[Most Recent-AAPI Score]]&gt;=40, 1, IF(OR(TRIM(FIT_Lite[[#This Row],[Pre-AAPI Score]])="",TRIM(FIT_Lite[[#This Row],[Most Recent-AAPI Score]])=""),0,IF(FIT_Lite[[#This Row],[Most Recent-AAPI Score]]-FIT_Lite[[#This Row],[Pre-AAPI Score]]&gt;=0,1,0)))</f>
        <v>0</v>
      </c>
      <c r="AY117" s="7">
        <f>IF(FIT_Lite[[#This Row],[Most Recent-DLA-20 Score]]&gt;=7, 1, IF(OR(TRIM(FIT_Lite[[#This Row],[Pre-DLA-20 Score]])="",TRIM(FIT_Lite[[#This Row],[Most Recent-DLA-20 Score]])=""),0,IF(FIT_Lite[[#This Row],[Most Recent-DLA-20 Score]]-FIT_Lite[[#This Row],[Pre-DLA-20 Score]]&gt;=0,1,0)))</f>
        <v>0</v>
      </c>
      <c r="AZ117" s="7" t="str">
        <f>IFERROR(VLOOKUP(FIT_Lite[[#This Row],[Primary ICD-10 Diagnosis]],ICD_10[[Combined]:[category]],3,FALSE),"")</f>
        <v/>
      </c>
      <c r="BA117" s="18" t="str">
        <f>IF(AND(LEN(FIT_Lite[[#This Row],[Date Enrolled]])&gt;0,LEN(FIT_Lite[[#This Row],[Date Assessment Completed]])&gt;0),IF((FIT_Lite[[#This Row],[Date Assessment Completed]]-FIT_Lite[[#This Row],[Date Enrolled]])&lt;=15,"Yes","No"),"")</f>
        <v/>
      </c>
      <c r="BB117" s="7" t="str">
        <f>IF(AND(LEN(FIT_Lite[[#This Row],[Discharge Date]])&gt;0,LEN(FIT_Lite[[#This Row],[Date Discharge Summary Completed]])&gt;0),IF(DATEDIF(FIT_Lite[[#This Row],[Discharge Date]],FIT_Lite[[#This Row],[Date Discharge Summary Completed]],"D")&lt;=7,"Yes","No"),"")</f>
        <v/>
      </c>
      <c r="BC117" s="18" t="str">
        <f>IFERROR(IF(LEN(TRIM(FIT_Lite[[#This Row],[Living Arrangements at Discharge]]))&gt;0,VLOOKUP(FIT_Lite[[#This Row],[Living Arrangements at Discharge]],Living_Arrangements[],2,FALSE),""),"")</f>
        <v/>
      </c>
      <c r="BD11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7" s="18" t="str">
        <f>IF(LEN(TRIM(FIT_Lite[[#This Row],[Employment Status at Discharge]]))&gt;0,IF(FIT_Lite[[#This Row],[Employment Status at Discharge]]="Yes","Stable",IF(FIT_Lite[[#This Row],[Employment Status at Discharge]]="No","Unstable",IFERROR(VLOOKUP(FIT_Lite[[#This Row],[Employment Status at Discharge]],Employment_Stat[],2,FALSE),""))),"")</f>
        <v/>
      </c>
      <c r="BF117" s="16">
        <f>IF(LEN(FIT_Lite[[#This Row],[Pre-AAPI Date]])&gt;0,FIT_Lite[[#This Row],[Pre-AAPI Date]],FIT_Lite[[#This Row],[Date Enrolled]])</f>
        <v>0</v>
      </c>
      <c r="BG117" s="16">
        <f ca="1">IF(LEN(FIT_Lite[[#This Row],[Date Discharge Summary Completed]])&gt;0,FIT_Lite[[#This Row],[Date Discharge Summary Completed]],IF(LEN(FIT_Lite[[#This Row],[Discharge Date]])&gt;0,FIT_Lite[[#This Row],[Discharge Date]]+30,TODAY()))</f>
        <v>45940</v>
      </c>
      <c r="BH117" s="16">
        <f>IF(LEN(FIT_Lite[[#This Row],[Pre-DLA-20 Date]])&gt;0,FIT_Lite[[#This Row],[Pre-DLA-20 Date]],FIT_Lite[[#This Row],[Date Enrolled]])</f>
        <v>0</v>
      </c>
      <c r="BI117" t="str">
        <f>IFERROR(IF(AND(TRIM(FIT_Lite[[#This Row],[Date Enrolled]])&lt;&gt;"",TRIM(FIT_Lite[[#This Row],[Discharge Date]])&lt;&gt;""),DATEDIF(FIT_Lite[[#This Row],[Date Enrolled]],FIT_Lite[[#This Row],[Discharge Date]],"D"),""),"")</f>
        <v/>
      </c>
    </row>
    <row r="118" spans="1:61" x14ac:dyDescent="0.25">
      <c r="A118" s="14"/>
      <c r="D118" s="20"/>
      <c r="S118" s="10"/>
      <c r="AG118" s="11"/>
      <c r="AH118" s="35"/>
      <c r="AI118" s="11"/>
      <c r="AJ118" s="11"/>
      <c r="AO118" s="10"/>
      <c r="AP118" s="15" t="str" cm="1">
        <f t="array" aca="1" ref="AP11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8" s="16" t="str" cm="1">
        <f t="array" aca="1" ref="AQ11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8" s="16" t="str" cm="1">
        <f t="array" aca="1" ref="AR11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8" s="51" t="str">
        <f ca="1">IF(
AND(LEN(TRIM(FIT_Lite[[#This Row],[Child Care 6 Months Post-Discharge]]))=0,LEN(TRIM(FIT_Lite[[#This Row],[Discharge Date]]))&gt;0,LEN(TRIM(AN118))=0,FIT_Lite[[#This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8" s="48" t="str" cm="1">
        <f t="array" aca="1" ref="AT11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8" s="7">
        <f>IF(FIT_Lite[[#This Row],[Most Recent-AAPI Score]]&gt;=40, 1, IF(OR(TRIM(FIT_Lite[[#This Row],[Pre-AAPI Score]])="",TRIM(FIT_Lite[[#This Row],[Most Recent-AAPI Score]])=""),0,IF(FIT_Lite[[#This Row],[Most Recent-AAPI Score]]-FIT_Lite[[#This Row],[Pre-AAPI Score]]&gt;=0,1,0)))</f>
        <v>0</v>
      </c>
      <c r="AW118" s="7">
        <f>IF(FIT_Lite[[#This Row],[Most Recent-DLA-20 Score]]&gt;=7, 1, IF(OR(TRIM(FIT_Lite[[#This Row],[Pre-DLA-20 Score]])="",TRIM(FIT_Lite[[#This Row],[Most Recent-DLA-20 Score]])=""),0,IF(FIT_Lite[[#This Row],[Most Recent-DLA-20 Score]]-FIT_Lite[[#This Row],[Pre-DLA-20 Score]]&gt;=0,1,0)))</f>
        <v>0</v>
      </c>
      <c r="AX118" s="7">
        <f>IF(FIT_Lite[[#This Row],[Most Recent-AAPI Score]]&gt;=40, 1, IF(OR(TRIM(FIT_Lite[[#This Row],[Pre-AAPI Score]])="",TRIM(FIT_Lite[[#This Row],[Most Recent-AAPI Score]])=""),0,IF(FIT_Lite[[#This Row],[Most Recent-AAPI Score]]-FIT_Lite[[#This Row],[Pre-AAPI Score]]&gt;=0,1,0)))</f>
        <v>0</v>
      </c>
      <c r="AY118" s="7">
        <f>IF(FIT_Lite[[#This Row],[Most Recent-DLA-20 Score]]&gt;=7, 1, IF(OR(TRIM(FIT_Lite[[#This Row],[Pre-DLA-20 Score]])="",TRIM(FIT_Lite[[#This Row],[Most Recent-DLA-20 Score]])=""),0,IF(FIT_Lite[[#This Row],[Most Recent-DLA-20 Score]]-FIT_Lite[[#This Row],[Pre-DLA-20 Score]]&gt;=0,1,0)))</f>
        <v>0</v>
      </c>
      <c r="AZ118" s="7" t="str">
        <f>IFERROR(VLOOKUP(FIT_Lite[[#This Row],[Primary ICD-10 Diagnosis]],ICD_10[[Combined]:[category]],3,FALSE),"")</f>
        <v/>
      </c>
      <c r="BA118" s="18" t="str">
        <f>IF(AND(LEN(FIT_Lite[[#This Row],[Date Enrolled]])&gt;0,LEN(FIT_Lite[[#This Row],[Date Assessment Completed]])&gt;0),IF((FIT_Lite[[#This Row],[Date Assessment Completed]]-FIT_Lite[[#This Row],[Date Enrolled]])&lt;=15,"Yes","No"),"")</f>
        <v/>
      </c>
      <c r="BB118" s="7" t="str">
        <f>IF(AND(LEN(FIT_Lite[[#This Row],[Discharge Date]])&gt;0,LEN(FIT_Lite[[#This Row],[Date Discharge Summary Completed]])&gt;0),IF(DATEDIF(FIT_Lite[[#This Row],[Discharge Date]],FIT_Lite[[#This Row],[Date Discharge Summary Completed]],"D")&lt;=7,"Yes","No"),"")</f>
        <v/>
      </c>
      <c r="BC118" s="18" t="str">
        <f>IFERROR(IF(LEN(TRIM(FIT_Lite[[#This Row],[Living Arrangements at Discharge]]))&gt;0,VLOOKUP(FIT_Lite[[#This Row],[Living Arrangements at Discharge]],Living_Arrangements[],2,FALSE),""),"")</f>
        <v/>
      </c>
      <c r="BD11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8" s="18" t="str">
        <f>IF(LEN(TRIM(FIT_Lite[[#This Row],[Employment Status at Discharge]]))&gt;0,IF(FIT_Lite[[#This Row],[Employment Status at Discharge]]="Yes","Stable",IF(FIT_Lite[[#This Row],[Employment Status at Discharge]]="No","Unstable",IFERROR(VLOOKUP(FIT_Lite[[#This Row],[Employment Status at Discharge]],Employment_Stat[],2,FALSE),""))),"")</f>
        <v/>
      </c>
      <c r="BF118" s="16">
        <f>IF(LEN(FIT_Lite[[#This Row],[Pre-AAPI Date]])&gt;0,FIT_Lite[[#This Row],[Pre-AAPI Date]],FIT_Lite[[#This Row],[Date Enrolled]])</f>
        <v>0</v>
      </c>
      <c r="BG118" s="16">
        <f ca="1">IF(LEN(FIT_Lite[[#This Row],[Date Discharge Summary Completed]])&gt;0,FIT_Lite[[#This Row],[Date Discharge Summary Completed]],IF(LEN(FIT_Lite[[#This Row],[Discharge Date]])&gt;0,FIT_Lite[[#This Row],[Discharge Date]]+30,TODAY()))</f>
        <v>45940</v>
      </c>
      <c r="BH118" s="16">
        <f>IF(LEN(FIT_Lite[[#This Row],[Pre-DLA-20 Date]])&gt;0,FIT_Lite[[#This Row],[Pre-DLA-20 Date]],FIT_Lite[[#This Row],[Date Enrolled]])</f>
        <v>0</v>
      </c>
      <c r="BI118" t="str">
        <f>IFERROR(IF(AND(TRIM(FIT_Lite[[#This Row],[Date Enrolled]])&lt;&gt;"",TRIM(FIT_Lite[[#This Row],[Discharge Date]])&lt;&gt;""),DATEDIF(FIT_Lite[[#This Row],[Date Enrolled]],FIT_Lite[[#This Row],[Discharge Date]],"D"),""),"")</f>
        <v/>
      </c>
    </row>
    <row r="119" spans="1:61" x14ac:dyDescent="0.25">
      <c r="A119" s="14"/>
      <c r="D119" s="20"/>
      <c r="S119" s="10"/>
      <c r="AG119" s="11"/>
      <c r="AH119" s="35"/>
      <c r="AI119" s="11"/>
      <c r="AJ119" s="11"/>
      <c r="AO119" s="10"/>
      <c r="AP119" s="15" t="str" cm="1">
        <f t="array" aca="1" ref="AP11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19" s="16" t="str" cm="1">
        <f t="array" aca="1" ref="AQ11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19" s="16" t="str" cm="1">
        <f t="array" aca="1" ref="AR11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19" s="51" t="str">
        <f ca="1">IF(
AND(LEN(TRIM(FIT_Lite[[#This Row],[Child Care 6 Months Post-Discharge]]))=0,LEN(TRIM(FIT_Lite[[#This Row],[Discharge Date]]))&gt;0,LEN(TRIM(AN119))=0,FIT_Lite[[#This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19" s="48" t="str" cm="1">
        <f t="array" aca="1" ref="AT11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1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19" s="7">
        <f>IF(FIT_Lite[[#This Row],[Most Recent-AAPI Score]]&gt;=40, 1, IF(OR(TRIM(FIT_Lite[[#This Row],[Pre-AAPI Score]])="",TRIM(FIT_Lite[[#This Row],[Most Recent-AAPI Score]])=""),0,IF(FIT_Lite[[#This Row],[Most Recent-AAPI Score]]-FIT_Lite[[#This Row],[Pre-AAPI Score]]&gt;=0,1,0)))</f>
        <v>0</v>
      </c>
      <c r="AW119" s="7">
        <f>IF(FIT_Lite[[#This Row],[Most Recent-DLA-20 Score]]&gt;=7, 1, IF(OR(TRIM(FIT_Lite[[#This Row],[Pre-DLA-20 Score]])="",TRIM(FIT_Lite[[#This Row],[Most Recent-DLA-20 Score]])=""),0,IF(FIT_Lite[[#This Row],[Most Recent-DLA-20 Score]]-FIT_Lite[[#This Row],[Pre-DLA-20 Score]]&gt;=0,1,0)))</f>
        <v>0</v>
      </c>
      <c r="AX119" s="7">
        <f>IF(FIT_Lite[[#This Row],[Most Recent-AAPI Score]]&gt;=40, 1, IF(OR(TRIM(FIT_Lite[[#This Row],[Pre-AAPI Score]])="",TRIM(FIT_Lite[[#This Row],[Most Recent-AAPI Score]])=""),0,IF(FIT_Lite[[#This Row],[Most Recent-AAPI Score]]-FIT_Lite[[#This Row],[Pre-AAPI Score]]&gt;=0,1,0)))</f>
        <v>0</v>
      </c>
      <c r="AY119" s="7">
        <f>IF(FIT_Lite[[#This Row],[Most Recent-DLA-20 Score]]&gt;=7, 1, IF(OR(TRIM(FIT_Lite[[#This Row],[Pre-DLA-20 Score]])="",TRIM(FIT_Lite[[#This Row],[Most Recent-DLA-20 Score]])=""),0,IF(FIT_Lite[[#This Row],[Most Recent-DLA-20 Score]]-FIT_Lite[[#This Row],[Pre-DLA-20 Score]]&gt;=0,1,0)))</f>
        <v>0</v>
      </c>
      <c r="AZ119" s="7" t="str">
        <f>IFERROR(VLOOKUP(FIT_Lite[[#This Row],[Primary ICD-10 Diagnosis]],ICD_10[[Combined]:[category]],3,FALSE),"")</f>
        <v/>
      </c>
      <c r="BA119" s="18" t="str">
        <f>IF(AND(LEN(FIT_Lite[[#This Row],[Date Enrolled]])&gt;0,LEN(FIT_Lite[[#This Row],[Date Assessment Completed]])&gt;0),IF((FIT_Lite[[#This Row],[Date Assessment Completed]]-FIT_Lite[[#This Row],[Date Enrolled]])&lt;=15,"Yes","No"),"")</f>
        <v/>
      </c>
      <c r="BB119" s="7" t="str">
        <f>IF(AND(LEN(FIT_Lite[[#This Row],[Discharge Date]])&gt;0,LEN(FIT_Lite[[#This Row],[Date Discharge Summary Completed]])&gt;0),IF(DATEDIF(FIT_Lite[[#This Row],[Discharge Date]],FIT_Lite[[#This Row],[Date Discharge Summary Completed]],"D")&lt;=7,"Yes","No"),"")</f>
        <v/>
      </c>
      <c r="BC119" s="18" t="str">
        <f>IFERROR(IF(LEN(TRIM(FIT_Lite[[#This Row],[Living Arrangements at Discharge]]))&gt;0,VLOOKUP(FIT_Lite[[#This Row],[Living Arrangements at Discharge]],Living_Arrangements[],2,FALSE),""),"")</f>
        <v/>
      </c>
      <c r="BD11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19" s="18" t="str">
        <f>IF(LEN(TRIM(FIT_Lite[[#This Row],[Employment Status at Discharge]]))&gt;0,IF(FIT_Lite[[#This Row],[Employment Status at Discharge]]="Yes","Stable",IF(FIT_Lite[[#This Row],[Employment Status at Discharge]]="No","Unstable",IFERROR(VLOOKUP(FIT_Lite[[#This Row],[Employment Status at Discharge]],Employment_Stat[],2,FALSE),""))),"")</f>
        <v/>
      </c>
      <c r="BF119" s="16">
        <f>IF(LEN(FIT_Lite[[#This Row],[Pre-AAPI Date]])&gt;0,FIT_Lite[[#This Row],[Pre-AAPI Date]],FIT_Lite[[#This Row],[Date Enrolled]])</f>
        <v>0</v>
      </c>
      <c r="BG119" s="16">
        <f ca="1">IF(LEN(FIT_Lite[[#This Row],[Date Discharge Summary Completed]])&gt;0,FIT_Lite[[#This Row],[Date Discharge Summary Completed]],IF(LEN(FIT_Lite[[#This Row],[Discharge Date]])&gt;0,FIT_Lite[[#This Row],[Discharge Date]]+30,TODAY()))</f>
        <v>45940</v>
      </c>
      <c r="BH119" s="16">
        <f>IF(LEN(FIT_Lite[[#This Row],[Pre-DLA-20 Date]])&gt;0,FIT_Lite[[#This Row],[Pre-DLA-20 Date]],FIT_Lite[[#This Row],[Date Enrolled]])</f>
        <v>0</v>
      </c>
      <c r="BI119" t="str">
        <f>IFERROR(IF(AND(TRIM(FIT_Lite[[#This Row],[Date Enrolled]])&lt;&gt;"",TRIM(FIT_Lite[[#This Row],[Discharge Date]])&lt;&gt;""),DATEDIF(FIT_Lite[[#This Row],[Date Enrolled]],FIT_Lite[[#This Row],[Discharge Date]],"D"),""),"")</f>
        <v/>
      </c>
    </row>
    <row r="120" spans="1:61" x14ac:dyDescent="0.25">
      <c r="A120" s="14"/>
      <c r="D120" s="20"/>
      <c r="S120" s="10"/>
      <c r="AG120" s="11"/>
      <c r="AH120" s="35"/>
      <c r="AI120" s="11"/>
      <c r="AJ120" s="11"/>
      <c r="AO120" s="10"/>
      <c r="AP120" s="15" t="str" cm="1">
        <f t="array" aca="1" ref="AP12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0" s="16" t="str" cm="1">
        <f t="array" aca="1" ref="AQ12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0" s="16" t="str" cm="1">
        <f t="array" aca="1" ref="AR12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0" s="51" t="str">
        <f ca="1">IF(
AND(LEN(TRIM(FIT_Lite[[#This Row],[Child Care 6 Months Post-Discharge]]))=0,LEN(TRIM(FIT_Lite[[#This Row],[Discharge Date]]))&gt;0,LEN(TRIM(AN120))=0,FIT_Lite[[#This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0" s="48" t="str" cm="1">
        <f t="array" aca="1" ref="AT12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0" s="7">
        <f>IF(FIT_Lite[[#This Row],[Most Recent-AAPI Score]]&gt;=40, 1, IF(OR(TRIM(FIT_Lite[[#This Row],[Pre-AAPI Score]])="",TRIM(FIT_Lite[[#This Row],[Most Recent-AAPI Score]])=""),0,IF(FIT_Lite[[#This Row],[Most Recent-AAPI Score]]-FIT_Lite[[#This Row],[Pre-AAPI Score]]&gt;=0,1,0)))</f>
        <v>0</v>
      </c>
      <c r="AW120" s="7">
        <f>IF(FIT_Lite[[#This Row],[Most Recent-DLA-20 Score]]&gt;=7, 1, IF(OR(TRIM(FIT_Lite[[#This Row],[Pre-DLA-20 Score]])="",TRIM(FIT_Lite[[#This Row],[Most Recent-DLA-20 Score]])=""),0,IF(FIT_Lite[[#This Row],[Most Recent-DLA-20 Score]]-FIT_Lite[[#This Row],[Pre-DLA-20 Score]]&gt;=0,1,0)))</f>
        <v>0</v>
      </c>
      <c r="AX120" s="7">
        <f>IF(FIT_Lite[[#This Row],[Most Recent-AAPI Score]]&gt;=40, 1, IF(OR(TRIM(FIT_Lite[[#This Row],[Pre-AAPI Score]])="",TRIM(FIT_Lite[[#This Row],[Most Recent-AAPI Score]])=""),0,IF(FIT_Lite[[#This Row],[Most Recent-AAPI Score]]-FIT_Lite[[#This Row],[Pre-AAPI Score]]&gt;=0,1,0)))</f>
        <v>0</v>
      </c>
      <c r="AY120" s="7">
        <f>IF(FIT_Lite[[#This Row],[Most Recent-DLA-20 Score]]&gt;=7, 1, IF(OR(TRIM(FIT_Lite[[#This Row],[Pre-DLA-20 Score]])="",TRIM(FIT_Lite[[#This Row],[Most Recent-DLA-20 Score]])=""),0,IF(FIT_Lite[[#This Row],[Most Recent-DLA-20 Score]]-FIT_Lite[[#This Row],[Pre-DLA-20 Score]]&gt;=0,1,0)))</f>
        <v>0</v>
      </c>
      <c r="AZ120" s="7" t="str">
        <f>IFERROR(VLOOKUP(FIT_Lite[[#This Row],[Primary ICD-10 Diagnosis]],ICD_10[[Combined]:[category]],3,FALSE),"")</f>
        <v/>
      </c>
      <c r="BA120" s="18" t="str">
        <f>IF(AND(LEN(FIT_Lite[[#This Row],[Date Enrolled]])&gt;0,LEN(FIT_Lite[[#This Row],[Date Assessment Completed]])&gt;0),IF((FIT_Lite[[#This Row],[Date Assessment Completed]]-FIT_Lite[[#This Row],[Date Enrolled]])&lt;=15,"Yes","No"),"")</f>
        <v/>
      </c>
      <c r="BB120" s="7" t="str">
        <f>IF(AND(LEN(FIT_Lite[[#This Row],[Discharge Date]])&gt;0,LEN(FIT_Lite[[#This Row],[Date Discharge Summary Completed]])&gt;0),IF(DATEDIF(FIT_Lite[[#This Row],[Discharge Date]],FIT_Lite[[#This Row],[Date Discharge Summary Completed]],"D")&lt;=7,"Yes","No"),"")</f>
        <v/>
      </c>
      <c r="BC120" s="18" t="str">
        <f>IFERROR(IF(LEN(TRIM(FIT_Lite[[#This Row],[Living Arrangements at Discharge]]))&gt;0,VLOOKUP(FIT_Lite[[#This Row],[Living Arrangements at Discharge]],Living_Arrangements[],2,FALSE),""),"")</f>
        <v/>
      </c>
      <c r="BD12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0" s="18" t="str">
        <f>IF(LEN(TRIM(FIT_Lite[[#This Row],[Employment Status at Discharge]]))&gt;0,IF(FIT_Lite[[#This Row],[Employment Status at Discharge]]="Yes","Stable",IF(FIT_Lite[[#This Row],[Employment Status at Discharge]]="No","Unstable",IFERROR(VLOOKUP(FIT_Lite[[#This Row],[Employment Status at Discharge]],Employment_Stat[],2,FALSE),""))),"")</f>
        <v/>
      </c>
      <c r="BF120" s="16">
        <f>IF(LEN(FIT_Lite[[#This Row],[Pre-AAPI Date]])&gt;0,FIT_Lite[[#This Row],[Pre-AAPI Date]],FIT_Lite[[#This Row],[Date Enrolled]])</f>
        <v>0</v>
      </c>
      <c r="BG120" s="16">
        <f ca="1">IF(LEN(FIT_Lite[[#This Row],[Date Discharge Summary Completed]])&gt;0,FIT_Lite[[#This Row],[Date Discharge Summary Completed]],IF(LEN(FIT_Lite[[#This Row],[Discharge Date]])&gt;0,FIT_Lite[[#This Row],[Discharge Date]]+30,TODAY()))</f>
        <v>45940</v>
      </c>
      <c r="BH120" s="16">
        <f>IF(LEN(FIT_Lite[[#This Row],[Pre-DLA-20 Date]])&gt;0,FIT_Lite[[#This Row],[Pre-DLA-20 Date]],FIT_Lite[[#This Row],[Date Enrolled]])</f>
        <v>0</v>
      </c>
      <c r="BI120" t="str">
        <f>IFERROR(IF(AND(TRIM(FIT_Lite[[#This Row],[Date Enrolled]])&lt;&gt;"",TRIM(FIT_Lite[[#This Row],[Discharge Date]])&lt;&gt;""),DATEDIF(FIT_Lite[[#This Row],[Date Enrolled]],FIT_Lite[[#This Row],[Discharge Date]],"D"),""),"")</f>
        <v/>
      </c>
    </row>
    <row r="121" spans="1:61" x14ac:dyDescent="0.25">
      <c r="A121" s="14"/>
      <c r="D121" s="20"/>
      <c r="S121" s="10"/>
      <c r="AG121" s="11"/>
      <c r="AH121" s="35"/>
      <c r="AI121" s="11"/>
      <c r="AJ121" s="11"/>
      <c r="AO121" s="10"/>
      <c r="AP121" s="15" t="str" cm="1">
        <f t="array" aca="1" ref="AP12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1" s="16" t="str" cm="1">
        <f t="array" aca="1" ref="AQ12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1" s="16" t="str" cm="1">
        <f t="array" aca="1" ref="AR12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1" s="51" t="str">
        <f ca="1">IF(
AND(LEN(TRIM(FIT_Lite[[#This Row],[Child Care 6 Months Post-Discharge]]))=0,LEN(TRIM(FIT_Lite[[#This Row],[Discharge Date]]))&gt;0,LEN(TRIM(AN121))=0,FIT_Lite[[#This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1" s="48" t="str" cm="1">
        <f t="array" aca="1" ref="AT12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1" s="7">
        <f>IF(FIT_Lite[[#This Row],[Most Recent-AAPI Score]]&gt;=40, 1, IF(OR(TRIM(FIT_Lite[[#This Row],[Pre-AAPI Score]])="",TRIM(FIT_Lite[[#This Row],[Most Recent-AAPI Score]])=""),0,IF(FIT_Lite[[#This Row],[Most Recent-AAPI Score]]-FIT_Lite[[#This Row],[Pre-AAPI Score]]&gt;=0,1,0)))</f>
        <v>0</v>
      </c>
      <c r="AW121" s="7">
        <f>IF(FIT_Lite[[#This Row],[Most Recent-DLA-20 Score]]&gt;=7, 1, IF(OR(TRIM(FIT_Lite[[#This Row],[Pre-DLA-20 Score]])="",TRIM(FIT_Lite[[#This Row],[Most Recent-DLA-20 Score]])=""),0,IF(FIT_Lite[[#This Row],[Most Recent-DLA-20 Score]]-FIT_Lite[[#This Row],[Pre-DLA-20 Score]]&gt;=0,1,0)))</f>
        <v>0</v>
      </c>
      <c r="AX121" s="7">
        <f>IF(FIT_Lite[[#This Row],[Most Recent-AAPI Score]]&gt;=40, 1, IF(OR(TRIM(FIT_Lite[[#This Row],[Pre-AAPI Score]])="",TRIM(FIT_Lite[[#This Row],[Most Recent-AAPI Score]])=""),0,IF(FIT_Lite[[#This Row],[Most Recent-AAPI Score]]-FIT_Lite[[#This Row],[Pre-AAPI Score]]&gt;=0,1,0)))</f>
        <v>0</v>
      </c>
      <c r="AY121" s="7">
        <f>IF(FIT_Lite[[#This Row],[Most Recent-DLA-20 Score]]&gt;=7, 1, IF(OR(TRIM(FIT_Lite[[#This Row],[Pre-DLA-20 Score]])="",TRIM(FIT_Lite[[#This Row],[Most Recent-DLA-20 Score]])=""),0,IF(FIT_Lite[[#This Row],[Most Recent-DLA-20 Score]]-FIT_Lite[[#This Row],[Pre-DLA-20 Score]]&gt;=0,1,0)))</f>
        <v>0</v>
      </c>
      <c r="AZ121" s="7" t="str">
        <f>IFERROR(VLOOKUP(FIT_Lite[[#This Row],[Primary ICD-10 Diagnosis]],ICD_10[[Combined]:[category]],3,FALSE),"")</f>
        <v/>
      </c>
      <c r="BA121" s="18" t="str">
        <f>IF(AND(LEN(FIT_Lite[[#This Row],[Date Enrolled]])&gt;0,LEN(FIT_Lite[[#This Row],[Date Assessment Completed]])&gt;0),IF((FIT_Lite[[#This Row],[Date Assessment Completed]]-FIT_Lite[[#This Row],[Date Enrolled]])&lt;=15,"Yes","No"),"")</f>
        <v/>
      </c>
      <c r="BB121" s="7" t="str">
        <f>IF(AND(LEN(FIT_Lite[[#This Row],[Discharge Date]])&gt;0,LEN(FIT_Lite[[#This Row],[Date Discharge Summary Completed]])&gt;0),IF(DATEDIF(FIT_Lite[[#This Row],[Discharge Date]],FIT_Lite[[#This Row],[Date Discharge Summary Completed]],"D")&lt;=7,"Yes","No"),"")</f>
        <v/>
      </c>
      <c r="BC121" s="18" t="str">
        <f>IFERROR(IF(LEN(TRIM(FIT_Lite[[#This Row],[Living Arrangements at Discharge]]))&gt;0,VLOOKUP(FIT_Lite[[#This Row],[Living Arrangements at Discharge]],Living_Arrangements[],2,FALSE),""),"")</f>
        <v/>
      </c>
      <c r="BD12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1" s="18" t="str">
        <f>IF(LEN(TRIM(FIT_Lite[[#This Row],[Employment Status at Discharge]]))&gt;0,IF(FIT_Lite[[#This Row],[Employment Status at Discharge]]="Yes","Stable",IF(FIT_Lite[[#This Row],[Employment Status at Discharge]]="No","Unstable",IFERROR(VLOOKUP(FIT_Lite[[#This Row],[Employment Status at Discharge]],Employment_Stat[],2,FALSE),""))),"")</f>
        <v/>
      </c>
      <c r="BF121" s="16">
        <f>IF(LEN(FIT_Lite[[#This Row],[Pre-AAPI Date]])&gt;0,FIT_Lite[[#This Row],[Pre-AAPI Date]],FIT_Lite[[#This Row],[Date Enrolled]])</f>
        <v>0</v>
      </c>
      <c r="BG121" s="16">
        <f ca="1">IF(LEN(FIT_Lite[[#This Row],[Date Discharge Summary Completed]])&gt;0,FIT_Lite[[#This Row],[Date Discharge Summary Completed]],IF(LEN(FIT_Lite[[#This Row],[Discharge Date]])&gt;0,FIT_Lite[[#This Row],[Discharge Date]]+30,TODAY()))</f>
        <v>45940</v>
      </c>
      <c r="BH121" s="16">
        <f>IF(LEN(FIT_Lite[[#This Row],[Pre-DLA-20 Date]])&gt;0,FIT_Lite[[#This Row],[Pre-DLA-20 Date]],FIT_Lite[[#This Row],[Date Enrolled]])</f>
        <v>0</v>
      </c>
      <c r="BI121" t="str">
        <f>IFERROR(IF(AND(TRIM(FIT_Lite[[#This Row],[Date Enrolled]])&lt;&gt;"",TRIM(FIT_Lite[[#This Row],[Discharge Date]])&lt;&gt;""),DATEDIF(FIT_Lite[[#This Row],[Date Enrolled]],FIT_Lite[[#This Row],[Discharge Date]],"D"),""),"")</f>
        <v/>
      </c>
    </row>
    <row r="122" spans="1:61" x14ac:dyDescent="0.25">
      <c r="A122" s="14"/>
      <c r="D122" s="20"/>
      <c r="S122" s="10"/>
      <c r="AG122" s="11"/>
      <c r="AH122" s="35"/>
      <c r="AI122" s="11"/>
      <c r="AJ122" s="11"/>
      <c r="AO122" s="10"/>
      <c r="AP122" s="15" t="str" cm="1">
        <f t="array" aca="1" ref="AP12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2" s="16" t="str" cm="1">
        <f t="array" aca="1" ref="AQ12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2" s="16" t="str" cm="1">
        <f t="array" aca="1" ref="AR12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2" s="51" t="str">
        <f ca="1">IF(
AND(LEN(TRIM(FIT_Lite[[#This Row],[Child Care 6 Months Post-Discharge]]))=0,LEN(TRIM(FIT_Lite[[#This Row],[Discharge Date]]))&gt;0,LEN(TRIM(AN122))=0,FIT_Lite[[#This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2" s="48" t="str" cm="1">
        <f t="array" aca="1" ref="AT12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2" s="7">
        <f>IF(FIT_Lite[[#This Row],[Most Recent-AAPI Score]]&gt;=40, 1, IF(OR(TRIM(FIT_Lite[[#This Row],[Pre-AAPI Score]])="",TRIM(FIT_Lite[[#This Row],[Most Recent-AAPI Score]])=""),0,IF(FIT_Lite[[#This Row],[Most Recent-AAPI Score]]-FIT_Lite[[#This Row],[Pre-AAPI Score]]&gt;=0,1,0)))</f>
        <v>0</v>
      </c>
      <c r="AW122" s="7">
        <f>IF(FIT_Lite[[#This Row],[Most Recent-DLA-20 Score]]&gt;=7, 1, IF(OR(TRIM(FIT_Lite[[#This Row],[Pre-DLA-20 Score]])="",TRIM(FIT_Lite[[#This Row],[Most Recent-DLA-20 Score]])=""),0,IF(FIT_Lite[[#This Row],[Most Recent-DLA-20 Score]]-FIT_Lite[[#This Row],[Pre-DLA-20 Score]]&gt;=0,1,0)))</f>
        <v>0</v>
      </c>
      <c r="AX122" s="7">
        <f>IF(FIT_Lite[[#This Row],[Most Recent-AAPI Score]]&gt;=40, 1, IF(OR(TRIM(FIT_Lite[[#This Row],[Pre-AAPI Score]])="",TRIM(FIT_Lite[[#This Row],[Most Recent-AAPI Score]])=""),0,IF(FIT_Lite[[#This Row],[Most Recent-AAPI Score]]-FIT_Lite[[#This Row],[Pre-AAPI Score]]&gt;=0,1,0)))</f>
        <v>0</v>
      </c>
      <c r="AY122" s="7">
        <f>IF(FIT_Lite[[#This Row],[Most Recent-DLA-20 Score]]&gt;=7, 1, IF(OR(TRIM(FIT_Lite[[#This Row],[Pre-DLA-20 Score]])="",TRIM(FIT_Lite[[#This Row],[Most Recent-DLA-20 Score]])=""),0,IF(FIT_Lite[[#This Row],[Most Recent-DLA-20 Score]]-FIT_Lite[[#This Row],[Pre-DLA-20 Score]]&gt;=0,1,0)))</f>
        <v>0</v>
      </c>
      <c r="AZ122" s="7" t="str">
        <f>IFERROR(VLOOKUP(FIT_Lite[[#This Row],[Primary ICD-10 Diagnosis]],ICD_10[[Combined]:[category]],3,FALSE),"")</f>
        <v/>
      </c>
      <c r="BA122" s="18" t="str">
        <f>IF(AND(LEN(FIT_Lite[[#This Row],[Date Enrolled]])&gt;0,LEN(FIT_Lite[[#This Row],[Date Assessment Completed]])&gt;0),IF((FIT_Lite[[#This Row],[Date Assessment Completed]]-FIT_Lite[[#This Row],[Date Enrolled]])&lt;=15,"Yes","No"),"")</f>
        <v/>
      </c>
      <c r="BB122" s="7" t="str">
        <f>IF(AND(LEN(FIT_Lite[[#This Row],[Discharge Date]])&gt;0,LEN(FIT_Lite[[#This Row],[Date Discharge Summary Completed]])&gt;0),IF(DATEDIF(FIT_Lite[[#This Row],[Discharge Date]],FIT_Lite[[#This Row],[Date Discharge Summary Completed]],"D")&lt;=7,"Yes","No"),"")</f>
        <v/>
      </c>
      <c r="BC122" s="18" t="str">
        <f>IFERROR(IF(LEN(TRIM(FIT_Lite[[#This Row],[Living Arrangements at Discharge]]))&gt;0,VLOOKUP(FIT_Lite[[#This Row],[Living Arrangements at Discharge]],Living_Arrangements[],2,FALSE),""),"")</f>
        <v/>
      </c>
      <c r="BD12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2" s="18" t="str">
        <f>IF(LEN(TRIM(FIT_Lite[[#This Row],[Employment Status at Discharge]]))&gt;0,IF(FIT_Lite[[#This Row],[Employment Status at Discharge]]="Yes","Stable",IF(FIT_Lite[[#This Row],[Employment Status at Discharge]]="No","Unstable",IFERROR(VLOOKUP(FIT_Lite[[#This Row],[Employment Status at Discharge]],Employment_Stat[],2,FALSE),""))),"")</f>
        <v/>
      </c>
      <c r="BF122" s="16">
        <f>IF(LEN(FIT_Lite[[#This Row],[Pre-AAPI Date]])&gt;0,FIT_Lite[[#This Row],[Pre-AAPI Date]],FIT_Lite[[#This Row],[Date Enrolled]])</f>
        <v>0</v>
      </c>
      <c r="BG122" s="16">
        <f ca="1">IF(LEN(FIT_Lite[[#This Row],[Date Discharge Summary Completed]])&gt;0,FIT_Lite[[#This Row],[Date Discharge Summary Completed]],IF(LEN(FIT_Lite[[#This Row],[Discharge Date]])&gt;0,FIT_Lite[[#This Row],[Discharge Date]]+30,TODAY()))</f>
        <v>45940</v>
      </c>
      <c r="BH122" s="16">
        <f>IF(LEN(FIT_Lite[[#This Row],[Pre-DLA-20 Date]])&gt;0,FIT_Lite[[#This Row],[Pre-DLA-20 Date]],FIT_Lite[[#This Row],[Date Enrolled]])</f>
        <v>0</v>
      </c>
      <c r="BI122" t="str">
        <f>IFERROR(IF(AND(TRIM(FIT_Lite[[#This Row],[Date Enrolled]])&lt;&gt;"",TRIM(FIT_Lite[[#This Row],[Discharge Date]])&lt;&gt;""),DATEDIF(FIT_Lite[[#This Row],[Date Enrolled]],FIT_Lite[[#This Row],[Discharge Date]],"D"),""),"")</f>
        <v/>
      </c>
    </row>
    <row r="123" spans="1:61" x14ac:dyDescent="0.25">
      <c r="A123" s="14"/>
      <c r="S123" s="10"/>
      <c r="AG123" s="11"/>
      <c r="AH123" s="35"/>
      <c r="AI123" s="11"/>
      <c r="AJ123" s="11"/>
      <c r="AO123" s="10"/>
      <c r="AP123" s="15" t="str" cm="1">
        <f t="array" aca="1" ref="AP12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3" s="16" t="str" cm="1">
        <f t="array" aca="1" ref="AQ12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3" s="16" t="str" cm="1">
        <f t="array" aca="1" ref="AR12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3" s="51" t="str">
        <f ca="1">IF(
AND(LEN(TRIM(FIT_Lite[[#This Row],[Child Care 6 Months Post-Discharge]]))=0,LEN(TRIM(FIT_Lite[[#This Row],[Discharge Date]]))&gt;0,LEN(TRIM(AN123))=0,FIT_Lite[[#This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3" s="48" t="str" cm="1">
        <f t="array" aca="1" ref="AT12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3" s="7">
        <f>IF(FIT_Lite[[#This Row],[Most Recent-AAPI Score]]&gt;=40, 1, IF(OR(TRIM(FIT_Lite[[#This Row],[Pre-AAPI Score]])="",TRIM(FIT_Lite[[#This Row],[Most Recent-AAPI Score]])=""),0,IF(FIT_Lite[[#This Row],[Most Recent-AAPI Score]]-FIT_Lite[[#This Row],[Pre-AAPI Score]]&gt;=0,1,0)))</f>
        <v>0</v>
      </c>
      <c r="AW123" s="7">
        <f>IF(FIT_Lite[[#This Row],[Most Recent-DLA-20 Score]]&gt;=7, 1, IF(OR(TRIM(FIT_Lite[[#This Row],[Pre-DLA-20 Score]])="",TRIM(FIT_Lite[[#This Row],[Most Recent-DLA-20 Score]])=""),0,IF(FIT_Lite[[#This Row],[Most Recent-DLA-20 Score]]-FIT_Lite[[#This Row],[Pre-DLA-20 Score]]&gt;=0,1,0)))</f>
        <v>0</v>
      </c>
      <c r="AX123" s="7">
        <f>IF(FIT_Lite[[#This Row],[Most Recent-AAPI Score]]&gt;=40, 1, IF(OR(TRIM(FIT_Lite[[#This Row],[Pre-AAPI Score]])="",TRIM(FIT_Lite[[#This Row],[Most Recent-AAPI Score]])=""),0,IF(FIT_Lite[[#This Row],[Most Recent-AAPI Score]]-FIT_Lite[[#This Row],[Pre-AAPI Score]]&gt;=0,1,0)))</f>
        <v>0</v>
      </c>
      <c r="AY123" s="7">
        <f>IF(FIT_Lite[[#This Row],[Most Recent-DLA-20 Score]]&gt;=7, 1, IF(OR(TRIM(FIT_Lite[[#This Row],[Pre-DLA-20 Score]])="",TRIM(FIT_Lite[[#This Row],[Most Recent-DLA-20 Score]])=""),0,IF(FIT_Lite[[#This Row],[Most Recent-DLA-20 Score]]-FIT_Lite[[#This Row],[Pre-DLA-20 Score]]&gt;=0,1,0)))</f>
        <v>0</v>
      </c>
      <c r="AZ123" s="7" t="str">
        <f>IFERROR(VLOOKUP(FIT_Lite[[#This Row],[Primary ICD-10 Diagnosis]],ICD_10[[Combined]:[category]],3,FALSE),"")</f>
        <v/>
      </c>
      <c r="BA123" s="18" t="str">
        <f>IF(AND(LEN(FIT_Lite[[#This Row],[Date Enrolled]])&gt;0,LEN(FIT_Lite[[#This Row],[Date Assessment Completed]])&gt;0),IF((FIT_Lite[[#This Row],[Date Assessment Completed]]-FIT_Lite[[#This Row],[Date Enrolled]])&lt;=15,"Yes","No"),"")</f>
        <v/>
      </c>
      <c r="BB123" s="7" t="str">
        <f>IF(AND(LEN(FIT_Lite[[#This Row],[Discharge Date]])&gt;0,LEN(FIT_Lite[[#This Row],[Date Discharge Summary Completed]])&gt;0),IF(DATEDIF(FIT_Lite[[#This Row],[Discharge Date]],FIT_Lite[[#This Row],[Date Discharge Summary Completed]],"D")&lt;=7,"Yes","No"),"")</f>
        <v/>
      </c>
      <c r="BC123" s="18" t="str">
        <f>IFERROR(IF(LEN(TRIM(FIT_Lite[[#This Row],[Living Arrangements at Discharge]]))&gt;0,VLOOKUP(FIT_Lite[[#This Row],[Living Arrangements at Discharge]],Living_Arrangements[],2,FALSE),""),"")</f>
        <v/>
      </c>
      <c r="BD12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3" s="18" t="str">
        <f>IF(LEN(TRIM(FIT_Lite[[#This Row],[Employment Status at Discharge]]))&gt;0,IF(FIT_Lite[[#This Row],[Employment Status at Discharge]]="Yes","Stable",IF(FIT_Lite[[#This Row],[Employment Status at Discharge]]="No","Unstable",IFERROR(VLOOKUP(FIT_Lite[[#This Row],[Employment Status at Discharge]],Employment_Stat[],2,FALSE),""))),"")</f>
        <v/>
      </c>
      <c r="BF123" s="16">
        <f>IF(LEN(FIT_Lite[[#This Row],[Pre-AAPI Date]])&gt;0,FIT_Lite[[#This Row],[Pre-AAPI Date]],FIT_Lite[[#This Row],[Date Enrolled]])</f>
        <v>0</v>
      </c>
      <c r="BG123" s="16">
        <f ca="1">IF(LEN(FIT_Lite[[#This Row],[Date Discharge Summary Completed]])&gt;0,FIT_Lite[[#This Row],[Date Discharge Summary Completed]],IF(LEN(FIT_Lite[[#This Row],[Discharge Date]])&gt;0,FIT_Lite[[#This Row],[Discharge Date]]+30,TODAY()))</f>
        <v>45940</v>
      </c>
      <c r="BH123" s="16">
        <f>IF(LEN(FIT_Lite[[#This Row],[Pre-DLA-20 Date]])&gt;0,FIT_Lite[[#This Row],[Pre-DLA-20 Date]],FIT_Lite[[#This Row],[Date Enrolled]])</f>
        <v>0</v>
      </c>
      <c r="BI123" t="str">
        <f>IFERROR(IF(AND(TRIM(FIT_Lite[[#This Row],[Date Enrolled]])&lt;&gt;"",TRIM(FIT_Lite[[#This Row],[Discharge Date]])&lt;&gt;""),DATEDIF(FIT_Lite[[#This Row],[Date Enrolled]],FIT_Lite[[#This Row],[Discharge Date]],"D"),""),"")</f>
        <v/>
      </c>
    </row>
    <row r="124" spans="1:61" x14ac:dyDescent="0.25">
      <c r="A124" s="14"/>
      <c r="D124" s="20"/>
      <c r="S124" s="10"/>
      <c r="AG124" s="11"/>
      <c r="AH124" s="35"/>
      <c r="AI124" s="11"/>
      <c r="AJ124" s="11"/>
      <c r="AO124" s="10"/>
      <c r="AP124" s="15" t="str" cm="1">
        <f t="array" aca="1" ref="AP12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4" s="16" t="str" cm="1">
        <f t="array" aca="1" ref="AQ12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4" s="16" t="str" cm="1">
        <f t="array" aca="1" ref="AR12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4" s="51" t="str">
        <f ca="1">IF(
AND(LEN(TRIM(FIT_Lite[[#This Row],[Child Care 6 Months Post-Discharge]]))=0,LEN(TRIM(FIT_Lite[[#This Row],[Discharge Date]]))&gt;0,LEN(TRIM(AN124))=0,FIT_Lite[[#This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4" s="48" t="str" cm="1">
        <f t="array" aca="1" ref="AT12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4" s="7">
        <f>IF(FIT_Lite[[#This Row],[Most Recent-AAPI Score]]&gt;=40, 1, IF(OR(TRIM(FIT_Lite[[#This Row],[Pre-AAPI Score]])="",TRIM(FIT_Lite[[#This Row],[Most Recent-AAPI Score]])=""),0,IF(FIT_Lite[[#This Row],[Most Recent-AAPI Score]]-FIT_Lite[[#This Row],[Pre-AAPI Score]]&gt;=0,1,0)))</f>
        <v>0</v>
      </c>
      <c r="AW124" s="7">
        <f>IF(FIT_Lite[[#This Row],[Most Recent-DLA-20 Score]]&gt;=7, 1, IF(OR(TRIM(FIT_Lite[[#This Row],[Pre-DLA-20 Score]])="",TRIM(FIT_Lite[[#This Row],[Most Recent-DLA-20 Score]])=""),0,IF(FIT_Lite[[#This Row],[Most Recent-DLA-20 Score]]-FIT_Lite[[#This Row],[Pre-DLA-20 Score]]&gt;=0,1,0)))</f>
        <v>0</v>
      </c>
      <c r="AX124" s="7">
        <f>IF(FIT_Lite[[#This Row],[Most Recent-AAPI Score]]&gt;=40, 1, IF(OR(TRIM(FIT_Lite[[#This Row],[Pre-AAPI Score]])="",TRIM(FIT_Lite[[#This Row],[Most Recent-AAPI Score]])=""),0,IF(FIT_Lite[[#This Row],[Most Recent-AAPI Score]]-FIT_Lite[[#This Row],[Pre-AAPI Score]]&gt;=0,1,0)))</f>
        <v>0</v>
      </c>
      <c r="AY124" s="7">
        <f>IF(FIT_Lite[[#This Row],[Most Recent-DLA-20 Score]]&gt;=7, 1, IF(OR(TRIM(FIT_Lite[[#This Row],[Pre-DLA-20 Score]])="",TRIM(FIT_Lite[[#This Row],[Most Recent-DLA-20 Score]])=""),0,IF(FIT_Lite[[#This Row],[Most Recent-DLA-20 Score]]-FIT_Lite[[#This Row],[Pre-DLA-20 Score]]&gt;=0,1,0)))</f>
        <v>0</v>
      </c>
      <c r="AZ124" s="7" t="str">
        <f>IFERROR(VLOOKUP(FIT_Lite[[#This Row],[Primary ICD-10 Diagnosis]],ICD_10[[Combined]:[category]],3,FALSE),"")</f>
        <v/>
      </c>
      <c r="BA124" s="18" t="str">
        <f>IF(AND(LEN(FIT_Lite[[#This Row],[Date Enrolled]])&gt;0,LEN(FIT_Lite[[#This Row],[Date Assessment Completed]])&gt;0),IF((FIT_Lite[[#This Row],[Date Assessment Completed]]-FIT_Lite[[#This Row],[Date Enrolled]])&lt;=15,"Yes","No"),"")</f>
        <v/>
      </c>
      <c r="BB124" s="7" t="str">
        <f>IF(AND(LEN(FIT_Lite[[#This Row],[Discharge Date]])&gt;0,LEN(FIT_Lite[[#This Row],[Date Discharge Summary Completed]])&gt;0),IF(DATEDIF(FIT_Lite[[#This Row],[Discharge Date]],FIT_Lite[[#This Row],[Date Discharge Summary Completed]],"D")&lt;=7,"Yes","No"),"")</f>
        <v/>
      </c>
      <c r="BC124" s="18" t="str">
        <f>IFERROR(IF(LEN(TRIM(FIT_Lite[[#This Row],[Living Arrangements at Discharge]]))&gt;0,VLOOKUP(FIT_Lite[[#This Row],[Living Arrangements at Discharge]],Living_Arrangements[],2,FALSE),""),"")</f>
        <v/>
      </c>
      <c r="BD12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4" s="18" t="str">
        <f>IF(LEN(TRIM(FIT_Lite[[#This Row],[Employment Status at Discharge]]))&gt;0,IF(FIT_Lite[[#This Row],[Employment Status at Discharge]]="Yes","Stable",IF(FIT_Lite[[#This Row],[Employment Status at Discharge]]="No","Unstable",IFERROR(VLOOKUP(FIT_Lite[[#This Row],[Employment Status at Discharge]],Employment_Stat[],2,FALSE),""))),"")</f>
        <v/>
      </c>
      <c r="BF124" s="16">
        <f>IF(LEN(FIT_Lite[[#This Row],[Pre-AAPI Date]])&gt;0,FIT_Lite[[#This Row],[Pre-AAPI Date]],FIT_Lite[[#This Row],[Date Enrolled]])</f>
        <v>0</v>
      </c>
      <c r="BG124" s="16">
        <f ca="1">IF(LEN(FIT_Lite[[#This Row],[Date Discharge Summary Completed]])&gt;0,FIT_Lite[[#This Row],[Date Discharge Summary Completed]],IF(LEN(FIT_Lite[[#This Row],[Discharge Date]])&gt;0,FIT_Lite[[#This Row],[Discharge Date]]+30,TODAY()))</f>
        <v>45940</v>
      </c>
      <c r="BH124" s="16">
        <f>IF(LEN(FIT_Lite[[#This Row],[Pre-DLA-20 Date]])&gt;0,FIT_Lite[[#This Row],[Pre-DLA-20 Date]],FIT_Lite[[#This Row],[Date Enrolled]])</f>
        <v>0</v>
      </c>
      <c r="BI124" t="str">
        <f>IFERROR(IF(AND(TRIM(FIT_Lite[[#This Row],[Date Enrolled]])&lt;&gt;"",TRIM(FIT_Lite[[#This Row],[Discharge Date]])&lt;&gt;""),DATEDIF(FIT_Lite[[#This Row],[Date Enrolled]],FIT_Lite[[#This Row],[Discharge Date]],"D"),""),"")</f>
        <v/>
      </c>
    </row>
    <row r="125" spans="1:61" x14ac:dyDescent="0.25">
      <c r="A125" s="14"/>
      <c r="S125" s="10"/>
      <c r="AG125" s="11"/>
      <c r="AH125" s="35"/>
      <c r="AI125" s="11"/>
      <c r="AJ125" s="11"/>
      <c r="AO125" s="10"/>
      <c r="AP125" s="15" t="str" cm="1">
        <f t="array" aca="1" ref="AP12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5" s="16" t="str" cm="1">
        <f t="array" aca="1" ref="AQ12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5" s="16" t="str" cm="1">
        <f t="array" aca="1" ref="AR12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5" s="51" t="str">
        <f ca="1">IF(
AND(LEN(TRIM(FIT_Lite[[#This Row],[Child Care 6 Months Post-Discharge]]))=0,LEN(TRIM(FIT_Lite[[#This Row],[Discharge Date]]))&gt;0,LEN(TRIM(AN125))=0,FIT_Lite[[#This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5" s="48" t="str" cm="1">
        <f t="array" aca="1" ref="AT12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5" s="7">
        <f>IF(FIT_Lite[[#This Row],[Most Recent-AAPI Score]]&gt;=40, 1, IF(OR(TRIM(FIT_Lite[[#This Row],[Pre-AAPI Score]])="",TRIM(FIT_Lite[[#This Row],[Most Recent-AAPI Score]])=""),0,IF(FIT_Lite[[#This Row],[Most Recent-AAPI Score]]-FIT_Lite[[#This Row],[Pre-AAPI Score]]&gt;=0,1,0)))</f>
        <v>0</v>
      </c>
      <c r="AW125" s="7">
        <f>IF(FIT_Lite[[#This Row],[Most Recent-DLA-20 Score]]&gt;=7, 1, IF(OR(TRIM(FIT_Lite[[#This Row],[Pre-DLA-20 Score]])="",TRIM(FIT_Lite[[#This Row],[Most Recent-DLA-20 Score]])=""),0,IF(FIT_Lite[[#This Row],[Most Recent-DLA-20 Score]]-FIT_Lite[[#This Row],[Pre-DLA-20 Score]]&gt;=0,1,0)))</f>
        <v>0</v>
      </c>
      <c r="AX125" s="7">
        <f>IF(FIT_Lite[[#This Row],[Most Recent-AAPI Score]]&gt;=40, 1, IF(OR(TRIM(FIT_Lite[[#This Row],[Pre-AAPI Score]])="",TRIM(FIT_Lite[[#This Row],[Most Recent-AAPI Score]])=""),0,IF(FIT_Lite[[#This Row],[Most Recent-AAPI Score]]-FIT_Lite[[#This Row],[Pre-AAPI Score]]&gt;=0,1,0)))</f>
        <v>0</v>
      </c>
      <c r="AY125" s="7">
        <f>IF(FIT_Lite[[#This Row],[Most Recent-DLA-20 Score]]&gt;=7, 1, IF(OR(TRIM(FIT_Lite[[#This Row],[Pre-DLA-20 Score]])="",TRIM(FIT_Lite[[#This Row],[Most Recent-DLA-20 Score]])=""),0,IF(FIT_Lite[[#This Row],[Most Recent-DLA-20 Score]]-FIT_Lite[[#This Row],[Pre-DLA-20 Score]]&gt;=0,1,0)))</f>
        <v>0</v>
      </c>
      <c r="AZ125" s="7" t="str">
        <f>IFERROR(VLOOKUP(FIT_Lite[[#This Row],[Primary ICD-10 Diagnosis]],ICD_10[[Combined]:[category]],3,FALSE),"")</f>
        <v/>
      </c>
      <c r="BA125" s="18" t="str">
        <f>IF(AND(LEN(FIT_Lite[[#This Row],[Date Enrolled]])&gt;0,LEN(FIT_Lite[[#This Row],[Date Assessment Completed]])&gt;0),IF((FIT_Lite[[#This Row],[Date Assessment Completed]]-FIT_Lite[[#This Row],[Date Enrolled]])&lt;=15,"Yes","No"),"")</f>
        <v/>
      </c>
      <c r="BB125" s="7" t="str">
        <f>IF(AND(LEN(FIT_Lite[[#This Row],[Discharge Date]])&gt;0,LEN(FIT_Lite[[#This Row],[Date Discharge Summary Completed]])&gt;0),IF(DATEDIF(FIT_Lite[[#This Row],[Discharge Date]],FIT_Lite[[#This Row],[Date Discharge Summary Completed]],"D")&lt;=7,"Yes","No"),"")</f>
        <v/>
      </c>
      <c r="BC125" s="18" t="str">
        <f>IFERROR(IF(LEN(TRIM(FIT_Lite[[#This Row],[Living Arrangements at Discharge]]))&gt;0,VLOOKUP(FIT_Lite[[#This Row],[Living Arrangements at Discharge]],Living_Arrangements[],2,FALSE),""),"")</f>
        <v/>
      </c>
      <c r="BD12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5" s="18" t="str">
        <f>IF(LEN(TRIM(FIT_Lite[[#This Row],[Employment Status at Discharge]]))&gt;0,IF(FIT_Lite[[#This Row],[Employment Status at Discharge]]="Yes","Stable",IF(FIT_Lite[[#This Row],[Employment Status at Discharge]]="No","Unstable",IFERROR(VLOOKUP(FIT_Lite[[#This Row],[Employment Status at Discharge]],Employment_Stat[],2,FALSE),""))),"")</f>
        <v/>
      </c>
      <c r="BF125" s="16">
        <f>IF(LEN(FIT_Lite[[#This Row],[Pre-AAPI Date]])&gt;0,FIT_Lite[[#This Row],[Pre-AAPI Date]],FIT_Lite[[#This Row],[Date Enrolled]])</f>
        <v>0</v>
      </c>
      <c r="BG125" s="16">
        <f ca="1">IF(LEN(FIT_Lite[[#This Row],[Date Discharge Summary Completed]])&gt;0,FIT_Lite[[#This Row],[Date Discharge Summary Completed]],IF(LEN(FIT_Lite[[#This Row],[Discharge Date]])&gt;0,FIT_Lite[[#This Row],[Discharge Date]]+30,TODAY()))</f>
        <v>45940</v>
      </c>
      <c r="BH125" s="16">
        <f>IF(LEN(FIT_Lite[[#This Row],[Pre-DLA-20 Date]])&gt;0,FIT_Lite[[#This Row],[Pre-DLA-20 Date]],FIT_Lite[[#This Row],[Date Enrolled]])</f>
        <v>0</v>
      </c>
      <c r="BI125" t="str">
        <f>IFERROR(IF(AND(TRIM(FIT_Lite[[#This Row],[Date Enrolled]])&lt;&gt;"",TRIM(FIT_Lite[[#This Row],[Discharge Date]])&lt;&gt;""),DATEDIF(FIT_Lite[[#This Row],[Date Enrolled]],FIT_Lite[[#This Row],[Discharge Date]],"D"),""),"")</f>
        <v/>
      </c>
    </row>
    <row r="126" spans="1:61" x14ac:dyDescent="0.25">
      <c r="A126" s="14"/>
      <c r="D126" s="20"/>
      <c r="S126" s="10"/>
      <c r="AG126" s="11"/>
      <c r="AH126" s="35"/>
      <c r="AI126" s="11"/>
      <c r="AJ126" s="11"/>
      <c r="AO126" s="10"/>
      <c r="AP126" s="15" t="str" cm="1">
        <f t="array" aca="1" ref="AP12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6" s="16" t="str" cm="1">
        <f t="array" aca="1" ref="AQ12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6" s="16" t="str" cm="1">
        <f t="array" aca="1" ref="AR12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6" s="51" t="str">
        <f ca="1">IF(
AND(LEN(TRIM(FIT_Lite[[#This Row],[Child Care 6 Months Post-Discharge]]))=0,LEN(TRIM(FIT_Lite[[#This Row],[Discharge Date]]))&gt;0,LEN(TRIM(AN126))=0,FIT_Lite[[#This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6" s="48" t="str" cm="1">
        <f t="array" aca="1" ref="AT12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6" s="7">
        <f>IF(FIT_Lite[[#This Row],[Most Recent-AAPI Score]]&gt;=40, 1, IF(OR(TRIM(FIT_Lite[[#This Row],[Pre-AAPI Score]])="",TRIM(FIT_Lite[[#This Row],[Most Recent-AAPI Score]])=""),0,IF(FIT_Lite[[#This Row],[Most Recent-AAPI Score]]-FIT_Lite[[#This Row],[Pre-AAPI Score]]&gt;=0,1,0)))</f>
        <v>0</v>
      </c>
      <c r="AW126" s="7">
        <f>IF(FIT_Lite[[#This Row],[Most Recent-DLA-20 Score]]&gt;=7, 1, IF(OR(TRIM(FIT_Lite[[#This Row],[Pre-DLA-20 Score]])="",TRIM(FIT_Lite[[#This Row],[Most Recent-DLA-20 Score]])=""),0,IF(FIT_Lite[[#This Row],[Most Recent-DLA-20 Score]]-FIT_Lite[[#This Row],[Pre-DLA-20 Score]]&gt;=0,1,0)))</f>
        <v>0</v>
      </c>
      <c r="AX126" s="7">
        <f>IF(FIT_Lite[[#This Row],[Most Recent-AAPI Score]]&gt;=40, 1, IF(OR(TRIM(FIT_Lite[[#This Row],[Pre-AAPI Score]])="",TRIM(FIT_Lite[[#This Row],[Most Recent-AAPI Score]])=""),0,IF(FIT_Lite[[#This Row],[Most Recent-AAPI Score]]-FIT_Lite[[#This Row],[Pre-AAPI Score]]&gt;=0,1,0)))</f>
        <v>0</v>
      </c>
      <c r="AY126" s="7">
        <f>IF(FIT_Lite[[#This Row],[Most Recent-DLA-20 Score]]&gt;=7, 1, IF(OR(TRIM(FIT_Lite[[#This Row],[Pre-DLA-20 Score]])="",TRIM(FIT_Lite[[#This Row],[Most Recent-DLA-20 Score]])=""),0,IF(FIT_Lite[[#This Row],[Most Recent-DLA-20 Score]]-FIT_Lite[[#This Row],[Pre-DLA-20 Score]]&gt;=0,1,0)))</f>
        <v>0</v>
      </c>
      <c r="AZ126" s="7" t="str">
        <f>IFERROR(VLOOKUP(FIT_Lite[[#This Row],[Primary ICD-10 Diagnosis]],ICD_10[[Combined]:[category]],3,FALSE),"")</f>
        <v/>
      </c>
      <c r="BA126" s="18" t="str">
        <f>IF(AND(LEN(FIT_Lite[[#This Row],[Date Enrolled]])&gt;0,LEN(FIT_Lite[[#This Row],[Date Assessment Completed]])&gt;0),IF((FIT_Lite[[#This Row],[Date Assessment Completed]]-FIT_Lite[[#This Row],[Date Enrolled]])&lt;=15,"Yes","No"),"")</f>
        <v/>
      </c>
      <c r="BB126" s="7" t="str">
        <f>IF(AND(LEN(FIT_Lite[[#This Row],[Discharge Date]])&gt;0,LEN(FIT_Lite[[#This Row],[Date Discharge Summary Completed]])&gt;0),IF(DATEDIF(FIT_Lite[[#This Row],[Discharge Date]],FIT_Lite[[#This Row],[Date Discharge Summary Completed]],"D")&lt;=7,"Yes","No"),"")</f>
        <v/>
      </c>
      <c r="BC126" s="18" t="str">
        <f>IFERROR(IF(LEN(TRIM(FIT_Lite[[#This Row],[Living Arrangements at Discharge]]))&gt;0,VLOOKUP(FIT_Lite[[#This Row],[Living Arrangements at Discharge]],Living_Arrangements[],2,FALSE),""),"")</f>
        <v/>
      </c>
      <c r="BD12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6" s="18" t="str">
        <f>IF(LEN(TRIM(FIT_Lite[[#This Row],[Employment Status at Discharge]]))&gt;0,IF(FIT_Lite[[#This Row],[Employment Status at Discharge]]="Yes","Stable",IF(FIT_Lite[[#This Row],[Employment Status at Discharge]]="No","Unstable",IFERROR(VLOOKUP(FIT_Lite[[#This Row],[Employment Status at Discharge]],Employment_Stat[],2,FALSE),""))),"")</f>
        <v/>
      </c>
      <c r="BF126" s="16">
        <f>IF(LEN(FIT_Lite[[#This Row],[Pre-AAPI Date]])&gt;0,FIT_Lite[[#This Row],[Pre-AAPI Date]],FIT_Lite[[#This Row],[Date Enrolled]])</f>
        <v>0</v>
      </c>
      <c r="BG126" s="16">
        <f ca="1">IF(LEN(FIT_Lite[[#This Row],[Date Discharge Summary Completed]])&gt;0,FIT_Lite[[#This Row],[Date Discharge Summary Completed]],IF(LEN(FIT_Lite[[#This Row],[Discharge Date]])&gt;0,FIT_Lite[[#This Row],[Discharge Date]]+30,TODAY()))</f>
        <v>45940</v>
      </c>
      <c r="BH126" s="16">
        <f>IF(LEN(FIT_Lite[[#This Row],[Pre-DLA-20 Date]])&gt;0,FIT_Lite[[#This Row],[Pre-DLA-20 Date]],FIT_Lite[[#This Row],[Date Enrolled]])</f>
        <v>0</v>
      </c>
      <c r="BI126" t="str">
        <f>IFERROR(IF(AND(TRIM(FIT_Lite[[#This Row],[Date Enrolled]])&lt;&gt;"",TRIM(FIT_Lite[[#This Row],[Discharge Date]])&lt;&gt;""),DATEDIF(FIT_Lite[[#This Row],[Date Enrolled]],FIT_Lite[[#This Row],[Discharge Date]],"D"),""),"")</f>
        <v/>
      </c>
    </row>
    <row r="127" spans="1:61" x14ac:dyDescent="0.25">
      <c r="A127" s="14"/>
      <c r="S127" s="10"/>
      <c r="AG127" s="11"/>
      <c r="AH127" s="35"/>
      <c r="AI127" s="11"/>
      <c r="AJ127" s="11"/>
      <c r="AO127" s="10"/>
      <c r="AP127" s="15" t="str" cm="1">
        <f t="array" aca="1" ref="AP12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7" s="16" t="str" cm="1">
        <f t="array" aca="1" ref="AQ12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7" s="16" t="str" cm="1">
        <f t="array" aca="1" ref="AR12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7" s="51" t="str">
        <f ca="1">IF(
AND(LEN(TRIM(FIT_Lite[[#This Row],[Child Care 6 Months Post-Discharge]]))=0,LEN(TRIM(FIT_Lite[[#This Row],[Discharge Date]]))&gt;0,LEN(TRIM(AN127))=0,FIT_Lite[[#This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7" s="48" t="str" cm="1">
        <f t="array" aca="1" ref="AT12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7" s="7">
        <f>IF(FIT_Lite[[#This Row],[Most Recent-AAPI Score]]&gt;=40, 1, IF(OR(TRIM(FIT_Lite[[#This Row],[Pre-AAPI Score]])="",TRIM(FIT_Lite[[#This Row],[Most Recent-AAPI Score]])=""),0,IF(FIT_Lite[[#This Row],[Most Recent-AAPI Score]]-FIT_Lite[[#This Row],[Pre-AAPI Score]]&gt;=0,1,0)))</f>
        <v>0</v>
      </c>
      <c r="AW127" s="7">
        <f>IF(FIT_Lite[[#This Row],[Most Recent-DLA-20 Score]]&gt;=7, 1, IF(OR(TRIM(FIT_Lite[[#This Row],[Pre-DLA-20 Score]])="",TRIM(FIT_Lite[[#This Row],[Most Recent-DLA-20 Score]])=""),0,IF(FIT_Lite[[#This Row],[Most Recent-DLA-20 Score]]-FIT_Lite[[#This Row],[Pre-DLA-20 Score]]&gt;=0,1,0)))</f>
        <v>0</v>
      </c>
      <c r="AX127" s="7">
        <f>IF(FIT_Lite[[#This Row],[Most Recent-AAPI Score]]&gt;=40, 1, IF(OR(TRIM(FIT_Lite[[#This Row],[Pre-AAPI Score]])="",TRIM(FIT_Lite[[#This Row],[Most Recent-AAPI Score]])=""),0,IF(FIT_Lite[[#This Row],[Most Recent-AAPI Score]]-FIT_Lite[[#This Row],[Pre-AAPI Score]]&gt;=0,1,0)))</f>
        <v>0</v>
      </c>
      <c r="AY127" s="7">
        <f>IF(FIT_Lite[[#This Row],[Most Recent-DLA-20 Score]]&gt;=7, 1, IF(OR(TRIM(FIT_Lite[[#This Row],[Pre-DLA-20 Score]])="",TRIM(FIT_Lite[[#This Row],[Most Recent-DLA-20 Score]])=""),0,IF(FIT_Lite[[#This Row],[Most Recent-DLA-20 Score]]-FIT_Lite[[#This Row],[Pre-DLA-20 Score]]&gt;=0,1,0)))</f>
        <v>0</v>
      </c>
      <c r="AZ127" s="7" t="str">
        <f>IFERROR(VLOOKUP(FIT_Lite[[#This Row],[Primary ICD-10 Diagnosis]],ICD_10[[Combined]:[category]],3,FALSE),"")</f>
        <v/>
      </c>
      <c r="BA127" s="18" t="str">
        <f>IF(AND(LEN(FIT_Lite[[#This Row],[Date Enrolled]])&gt;0,LEN(FIT_Lite[[#This Row],[Date Assessment Completed]])&gt;0),IF((FIT_Lite[[#This Row],[Date Assessment Completed]]-FIT_Lite[[#This Row],[Date Enrolled]])&lt;=15,"Yes","No"),"")</f>
        <v/>
      </c>
      <c r="BB127" s="7" t="str">
        <f>IF(AND(LEN(FIT_Lite[[#This Row],[Discharge Date]])&gt;0,LEN(FIT_Lite[[#This Row],[Date Discharge Summary Completed]])&gt;0),IF(DATEDIF(FIT_Lite[[#This Row],[Discharge Date]],FIT_Lite[[#This Row],[Date Discharge Summary Completed]],"D")&lt;=7,"Yes","No"),"")</f>
        <v/>
      </c>
      <c r="BC127" s="18" t="str">
        <f>IFERROR(IF(LEN(TRIM(FIT_Lite[[#This Row],[Living Arrangements at Discharge]]))&gt;0,VLOOKUP(FIT_Lite[[#This Row],[Living Arrangements at Discharge]],Living_Arrangements[],2,FALSE),""),"")</f>
        <v/>
      </c>
      <c r="BD12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7" s="18" t="str">
        <f>IF(LEN(TRIM(FIT_Lite[[#This Row],[Employment Status at Discharge]]))&gt;0,IF(FIT_Lite[[#This Row],[Employment Status at Discharge]]="Yes","Stable",IF(FIT_Lite[[#This Row],[Employment Status at Discharge]]="No","Unstable",IFERROR(VLOOKUP(FIT_Lite[[#This Row],[Employment Status at Discharge]],Employment_Stat[],2,FALSE),""))),"")</f>
        <v/>
      </c>
      <c r="BF127" s="16">
        <f>IF(LEN(FIT_Lite[[#This Row],[Pre-AAPI Date]])&gt;0,FIT_Lite[[#This Row],[Pre-AAPI Date]],FIT_Lite[[#This Row],[Date Enrolled]])</f>
        <v>0</v>
      </c>
      <c r="BG127" s="16">
        <f ca="1">IF(LEN(FIT_Lite[[#This Row],[Date Discharge Summary Completed]])&gt;0,FIT_Lite[[#This Row],[Date Discharge Summary Completed]],IF(LEN(FIT_Lite[[#This Row],[Discharge Date]])&gt;0,FIT_Lite[[#This Row],[Discharge Date]]+30,TODAY()))</f>
        <v>45940</v>
      </c>
      <c r="BH127" s="16">
        <f>IF(LEN(FIT_Lite[[#This Row],[Pre-DLA-20 Date]])&gt;0,FIT_Lite[[#This Row],[Pre-DLA-20 Date]],FIT_Lite[[#This Row],[Date Enrolled]])</f>
        <v>0</v>
      </c>
      <c r="BI127" t="str">
        <f>IFERROR(IF(AND(TRIM(FIT_Lite[[#This Row],[Date Enrolled]])&lt;&gt;"",TRIM(FIT_Lite[[#This Row],[Discharge Date]])&lt;&gt;""),DATEDIF(FIT_Lite[[#This Row],[Date Enrolled]],FIT_Lite[[#This Row],[Discharge Date]],"D"),""),"")</f>
        <v/>
      </c>
    </row>
    <row r="128" spans="1:61" x14ac:dyDescent="0.25">
      <c r="A128" s="14"/>
      <c r="D128" s="20"/>
      <c r="S128" s="10"/>
      <c r="AG128" s="11"/>
      <c r="AH128" s="35"/>
      <c r="AI128" s="11"/>
      <c r="AJ128" s="11"/>
      <c r="AO128" s="10"/>
      <c r="AP128" s="15" t="str" cm="1">
        <f t="array" aca="1" ref="AP12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8" s="16" t="str" cm="1">
        <f t="array" aca="1" ref="AQ12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8" s="16" t="str" cm="1">
        <f t="array" aca="1" ref="AR12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8" s="51" t="str">
        <f ca="1">IF(
AND(LEN(TRIM(FIT_Lite[[#This Row],[Child Care 6 Months Post-Discharge]]))=0,LEN(TRIM(FIT_Lite[[#This Row],[Discharge Date]]))&gt;0,LEN(TRIM(AN128))=0,FIT_Lite[[#This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8" s="48" t="str" cm="1">
        <f t="array" aca="1" ref="AT12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8" s="7">
        <f>IF(FIT_Lite[[#This Row],[Most Recent-AAPI Score]]&gt;=40, 1, IF(OR(TRIM(FIT_Lite[[#This Row],[Pre-AAPI Score]])="",TRIM(FIT_Lite[[#This Row],[Most Recent-AAPI Score]])=""),0,IF(FIT_Lite[[#This Row],[Most Recent-AAPI Score]]-FIT_Lite[[#This Row],[Pre-AAPI Score]]&gt;=0,1,0)))</f>
        <v>0</v>
      </c>
      <c r="AW128" s="7">
        <f>IF(FIT_Lite[[#This Row],[Most Recent-DLA-20 Score]]&gt;=7, 1, IF(OR(TRIM(FIT_Lite[[#This Row],[Pre-DLA-20 Score]])="",TRIM(FIT_Lite[[#This Row],[Most Recent-DLA-20 Score]])=""),0,IF(FIT_Lite[[#This Row],[Most Recent-DLA-20 Score]]-FIT_Lite[[#This Row],[Pre-DLA-20 Score]]&gt;=0,1,0)))</f>
        <v>0</v>
      </c>
      <c r="AX128" s="7">
        <f>IF(FIT_Lite[[#This Row],[Most Recent-AAPI Score]]&gt;=40, 1, IF(OR(TRIM(FIT_Lite[[#This Row],[Pre-AAPI Score]])="",TRIM(FIT_Lite[[#This Row],[Most Recent-AAPI Score]])=""),0,IF(FIT_Lite[[#This Row],[Most Recent-AAPI Score]]-FIT_Lite[[#This Row],[Pre-AAPI Score]]&gt;=0,1,0)))</f>
        <v>0</v>
      </c>
      <c r="AY128" s="7">
        <f>IF(FIT_Lite[[#This Row],[Most Recent-DLA-20 Score]]&gt;=7, 1, IF(OR(TRIM(FIT_Lite[[#This Row],[Pre-DLA-20 Score]])="",TRIM(FIT_Lite[[#This Row],[Most Recent-DLA-20 Score]])=""),0,IF(FIT_Lite[[#This Row],[Most Recent-DLA-20 Score]]-FIT_Lite[[#This Row],[Pre-DLA-20 Score]]&gt;=0,1,0)))</f>
        <v>0</v>
      </c>
      <c r="AZ128" s="7" t="str">
        <f>IFERROR(VLOOKUP(FIT_Lite[[#This Row],[Primary ICD-10 Diagnosis]],ICD_10[[Combined]:[category]],3,FALSE),"")</f>
        <v/>
      </c>
      <c r="BA128" s="18" t="str">
        <f>IF(AND(LEN(FIT_Lite[[#This Row],[Date Enrolled]])&gt;0,LEN(FIT_Lite[[#This Row],[Date Assessment Completed]])&gt;0),IF((FIT_Lite[[#This Row],[Date Assessment Completed]]-FIT_Lite[[#This Row],[Date Enrolled]])&lt;=15,"Yes","No"),"")</f>
        <v/>
      </c>
      <c r="BB128" s="7" t="str">
        <f>IF(AND(LEN(FIT_Lite[[#This Row],[Discharge Date]])&gt;0,LEN(FIT_Lite[[#This Row],[Date Discharge Summary Completed]])&gt;0),IF(DATEDIF(FIT_Lite[[#This Row],[Discharge Date]],FIT_Lite[[#This Row],[Date Discharge Summary Completed]],"D")&lt;=7,"Yes","No"),"")</f>
        <v/>
      </c>
      <c r="BC128" s="18" t="str">
        <f>IFERROR(IF(LEN(TRIM(FIT_Lite[[#This Row],[Living Arrangements at Discharge]]))&gt;0,VLOOKUP(FIT_Lite[[#This Row],[Living Arrangements at Discharge]],Living_Arrangements[],2,FALSE),""),"")</f>
        <v/>
      </c>
      <c r="BD12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8" s="18" t="str">
        <f>IF(LEN(TRIM(FIT_Lite[[#This Row],[Employment Status at Discharge]]))&gt;0,IF(FIT_Lite[[#This Row],[Employment Status at Discharge]]="Yes","Stable",IF(FIT_Lite[[#This Row],[Employment Status at Discharge]]="No","Unstable",IFERROR(VLOOKUP(FIT_Lite[[#This Row],[Employment Status at Discharge]],Employment_Stat[],2,FALSE),""))),"")</f>
        <v/>
      </c>
      <c r="BF128" s="16">
        <f>IF(LEN(FIT_Lite[[#This Row],[Pre-AAPI Date]])&gt;0,FIT_Lite[[#This Row],[Pre-AAPI Date]],FIT_Lite[[#This Row],[Date Enrolled]])</f>
        <v>0</v>
      </c>
      <c r="BG128" s="16">
        <f ca="1">IF(LEN(FIT_Lite[[#This Row],[Date Discharge Summary Completed]])&gt;0,FIT_Lite[[#This Row],[Date Discharge Summary Completed]],IF(LEN(FIT_Lite[[#This Row],[Discharge Date]])&gt;0,FIT_Lite[[#This Row],[Discharge Date]]+30,TODAY()))</f>
        <v>45940</v>
      </c>
      <c r="BH128" s="16">
        <f>IF(LEN(FIT_Lite[[#This Row],[Pre-DLA-20 Date]])&gt;0,FIT_Lite[[#This Row],[Pre-DLA-20 Date]],FIT_Lite[[#This Row],[Date Enrolled]])</f>
        <v>0</v>
      </c>
      <c r="BI128" t="str">
        <f>IFERROR(IF(AND(TRIM(FIT_Lite[[#This Row],[Date Enrolled]])&lt;&gt;"",TRIM(FIT_Lite[[#This Row],[Discharge Date]])&lt;&gt;""),DATEDIF(FIT_Lite[[#This Row],[Date Enrolled]],FIT_Lite[[#This Row],[Discharge Date]],"D"),""),"")</f>
        <v/>
      </c>
    </row>
    <row r="129" spans="1:61" x14ac:dyDescent="0.25">
      <c r="A129" s="14"/>
      <c r="S129" s="10"/>
      <c r="AG129" s="11"/>
      <c r="AH129" s="35"/>
      <c r="AI129" s="11"/>
      <c r="AJ129" s="11"/>
      <c r="AO129" s="10"/>
      <c r="AP129" s="15" t="str" cm="1">
        <f t="array" aca="1" ref="AP12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29" s="16" t="str" cm="1">
        <f t="array" aca="1" ref="AQ12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29" s="16" t="str" cm="1">
        <f t="array" aca="1" ref="AR12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29" s="51" t="str">
        <f ca="1">IF(
AND(LEN(TRIM(FIT_Lite[[#This Row],[Child Care 6 Months Post-Discharge]]))=0,LEN(TRIM(FIT_Lite[[#This Row],[Discharge Date]]))&gt;0,LEN(TRIM(AN129))=0,FIT_Lite[[#This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29" s="48" t="str" cm="1">
        <f t="array" aca="1" ref="AT12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2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29" s="7">
        <f>IF(FIT_Lite[[#This Row],[Most Recent-AAPI Score]]&gt;=40, 1, IF(OR(TRIM(FIT_Lite[[#This Row],[Pre-AAPI Score]])="",TRIM(FIT_Lite[[#This Row],[Most Recent-AAPI Score]])=""),0,IF(FIT_Lite[[#This Row],[Most Recent-AAPI Score]]-FIT_Lite[[#This Row],[Pre-AAPI Score]]&gt;=0,1,0)))</f>
        <v>0</v>
      </c>
      <c r="AW129" s="7">
        <f>IF(FIT_Lite[[#This Row],[Most Recent-DLA-20 Score]]&gt;=7, 1, IF(OR(TRIM(FIT_Lite[[#This Row],[Pre-DLA-20 Score]])="",TRIM(FIT_Lite[[#This Row],[Most Recent-DLA-20 Score]])=""),0,IF(FIT_Lite[[#This Row],[Most Recent-DLA-20 Score]]-FIT_Lite[[#This Row],[Pre-DLA-20 Score]]&gt;=0,1,0)))</f>
        <v>0</v>
      </c>
      <c r="AX129" s="7">
        <f>IF(FIT_Lite[[#This Row],[Most Recent-AAPI Score]]&gt;=40, 1, IF(OR(TRIM(FIT_Lite[[#This Row],[Pre-AAPI Score]])="",TRIM(FIT_Lite[[#This Row],[Most Recent-AAPI Score]])=""),0,IF(FIT_Lite[[#This Row],[Most Recent-AAPI Score]]-FIT_Lite[[#This Row],[Pre-AAPI Score]]&gt;=0,1,0)))</f>
        <v>0</v>
      </c>
      <c r="AY129" s="7">
        <f>IF(FIT_Lite[[#This Row],[Most Recent-DLA-20 Score]]&gt;=7, 1, IF(OR(TRIM(FIT_Lite[[#This Row],[Pre-DLA-20 Score]])="",TRIM(FIT_Lite[[#This Row],[Most Recent-DLA-20 Score]])=""),0,IF(FIT_Lite[[#This Row],[Most Recent-DLA-20 Score]]-FIT_Lite[[#This Row],[Pre-DLA-20 Score]]&gt;=0,1,0)))</f>
        <v>0</v>
      </c>
      <c r="AZ129" s="7" t="str">
        <f>IFERROR(VLOOKUP(FIT_Lite[[#This Row],[Primary ICD-10 Diagnosis]],ICD_10[[Combined]:[category]],3,FALSE),"")</f>
        <v/>
      </c>
      <c r="BA129" s="18" t="str">
        <f>IF(AND(LEN(FIT_Lite[[#This Row],[Date Enrolled]])&gt;0,LEN(FIT_Lite[[#This Row],[Date Assessment Completed]])&gt;0),IF((FIT_Lite[[#This Row],[Date Assessment Completed]]-FIT_Lite[[#This Row],[Date Enrolled]])&lt;=15,"Yes","No"),"")</f>
        <v/>
      </c>
      <c r="BB129" s="7" t="str">
        <f>IF(AND(LEN(FIT_Lite[[#This Row],[Discharge Date]])&gt;0,LEN(FIT_Lite[[#This Row],[Date Discharge Summary Completed]])&gt;0),IF(DATEDIF(FIT_Lite[[#This Row],[Discharge Date]],FIT_Lite[[#This Row],[Date Discharge Summary Completed]],"D")&lt;=7,"Yes","No"),"")</f>
        <v/>
      </c>
      <c r="BC129" s="18" t="str">
        <f>IFERROR(IF(LEN(TRIM(FIT_Lite[[#This Row],[Living Arrangements at Discharge]]))&gt;0,VLOOKUP(FIT_Lite[[#This Row],[Living Arrangements at Discharge]],Living_Arrangements[],2,FALSE),""),"")</f>
        <v/>
      </c>
      <c r="BD12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29" s="18" t="str">
        <f>IF(LEN(TRIM(FIT_Lite[[#This Row],[Employment Status at Discharge]]))&gt;0,IF(FIT_Lite[[#This Row],[Employment Status at Discharge]]="Yes","Stable",IF(FIT_Lite[[#This Row],[Employment Status at Discharge]]="No","Unstable",IFERROR(VLOOKUP(FIT_Lite[[#This Row],[Employment Status at Discharge]],Employment_Stat[],2,FALSE),""))),"")</f>
        <v/>
      </c>
      <c r="BF129" s="16">
        <f>IF(LEN(FIT_Lite[[#This Row],[Pre-AAPI Date]])&gt;0,FIT_Lite[[#This Row],[Pre-AAPI Date]],FIT_Lite[[#This Row],[Date Enrolled]])</f>
        <v>0</v>
      </c>
      <c r="BG129" s="16">
        <f ca="1">IF(LEN(FIT_Lite[[#This Row],[Date Discharge Summary Completed]])&gt;0,FIT_Lite[[#This Row],[Date Discharge Summary Completed]],IF(LEN(FIT_Lite[[#This Row],[Discharge Date]])&gt;0,FIT_Lite[[#This Row],[Discharge Date]]+30,TODAY()))</f>
        <v>45940</v>
      </c>
      <c r="BH129" s="16">
        <f>IF(LEN(FIT_Lite[[#This Row],[Pre-DLA-20 Date]])&gt;0,FIT_Lite[[#This Row],[Pre-DLA-20 Date]],FIT_Lite[[#This Row],[Date Enrolled]])</f>
        <v>0</v>
      </c>
      <c r="BI129" t="str">
        <f>IFERROR(IF(AND(TRIM(FIT_Lite[[#This Row],[Date Enrolled]])&lt;&gt;"",TRIM(FIT_Lite[[#This Row],[Discharge Date]])&lt;&gt;""),DATEDIF(FIT_Lite[[#This Row],[Date Enrolled]],FIT_Lite[[#This Row],[Discharge Date]],"D"),""),"")</f>
        <v/>
      </c>
    </row>
    <row r="130" spans="1:61" x14ac:dyDescent="0.25">
      <c r="A130" s="14"/>
      <c r="D130" s="20"/>
      <c r="S130" s="10"/>
      <c r="AG130" s="11"/>
      <c r="AH130" s="35"/>
      <c r="AI130" s="11"/>
      <c r="AJ130" s="11"/>
      <c r="AO130" s="10"/>
      <c r="AP130" s="15" t="str" cm="1">
        <f t="array" aca="1" ref="AP13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0" s="16" t="str" cm="1">
        <f t="array" aca="1" ref="AQ13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0" s="16" t="str" cm="1">
        <f t="array" aca="1" ref="AR13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0" s="51" t="str">
        <f ca="1">IF(
AND(LEN(TRIM(FIT_Lite[[#This Row],[Child Care 6 Months Post-Discharge]]))=0,LEN(TRIM(FIT_Lite[[#This Row],[Discharge Date]]))&gt;0,LEN(TRIM(AN130))=0,FIT_Lite[[#This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0" s="48" t="str" cm="1">
        <f t="array" aca="1" ref="AT13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0" s="7">
        <f>IF(FIT_Lite[[#This Row],[Most Recent-AAPI Score]]&gt;=40, 1, IF(OR(TRIM(FIT_Lite[[#This Row],[Pre-AAPI Score]])="",TRIM(FIT_Lite[[#This Row],[Most Recent-AAPI Score]])=""),0,IF(FIT_Lite[[#This Row],[Most Recent-AAPI Score]]-FIT_Lite[[#This Row],[Pre-AAPI Score]]&gt;=0,1,0)))</f>
        <v>0</v>
      </c>
      <c r="AW130" s="7">
        <f>IF(FIT_Lite[[#This Row],[Most Recent-DLA-20 Score]]&gt;=7, 1, IF(OR(TRIM(FIT_Lite[[#This Row],[Pre-DLA-20 Score]])="",TRIM(FIT_Lite[[#This Row],[Most Recent-DLA-20 Score]])=""),0,IF(FIT_Lite[[#This Row],[Most Recent-DLA-20 Score]]-FIT_Lite[[#This Row],[Pre-DLA-20 Score]]&gt;=0,1,0)))</f>
        <v>0</v>
      </c>
      <c r="AX130" s="7">
        <f>IF(FIT_Lite[[#This Row],[Most Recent-AAPI Score]]&gt;=40, 1, IF(OR(TRIM(FIT_Lite[[#This Row],[Pre-AAPI Score]])="",TRIM(FIT_Lite[[#This Row],[Most Recent-AAPI Score]])=""),0,IF(FIT_Lite[[#This Row],[Most Recent-AAPI Score]]-FIT_Lite[[#This Row],[Pre-AAPI Score]]&gt;=0,1,0)))</f>
        <v>0</v>
      </c>
      <c r="AY130" s="7">
        <f>IF(FIT_Lite[[#This Row],[Most Recent-DLA-20 Score]]&gt;=7, 1, IF(OR(TRIM(FIT_Lite[[#This Row],[Pre-DLA-20 Score]])="",TRIM(FIT_Lite[[#This Row],[Most Recent-DLA-20 Score]])=""),0,IF(FIT_Lite[[#This Row],[Most Recent-DLA-20 Score]]-FIT_Lite[[#This Row],[Pre-DLA-20 Score]]&gt;=0,1,0)))</f>
        <v>0</v>
      </c>
      <c r="AZ130" s="7" t="str">
        <f>IFERROR(VLOOKUP(FIT_Lite[[#This Row],[Primary ICD-10 Diagnosis]],ICD_10[[Combined]:[category]],3,FALSE),"")</f>
        <v/>
      </c>
      <c r="BA130" s="18" t="str">
        <f>IF(AND(LEN(FIT_Lite[[#This Row],[Date Enrolled]])&gt;0,LEN(FIT_Lite[[#This Row],[Date Assessment Completed]])&gt;0),IF((FIT_Lite[[#This Row],[Date Assessment Completed]]-FIT_Lite[[#This Row],[Date Enrolled]])&lt;=15,"Yes","No"),"")</f>
        <v/>
      </c>
      <c r="BB130" s="7" t="str">
        <f>IF(AND(LEN(FIT_Lite[[#This Row],[Discharge Date]])&gt;0,LEN(FIT_Lite[[#This Row],[Date Discharge Summary Completed]])&gt;0),IF(DATEDIF(FIT_Lite[[#This Row],[Discharge Date]],FIT_Lite[[#This Row],[Date Discharge Summary Completed]],"D")&lt;=7,"Yes","No"),"")</f>
        <v/>
      </c>
      <c r="BC130" s="18" t="str">
        <f>IFERROR(IF(LEN(TRIM(FIT_Lite[[#This Row],[Living Arrangements at Discharge]]))&gt;0,VLOOKUP(FIT_Lite[[#This Row],[Living Arrangements at Discharge]],Living_Arrangements[],2,FALSE),""),"")</f>
        <v/>
      </c>
      <c r="BD13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0" s="18" t="str">
        <f>IF(LEN(TRIM(FIT_Lite[[#This Row],[Employment Status at Discharge]]))&gt;0,IF(FIT_Lite[[#This Row],[Employment Status at Discharge]]="Yes","Stable",IF(FIT_Lite[[#This Row],[Employment Status at Discharge]]="No","Unstable",IFERROR(VLOOKUP(FIT_Lite[[#This Row],[Employment Status at Discharge]],Employment_Stat[],2,FALSE),""))),"")</f>
        <v/>
      </c>
      <c r="BF130" s="16">
        <f>IF(LEN(FIT_Lite[[#This Row],[Pre-AAPI Date]])&gt;0,FIT_Lite[[#This Row],[Pre-AAPI Date]],FIT_Lite[[#This Row],[Date Enrolled]])</f>
        <v>0</v>
      </c>
      <c r="BG130" s="16">
        <f ca="1">IF(LEN(FIT_Lite[[#This Row],[Date Discharge Summary Completed]])&gt;0,FIT_Lite[[#This Row],[Date Discharge Summary Completed]],IF(LEN(FIT_Lite[[#This Row],[Discharge Date]])&gt;0,FIT_Lite[[#This Row],[Discharge Date]]+30,TODAY()))</f>
        <v>45940</v>
      </c>
      <c r="BH130" s="16">
        <f>IF(LEN(FIT_Lite[[#This Row],[Pre-DLA-20 Date]])&gt;0,FIT_Lite[[#This Row],[Pre-DLA-20 Date]],FIT_Lite[[#This Row],[Date Enrolled]])</f>
        <v>0</v>
      </c>
      <c r="BI130" t="str">
        <f>IFERROR(IF(AND(TRIM(FIT_Lite[[#This Row],[Date Enrolled]])&lt;&gt;"",TRIM(FIT_Lite[[#This Row],[Discharge Date]])&lt;&gt;""),DATEDIF(FIT_Lite[[#This Row],[Date Enrolled]],FIT_Lite[[#This Row],[Discharge Date]],"D"),""),"")</f>
        <v/>
      </c>
    </row>
    <row r="131" spans="1:61" x14ac:dyDescent="0.25">
      <c r="A131" s="14"/>
      <c r="D131" s="20"/>
      <c r="S131" s="10"/>
      <c r="AG131" s="11"/>
      <c r="AH131" s="35"/>
      <c r="AI131" s="11"/>
      <c r="AJ131" s="11"/>
      <c r="AO131" s="10"/>
      <c r="AP131" s="15" t="str" cm="1">
        <f t="array" aca="1" ref="AP13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1" s="16" t="str" cm="1">
        <f t="array" aca="1" ref="AQ13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1" s="16" t="str" cm="1">
        <f t="array" aca="1" ref="AR13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1" s="51" t="str">
        <f ca="1">IF(
AND(LEN(TRIM(FIT_Lite[[#This Row],[Child Care 6 Months Post-Discharge]]))=0,LEN(TRIM(FIT_Lite[[#This Row],[Discharge Date]]))&gt;0,LEN(TRIM(AN131))=0,FIT_Lite[[#This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1" s="48" t="str" cm="1">
        <f t="array" aca="1" ref="AT13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1" s="7">
        <f>IF(FIT_Lite[[#This Row],[Most Recent-AAPI Score]]&gt;=40, 1, IF(OR(TRIM(FIT_Lite[[#This Row],[Pre-AAPI Score]])="",TRIM(FIT_Lite[[#This Row],[Most Recent-AAPI Score]])=""),0,IF(FIT_Lite[[#This Row],[Most Recent-AAPI Score]]-FIT_Lite[[#This Row],[Pre-AAPI Score]]&gt;=0,1,0)))</f>
        <v>0</v>
      </c>
      <c r="AW131" s="7">
        <f>IF(FIT_Lite[[#This Row],[Most Recent-DLA-20 Score]]&gt;=7, 1, IF(OR(TRIM(FIT_Lite[[#This Row],[Pre-DLA-20 Score]])="",TRIM(FIT_Lite[[#This Row],[Most Recent-DLA-20 Score]])=""),0,IF(FIT_Lite[[#This Row],[Most Recent-DLA-20 Score]]-FIT_Lite[[#This Row],[Pre-DLA-20 Score]]&gt;=0,1,0)))</f>
        <v>0</v>
      </c>
      <c r="AX131" s="7">
        <f>IF(FIT_Lite[[#This Row],[Most Recent-AAPI Score]]&gt;=40, 1, IF(OR(TRIM(FIT_Lite[[#This Row],[Pre-AAPI Score]])="",TRIM(FIT_Lite[[#This Row],[Most Recent-AAPI Score]])=""),0,IF(FIT_Lite[[#This Row],[Most Recent-AAPI Score]]-FIT_Lite[[#This Row],[Pre-AAPI Score]]&gt;=0,1,0)))</f>
        <v>0</v>
      </c>
      <c r="AY131" s="7">
        <f>IF(FIT_Lite[[#This Row],[Most Recent-DLA-20 Score]]&gt;=7, 1, IF(OR(TRIM(FIT_Lite[[#This Row],[Pre-DLA-20 Score]])="",TRIM(FIT_Lite[[#This Row],[Most Recent-DLA-20 Score]])=""),0,IF(FIT_Lite[[#This Row],[Most Recent-DLA-20 Score]]-FIT_Lite[[#This Row],[Pre-DLA-20 Score]]&gt;=0,1,0)))</f>
        <v>0</v>
      </c>
      <c r="AZ131" s="7" t="str">
        <f>IFERROR(VLOOKUP(FIT_Lite[[#This Row],[Primary ICD-10 Diagnosis]],ICD_10[[Combined]:[category]],3,FALSE),"")</f>
        <v/>
      </c>
      <c r="BA131" s="18" t="str">
        <f>IF(AND(LEN(FIT_Lite[[#This Row],[Date Enrolled]])&gt;0,LEN(FIT_Lite[[#This Row],[Date Assessment Completed]])&gt;0),IF((FIT_Lite[[#This Row],[Date Assessment Completed]]-FIT_Lite[[#This Row],[Date Enrolled]])&lt;=15,"Yes","No"),"")</f>
        <v/>
      </c>
      <c r="BB131" s="7" t="str">
        <f>IF(AND(LEN(FIT_Lite[[#This Row],[Discharge Date]])&gt;0,LEN(FIT_Lite[[#This Row],[Date Discharge Summary Completed]])&gt;0),IF(DATEDIF(FIT_Lite[[#This Row],[Discharge Date]],FIT_Lite[[#This Row],[Date Discharge Summary Completed]],"D")&lt;=7,"Yes","No"),"")</f>
        <v/>
      </c>
      <c r="BC131" s="18" t="str">
        <f>IFERROR(IF(LEN(TRIM(FIT_Lite[[#This Row],[Living Arrangements at Discharge]]))&gt;0,VLOOKUP(FIT_Lite[[#This Row],[Living Arrangements at Discharge]],Living_Arrangements[],2,FALSE),""),"")</f>
        <v/>
      </c>
      <c r="BD13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1" s="18" t="str">
        <f>IF(LEN(TRIM(FIT_Lite[[#This Row],[Employment Status at Discharge]]))&gt;0,IF(FIT_Lite[[#This Row],[Employment Status at Discharge]]="Yes","Stable",IF(FIT_Lite[[#This Row],[Employment Status at Discharge]]="No","Unstable",IFERROR(VLOOKUP(FIT_Lite[[#This Row],[Employment Status at Discharge]],Employment_Stat[],2,FALSE),""))),"")</f>
        <v/>
      </c>
      <c r="BF131" s="16">
        <f>IF(LEN(FIT_Lite[[#This Row],[Pre-AAPI Date]])&gt;0,FIT_Lite[[#This Row],[Pre-AAPI Date]],FIT_Lite[[#This Row],[Date Enrolled]])</f>
        <v>0</v>
      </c>
      <c r="BG131" s="16">
        <f ca="1">IF(LEN(FIT_Lite[[#This Row],[Date Discharge Summary Completed]])&gt;0,FIT_Lite[[#This Row],[Date Discharge Summary Completed]],IF(LEN(FIT_Lite[[#This Row],[Discharge Date]])&gt;0,FIT_Lite[[#This Row],[Discharge Date]]+30,TODAY()))</f>
        <v>45940</v>
      </c>
      <c r="BH131" s="16">
        <f>IF(LEN(FIT_Lite[[#This Row],[Pre-DLA-20 Date]])&gt;0,FIT_Lite[[#This Row],[Pre-DLA-20 Date]],FIT_Lite[[#This Row],[Date Enrolled]])</f>
        <v>0</v>
      </c>
      <c r="BI131" t="str">
        <f>IFERROR(IF(AND(TRIM(FIT_Lite[[#This Row],[Date Enrolled]])&lt;&gt;"",TRIM(FIT_Lite[[#This Row],[Discharge Date]])&lt;&gt;""),DATEDIF(FIT_Lite[[#This Row],[Date Enrolled]],FIT_Lite[[#This Row],[Discharge Date]],"D"),""),"")</f>
        <v/>
      </c>
    </row>
    <row r="132" spans="1:61" x14ac:dyDescent="0.25">
      <c r="A132" s="14"/>
      <c r="D132" s="20"/>
      <c r="S132" s="10"/>
      <c r="AG132" s="11"/>
      <c r="AH132" s="35"/>
      <c r="AI132" s="11"/>
      <c r="AJ132" s="11"/>
      <c r="AO132" s="10"/>
      <c r="AP132" s="15" t="str" cm="1">
        <f t="array" aca="1" ref="AP13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2" s="16" t="str" cm="1">
        <f t="array" aca="1" ref="AQ13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2" s="16" t="str" cm="1">
        <f t="array" aca="1" ref="AR13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2" s="51" t="str">
        <f ca="1">IF(
AND(LEN(TRIM(FIT_Lite[[#This Row],[Child Care 6 Months Post-Discharge]]))=0,LEN(TRIM(FIT_Lite[[#This Row],[Discharge Date]]))&gt;0,LEN(TRIM(AN132))=0,FIT_Lite[[#This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2" s="48" t="str" cm="1">
        <f t="array" aca="1" ref="AT13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2" s="7">
        <f>IF(FIT_Lite[[#This Row],[Most Recent-AAPI Score]]&gt;=40, 1, IF(OR(TRIM(FIT_Lite[[#This Row],[Pre-AAPI Score]])="",TRIM(FIT_Lite[[#This Row],[Most Recent-AAPI Score]])=""),0,IF(FIT_Lite[[#This Row],[Most Recent-AAPI Score]]-FIT_Lite[[#This Row],[Pre-AAPI Score]]&gt;=0,1,0)))</f>
        <v>0</v>
      </c>
      <c r="AW132" s="7">
        <f>IF(FIT_Lite[[#This Row],[Most Recent-DLA-20 Score]]&gt;=7, 1, IF(OR(TRIM(FIT_Lite[[#This Row],[Pre-DLA-20 Score]])="",TRIM(FIT_Lite[[#This Row],[Most Recent-DLA-20 Score]])=""),0,IF(FIT_Lite[[#This Row],[Most Recent-DLA-20 Score]]-FIT_Lite[[#This Row],[Pre-DLA-20 Score]]&gt;=0,1,0)))</f>
        <v>0</v>
      </c>
      <c r="AX132" s="7">
        <f>IF(FIT_Lite[[#This Row],[Most Recent-AAPI Score]]&gt;=40, 1, IF(OR(TRIM(FIT_Lite[[#This Row],[Pre-AAPI Score]])="",TRIM(FIT_Lite[[#This Row],[Most Recent-AAPI Score]])=""),0,IF(FIT_Lite[[#This Row],[Most Recent-AAPI Score]]-FIT_Lite[[#This Row],[Pre-AAPI Score]]&gt;=0,1,0)))</f>
        <v>0</v>
      </c>
      <c r="AY132" s="7">
        <f>IF(FIT_Lite[[#This Row],[Most Recent-DLA-20 Score]]&gt;=7, 1, IF(OR(TRIM(FIT_Lite[[#This Row],[Pre-DLA-20 Score]])="",TRIM(FIT_Lite[[#This Row],[Most Recent-DLA-20 Score]])=""),0,IF(FIT_Lite[[#This Row],[Most Recent-DLA-20 Score]]-FIT_Lite[[#This Row],[Pre-DLA-20 Score]]&gt;=0,1,0)))</f>
        <v>0</v>
      </c>
      <c r="AZ132" s="7" t="str">
        <f>IFERROR(VLOOKUP(FIT_Lite[[#This Row],[Primary ICD-10 Diagnosis]],ICD_10[[Combined]:[category]],3,FALSE),"")</f>
        <v/>
      </c>
      <c r="BA132" s="18" t="str">
        <f>IF(AND(LEN(FIT_Lite[[#This Row],[Date Enrolled]])&gt;0,LEN(FIT_Lite[[#This Row],[Date Assessment Completed]])&gt;0),IF((FIT_Lite[[#This Row],[Date Assessment Completed]]-FIT_Lite[[#This Row],[Date Enrolled]])&lt;=15,"Yes","No"),"")</f>
        <v/>
      </c>
      <c r="BB132" s="7" t="str">
        <f>IF(AND(LEN(FIT_Lite[[#This Row],[Discharge Date]])&gt;0,LEN(FIT_Lite[[#This Row],[Date Discharge Summary Completed]])&gt;0),IF(DATEDIF(FIT_Lite[[#This Row],[Discharge Date]],FIT_Lite[[#This Row],[Date Discharge Summary Completed]],"D")&lt;=7,"Yes","No"),"")</f>
        <v/>
      </c>
      <c r="BC132" s="18" t="str">
        <f>IFERROR(IF(LEN(TRIM(FIT_Lite[[#This Row],[Living Arrangements at Discharge]]))&gt;0,VLOOKUP(FIT_Lite[[#This Row],[Living Arrangements at Discharge]],Living_Arrangements[],2,FALSE),""),"")</f>
        <v/>
      </c>
      <c r="BD13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2" s="18" t="str">
        <f>IF(LEN(TRIM(FIT_Lite[[#This Row],[Employment Status at Discharge]]))&gt;0,IF(FIT_Lite[[#This Row],[Employment Status at Discharge]]="Yes","Stable",IF(FIT_Lite[[#This Row],[Employment Status at Discharge]]="No","Unstable",IFERROR(VLOOKUP(FIT_Lite[[#This Row],[Employment Status at Discharge]],Employment_Stat[],2,FALSE),""))),"")</f>
        <v/>
      </c>
      <c r="BF132" s="16">
        <f>IF(LEN(FIT_Lite[[#This Row],[Pre-AAPI Date]])&gt;0,FIT_Lite[[#This Row],[Pre-AAPI Date]],FIT_Lite[[#This Row],[Date Enrolled]])</f>
        <v>0</v>
      </c>
      <c r="BG132" s="16">
        <f ca="1">IF(LEN(FIT_Lite[[#This Row],[Date Discharge Summary Completed]])&gt;0,FIT_Lite[[#This Row],[Date Discharge Summary Completed]],IF(LEN(FIT_Lite[[#This Row],[Discharge Date]])&gt;0,FIT_Lite[[#This Row],[Discharge Date]]+30,TODAY()))</f>
        <v>45940</v>
      </c>
      <c r="BH132" s="16">
        <f>IF(LEN(FIT_Lite[[#This Row],[Pre-DLA-20 Date]])&gt;0,FIT_Lite[[#This Row],[Pre-DLA-20 Date]],FIT_Lite[[#This Row],[Date Enrolled]])</f>
        <v>0</v>
      </c>
      <c r="BI132" t="str">
        <f>IFERROR(IF(AND(TRIM(FIT_Lite[[#This Row],[Date Enrolled]])&lt;&gt;"",TRIM(FIT_Lite[[#This Row],[Discharge Date]])&lt;&gt;""),DATEDIF(FIT_Lite[[#This Row],[Date Enrolled]],FIT_Lite[[#This Row],[Discharge Date]],"D"),""),"")</f>
        <v/>
      </c>
    </row>
    <row r="133" spans="1:61" x14ac:dyDescent="0.25">
      <c r="A133" s="14"/>
      <c r="S133" s="10"/>
      <c r="AG133" s="11"/>
      <c r="AH133" s="35"/>
      <c r="AI133" s="11"/>
      <c r="AJ133" s="11"/>
      <c r="AO133" s="10"/>
      <c r="AP133" s="15" t="str" cm="1">
        <f t="array" aca="1" ref="AP13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3" s="16" t="str" cm="1">
        <f t="array" aca="1" ref="AQ13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3" s="16" t="str" cm="1">
        <f t="array" aca="1" ref="AR13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3" s="51" t="str">
        <f ca="1">IF(
AND(LEN(TRIM(FIT_Lite[[#This Row],[Child Care 6 Months Post-Discharge]]))=0,LEN(TRIM(FIT_Lite[[#This Row],[Discharge Date]]))&gt;0,LEN(TRIM(AN133))=0,FIT_Lite[[#This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3" s="48" t="str" cm="1">
        <f t="array" aca="1" ref="AT13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3" s="7">
        <f>IF(FIT_Lite[[#This Row],[Most Recent-AAPI Score]]&gt;=40, 1, IF(OR(TRIM(FIT_Lite[[#This Row],[Pre-AAPI Score]])="",TRIM(FIT_Lite[[#This Row],[Most Recent-AAPI Score]])=""),0,IF(FIT_Lite[[#This Row],[Most Recent-AAPI Score]]-FIT_Lite[[#This Row],[Pre-AAPI Score]]&gt;=0,1,0)))</f>
        <v>0</v>
      </c>
      <c r="AW133" s="7">
        <f>IF(FIT_Lite[[#This Row],[Most Recent-DLA-20 Score]]&gt;=7, 1, IF(OR(TRIM(FIT_Lite[[#This Row],[Pre-DLA-20 Score]])="",TRIM(FIT_Lite[[#This Row],[Most Recent-DLA-20 Score]])=""),0,IF(FIT_Lite[[#This Row],[Most Recent-DLA-20 Score]]-FIT_Lite[[#This Row],[Pre-DLA-20 Score]]&gt;=0,1,0)))</f>
        <v>0</v>
      </c>
      <c r="AX133" s="7">
        <f>IF(FIT_Lite[[#This Row],[Most Recent-AAPI Score]]&gt;=40, 1, IF(OR(TRIM(FIT_Lite[[#This Row],[Pre-AAPI Score]])="",TRIM(FIT_Lite[[#This Row],[Most Recent-AAPI Score]])=""),0,IF(FIT_Lite[[#This Row],[Most Recent-AAPI Score]]-FIT_Lite[[#This Row],[Pre-AAPI Score]]&gt;=0,1,0)))</f>
        <v>0</v>
      </c>
      <c r="AY133" s="7">
        <f>IF(FIT_Lite[[#This Row],[Most Recent-DLA-20 Score]]&gt;=7, 1, IF(OR(TRIM(FIT_Lite[[#This Row],[Pre-DLA-20 Score]])="",TRIM(FIT_Lite[[#This Row],[Most Recent-DLA-20 Score]])=""),0,IF(FIT_Lite[[#This Row],[Most Recent-DLA-20 Score]]-FIT_Lite[[#This Row],[Pre-DLA-20 Score]]&gt;=0,1,0)))</f>
        <v>0</v>
      </c>
      <c r="AZ133" s="7" t="str">
        <f>IFERROR(VLOOKUP(FIT_Lite[[#This Row],[Primary ICD-10 Diagnosis]],ICD_10[[Combined]:[category]],3,FALSE),"")</f>
        <v/>
      </c>
      <c r="BA133" s="18" t="str">
        <f>IF(AND(LEN(FIT_Lite[[#This Row],[Date Enrolled]])&gt;0,LEN(FIT_Lite[[#This Row],[Date Assessment Completed]])&gt;0),IF((FIT_Lite[[#This Row],[Date Assessment Completed]]-FIT_Lite[[#This Row],[Date Enrolled]])&lt;=15,"Yes","No"),"")</f>
        <v/>
      </c>
      <c r="BB133" s="7" t="str">
        <f>IF(AND(LEN(FIT_Lite[[#This Row],[Discharge Date]])&gt;0,LEN(FIT_Lite[[#This Row],[Date Discharge Summary Completed]])&gt;0),IF(DATEDIF(FIT_Lite[[#This Row],[Discharge Date]],FIT_Lite[[#This Row],[Date Discharge Summary Completed]],"D")&lt;=7,"Yes","No"),"")</f>
        <v/>
      </c>
      <c r="BC133" s="18" t="str">
        <f>IFERROR(IF(LEN(TRIM(FIT_Lite[[#This Row],[Living Arrangements at Discharge]]))&gt;0,VLOOKUP(FIT_Lite[[#This Row],[Living Arrangements at Discharge]],Living_Arrangements[],2,FALSE),""),"")</f>
        <v/>
      </c>
      <c r="BD13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3" s="18" t="str">
        <f>IF(LEN(TRIM(FIT_Lite[[#This Row],[Employment Status at Discharge]]))&gt;0,IF(FIT_Lite[[#This Row],[Employment Status at Discharge]]="Yes","Stable",IF(FIT_Lite[[#This Row],[Employment Status at Discharge]]="No","Unstable",IFERROR(VLOOKUP(FIT_Lite[[#This Row],[Employment Status at Discharge]],Employment_Stat[],2,FALSE),""))),"")</f>
        <v/>
      </c>
      <c r="BF133" s="16">
        <f>IF(LEN(FIT_Lite[[#This Row],[Pre-AAPI Date]])&gt;0,FIT_Lite[[#This Row],[Pre-AAPI Date]],FIT_Lite[[#This Row],[Date Enrolled]])</f>
        <v>0</v>
      </c>
      <c r="BG133" s="16">
        <f ca="1">IF(LEN(FIT_Lite[[#This Row],[Date Discharge Summary Completed]])&gt;0,FIT_Lite[[#This Row],[Date Discharge Summary Completed]],IF(LEN(FIT_Lite[[#This Row],[Discharge Date]])&gt;0,FIT_Lite[[#This Row],[Discharge Date]]+30,TODAY()))</f>
        <v>45940</v>
      </c>
      <c r="BH133" s="16">
        <f>IF(LEN(FIT_Lite[[#This Row],[Pre-DLA-20 Date]])&gt;0,FIT_Lite[[#This Row],[Pre-DLA-20 Date]],FIT_Lite[[#This Row],[Date Enrolled]])</f>
        <v>0</v>
      </c>
      <c r="BI133" t="str">
        <f>IFERROR(IF(AND(TRIM(FIT_Lite[[#This Row],[Date Enrolled]])&lt;&gt;"",TRIM(FIT_Lite[[#This Row],[Discharge Date]])&lt;&gt;""),DATEDIF(FIT_Lite[[#This Row],[Date Enrolled]],FIT_Lite[[#This Row],[Discharge Date]],"D"),""),"")</f>
        <v/>
      </c>
    </row>
    <row r="134" spans="1:61" x14ac:dyDescent="0.25">
      <c r="A134" s="14"/>
      <c r="D134" s="20"/>
      <c r="S134" s="10"/>
      <c r="AG134" s="11"/>
      <c r="AH134" s="35"/>
      <c r="AI134" s="11"/>
      <c r="AJ134" s="11"/>
      <c r="AO134" s="10"/>
      <c r="AP134" s="15" t="str" cm="1">
        <f t="array" aca="1" ref="AP13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4" s="16" t="str" cm="1">
        <f t="array" aca="1" ref="AQ13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4" s="16" t="str" cm="1">
        <f t="array" aca="1" ref="AR13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4" s="51" t="str">
        <f ca="1">IF(
AND(LEN(TRIM(FIT_Lite[[#This Row],[Child Care 6 Months Post-Discharge]]))=0,LEN(TRIM(FIT_Lite[[#This Row],[Discharge Date]]))&gt;0,LEN(TRIM(AN134))=0,FIT_Lite[[#This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4" s="48" t="str" cm="1">
        <f t="array" aca="1" ref="AT13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4" s="7">
        <f>IF(FIT_Lite[[#This Row],[Most Recent-AAPI Score]]&gt;=40, 1, IF(OR(TRIM(FIT_Lite[[#This Row],[Pre-AAPI Score]])="",TRIM(FIT_Lite[[#This Row],[Most Recent-AAPI Score]])=""),0,IF(FIT_Lite[[#This Row],[Most Recent-AAPI Score]]-FIT_Lite[[#This Row],[Pre-AAPI Score]]&gt;=0,1,0)))</f>
        <v>0</v>
      </c>
      <c r="AW134" s="7">
        <f>IF(FIT_Lite[[#This Row],[Most Recent-DLA-20 Score]]&gt;=7, 1, IF(OR(TRIM(FIT_Lite[[#This Row],[Pre-DLA-20 Score]])="",TRIM(FIT_Lite[[#This Row],[Most Recent-DLA-20 Score]])=""),0,IF(FIT_Lite[[#This Row],[Most Recent-DLA-20 Score]]-FIT_Lite[[#This Row],[Pre-DLA-20 Score]]&gt;=0,1,0)))</f>
        <v>0</v>
      </c>
      <c r="AX134" s="7">
        <f>IF(FIT_Lite[[#This Row],[Most Recent-AAPI Score]]&gt;=40, 1, IF(OR(TRIM(FIT_Lite[[#This Row],[Pre-AAPI Score]])="",TRIM(FIT_Lite[[#This Row],[Most Recent-AAPI Score]])=""),0,IF(FIT_Lite[[#This Row],[Most Recent-AAPI Score]]-FIT_Lite[[#This Row],[Pre-AAPI Score]]&gt;=0,1,0)))</f>
        <v>0</v>
      </c>
      <c r="AY134" s="7">
        <f>IF(FIT_Lite[[#This Row],[Most Recent-DLA-20 Score]]&gt;=7, 1, IF(OR(TRIM(FIT_Lite[[#This Row],[Pre-DLA-20 Score]])="",TRIM(FIT_Lite[[#This Row],[Most Recent-DLA-20 Score]])=""),0,IF(FIT_Lite[[#This Row],[Most Recent-DLA-20 Score]]-FIT_Lite[[#This Row],[Pre-DLA-20 Score]]&gt;=0,1,0)))</f>
        <v>0</v>
      </c>
      <c r="AZ134" s="7" t="str">
        <f>IFERROR(VLOOKUP(FIT_Lite[[#This Row],[Primary ICD-10 Diagnosis]],ICD_10[[Combined]:[category]],3,FALSE),"")</f>
        <v/>
      </c>
      <c r="BA134" s="18" t="str">
        <f>IF(AND(LEN(FIT_Lite[[#This Row],[Date Enrolled]])&gt;0,LEN(FIT_Lite[[#This Row],[Date Assessment Completed]])&gt;0),IF((FIT_Lite[[#This Row],[Date Assessment Completed]]-FIT_Lite[[#This Row],[Date Enrolled]])&lt;=15,"Yes","No"),"")</f>
        <v/>
      </c>
      <c r="BB134" s="7" t="str">
        <f>IF(AND(LEN(FIT_Lite[[#This Row],[Discharge Date]])&gt;0,LEN(FIT_Lite[[#This Row],[Date Discharge Summary Completed]])&gt;0),IF(DATEDIF(FIT_Lite[[#This Row],[Discharge Date]],FIT_Lite[[#This Row],[Date Discharge Summary Completed]],"D")&lt;=7,"Yes","No"),"")</f>
        <v/>
      </c>
      <c r="BC134" s="18" t="str">
        <f>IFERROR(IF(LEN(TRIM(FIT_Lite[[#This Row],[Living Arrangements at Discharge]]))&gt;0,VLOOKUP(FIT_Lite[[#This Row],[Living Arrangements at Discharge]],Living_Arrangements[],2,FALSE),""),"")</f>
        <v/>
      </c>
      <c r="BD13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4" s="18" t="str">
        <f>IF(LEN(TRIM(FIT_Lite[[#This Row],[Employment Status at Discharge]]))&gt;0,IF(FIT_Lite[[#This Row],[Employment Status at Discharge]]="Yes","Stable",IF(FIT_Lite[[#This Row],[Employment Status at Discharge]]="No","Unstable",IFERROR(VLOOKUP(FIT_Lite[[#This Row],[Employment Status at Discharge]],Employment_Stat[],2,FALSE),""))),"")</f>
        <v/>
      </c>
      <c r="BF134" s="16">
        <f>IF(LEN(FIT_Lite[[#This Row],[Pre-AAPI Date]])&gt;0,FIT_Lite[[#This Row],[Pre-AAPI Date]],FIT_Lite[[#This Row],[Date Enrolled]])</f>
        <v>0</v>
      </c>
      <c r="BG134" s="16">
        <f ca="1">IF(LEN(FIT_Lite[[#This Row],[Date Discharge Summary Completed]])&gt;0,FIT_Lite[[#This Row],[Date Discharge Summary Completed]],IF(LEN(FIT_Lite[[#This Row],[Discharge Date]])&gt;0,FIT_Lite[[#This Row],[Discharge Date]]+30,TODAY()))</f>
        <v>45940</v>
      </c>
      <c r="BH134" s="16">
        <f>IF(LEN(FIT_Lite[[#This Row],[Pre-DLA-20 Date]])&gt;0,FIT_Lite[[#This Row],[Pre-DLA-20 Date]],FIT_Lite[[#This Row],[Date Enrolled]])</f>
        <v>0</v>
      </c>
      <c r="BI134" t="str">
        <f>IFERROR(IF(AND(TRIM(FIT_Lite[[#This Row],[Date Enrolled]])&lt;&gt;"",TRIM(FIT_Lite[[#This Row],[Discharge Date]])&lt;&gt;""),DATEDIF(FIT_Lite[[#This Row],[Date Enrolled]],FIT_Lite[[#This Row],[Discharge Date]],"D"),""),"")</f>
        <v/>
      </c>
    </row>
    <row r="135" spans="1:61" x14ac:dyDescent="0.25">
      <c r="A135" s="14"/>
      <c r="D135" s="20"/>
      <c r="S135" s="10"/>
      <c r="AG135" s="11"/>
      <c r="AH135" s="35"/>
      <c r="AI135" s="11"/>
      <c r="AJ135" s="11"/>
      <c r="AO135" s="10"/>
      <c r="AP135" s="15" t="str" cm="1">
        <f t="array" aca="1" ref="AP13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5" s="16" t="str" cm="1">
        <f t="array" aca="1" ref="AQ13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5" s="16" t="str" cm="1">
        <f t="array" aca="1" ref="AR13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5" s="51" t="str">
        <f ca="1">IF(
AND(LEN(TRIM(FIT_Lite[[#This Row],[Child Care 6 Months Post-Discharge]]))=0,LEN(TRIM(FIT_Lite[[#This Row],[Discharge Date]]))&gt;0,LEN(TRIM(AN135))=0,FIT_Lite[[#This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5" s="48" t="str" cm="1">
        <f t="array" aca="1" ref="AT13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5" s="7">
        <f>IF(FIT_Lite[[#This Row],[Most Recent-AAPI Score]]&gt;=40, 1, IF(OR(TRIM(FIT_Lite[[#This Row],[Pre-AAPI Score]])="",TRIM(FIT_Lite[[#This Row],[Most Recent-AAPI Score]])=""),0,IF(FIT_Lite[[#This Row],[Most Recent-AAPI Score]]-FIT_Lite[[#This Row],[Pre-AAPI Score]]&gt;=0,1,0)))</f>
        <v>0</v>
      </c>
      <c r="AW135" s="7">
        <f>IF(FIT_Lite[[#This Row],[Most Recent-DLA-20 Score]]&gt;=7, 1, IF(OR(TRIM(FIT_Lite[[#This Row],[Pre-DLA-20 Score]])="",TRIM(FIT_Lite[[#This Row],[Most Recent-DLA-20 Score]])=""),0,IF(FIT_Lite[[#This Row],[Most Recent-DLA-20 Score]]-FIT_Lite[[#This Row],[Pre-DLA-20 Score]]&gt;=0,1,0)))</f>
        <v>0</v>
      </c>
      <c r="AX135" s="7">
        <f>IF(FIT_Lite[[#This Row],[Most Recent-AAPI Score]]&gt;=40, 1, IF(OR(TRIM(FIT_Lite[[#This Row],[Pre-AAPI Score]])="",TRIM(FIT_Lite[[#This Row],[Most Recent-AAPI Score]])=""),0,IF(FIT_Lite[[#This Row],[Most Recent-AAPI Score]]-FIT_Lite[[#This Row],[Pre-AAPI Score]]&gt;=0,1,0)))</f>
        <v>0</v>
      </c>
      <c r="AY135" s="7">
        <f>IF(FIT_Lite[[#This Row],[Most Recent-DLA-20 Score]]&gt;=7, 1, IF(OR(TRIM(FIT_Lite[[#This Row],[Pre-DLA-20 Score]])="",TRIM(FIT_Lite[[#This Row],[Most Recent-DLA-20 Score]])=""),0,IF(FIT_Lite[[#This Row],[Most Recent-DLA-20 Score]]-FIT_Lite[[#This Row],[Pre-DLA-20 Score]]&gt;=0,1,0)))</f>
        <v>0</v>
      </c>
      <c r="AZ135" s="7" t="str">
        <f>IFERROR(VLOOKUP(FIT_Lite[[#This Row],[Primary ICD-10 Diagnosis]],ICD_10[[Combined]:[category]],3,FALSE),"")</f>
        <v/>
      </c>
      <c r="BA135" s="18" t="str">
        <f>IF(AND(LEN(FIT_Lite[[#This Row],[Date Enrolled]])&gt;0,LEN(FIT_Lite[[#This Row],[Date Assessment Completed]])&gt;0),IF((FIT_Lite[[#This Row],[Date Assessment Completed]]-FIT_Lite[[#This Row],[Date Enrolled]])&lt;=15,"Yes","No"),"")</f>
        <v/>
      </c>
      <c r="BB135" s="7" t="str">
        <f>IF(AND(LEN(FIT_Lite[[#This Row],[Discharge Date]])&gt;0,LEN(FIT_Lite[[#This Row],[Date Discharge Summary Completed]])&gt;0),IF(DATEDIF(FIT_Lite[[#This Row],[Discharge Date]],FIT_Lite[[#This Row],[Date Discharge Summary Completed]],"D")&lt;=7,"Yes","No"),"")</f>
        <v/>
      </c>
      <c r="BC135" s="18" t="str">
        <f>IFERROR(IF(LEN(TRIM(FIT_Lite[[#This Row],[Living Arrangements at Discharge]]))&gt;0,VLOOKUP(FIT_Lite[[#This Row],[Living Arrangements at Discharge]],Living_Arrangements[],2,FALSE),""),"")</f>
        <v/>
      </c>
      <c r="BD13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5" s="18" t="str">
        <f>IF(LEN(TRIM(FIT_Lite[[#This Row],[Employment Status at Discharge]]))&gt;0,IF(FIT_Lite[[#This Row],[Employment Status at Discharge]]="Yes","Stable",IF(FIT_Lite[[#This Row],[Employment Status at Discharge]]="No","Unstable",IFERROR(VLOOKUP(FIT_Lite[[#This Row],[Employment Status at Discharge]],Employment_Stat[],2,FALSE),""))),"")</f>
        <v/>
      </c>
      <c r="BF135" s="16">
        <f>IF(LEN(FIT_Lite[[#This Row],[Pre-AAPI Date]])&gt;0,FIT_Lite[[#This Row],[Pre-AAPI Date]],FIT_Lite[[#This Row],[Date Enrolled]])</f>
        <v>0</v>
      </c>
      <c r="BG135" s="16">
        <f ca="1">IF(LEN(FIT_Lite[[#This Row],[Date Discharge Summary Completed]])&gt;0,FIT_Lite[[#This Row],[Date Discharge Summary Completed]],IF(LEN(FIT_Lite[[#This Row],[Discharge Date]])&gt;0,FIT_Lite[[#This Row],[Discharge Date]]+30,TODAY()))</f>
        <v>45940</v>
      </c>
      <c r="BH135" s="16">
        <f>IF(LEN(FIT_Lite[[#This Row],[Pre-DLA-20 Date]])&gt;0,FIT_Lite[[#This Row],[Pre-DLA-20 Date]],FIT_Lite[[#This Row],[Date Enrolled]])</f>
        <v>0</v>
      </c>
      <c r="BI135" t="str">
        <f>IFERROR(IF(AND(TRIM(FIT_Lite[[#This Row],[Date Enrolled]])&lt;&gt;"",TRIM(FIT_Lite[[#This Row],[Discharge Date]])&lt;&gt;""),DATEDIF(FIT_Lite[[#This Row],[Date Enrolled]],FIT_Lite[[#This Row],[Discharge Date]],"D"),""),"")</f>
        <v/>
      </c>
    </row>
    <row r="136" spans="1:61" x14ac:dyDescent="0.25">
      <c r="A136" s="14"/>
      <c r="S136" s="10"/>
      <c r="AG136" s="11"/>
      <c r="AH136" s="35"/>
      <c r="AI136" s="11"/>
      <c r="AJ136" s="11"/>
      <c r="AO136" s="10"/>
      <c r="AP136" s="15" t="str" cm="1">
        <f t="array" aca="1" ref="AP13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6" s="16" t="str" cm="1">
        <f t="array" aca="1" ref="AQ13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6" s="16" t="str" cm="1">
        <f t="array" aca="1" ref="AR13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6" s="51" t="str">
        <f ca="1">IF(
AND(LEN(TRIM(FIT_Lite[[#This Row],[Child Care 6 Months Post-Discharge]]))=0,LEN(TRIM(FIT_Lite[[#This Row],[Discharge Date]]))&gt;0,LEN(TRIM(AN136))=0,FIT_Lite[[#This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6" s="48" t="str" cm="1">
        <f t="array" aca="1" ref="AT13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6" s="7">
        <f>IF(FIT_Lite[[#This Row],[Most Recent-AAPI Score]]&gt;=40, 1, IF(OR(TRIM(FIT_Lite[[#This Row],[Pre-AAPI Score]])="",TRIM(FIT_Lite[[#This Row],[Most Recent-AAPI Score]])=""),0,IF(FIT_Lite[[#This Row],[Most Recent-AAPI Score]]-FIT_Lite[[#This Row],[Pre-AAPI Score]]&gt;=0,1,0)))</f>
        <v>0</v>
      </c>
      <c r="AW136" s="7">
        <f>IF(FIT_Lite[[#This Row],[Most Recent-DLA-20 Score]]&gt;=7, 1, IF(OR(TRIM(FIT_Lite[[#This Row],[Pre-DLA-20 Score]])="",TRIM(FIT_Lite[[#This Row],[Most Recent-DLA-20 Score]])=""),0,IF(FIT_Lite[[#This Row],[Most Recent-DLA-20 Score]]-FIT_Lite[[#This Row],[Pre-DLA-20 Score]]&gt;=0,1,0)))</f>
        <v>0</v>
      </c>
      <c r="AX136" s="7">
        <f>IF(FIT_Lite[[#This Row],[Most Recent-AAPI Score]]&gt;=40, 1, IF(OR(TRIM(FIT_Lite[[#This Row],[Pre-AAPI Score]])="",TRIM(FIT_Lite[[#This Row],[Most Recent-AAPI Score]])=""),0,IF(FIT_Lite[[#This Row],[Most Recent-AAPI Score]]-FIT_Lite[[#This Row],[Pre-AAPI Score]]&gt;=0,1,0)))</f>
        <v>0</v>
      </c>
      <c r="AY136" s="7">
        <f>IF(FIT_Lite[[#This Row],[Most Recent-DLA-20 Score]]&gt;=7, 1, IF(OR(TRIM(FIT_Lite[[#This Row],[Pre-DLA-20 Score]])="",TRIM(FIT_Lite[[#This Row],[Most Recent-DLA-20 Score]])=""),0,IF(FIT_Lite[[#This Row],[Most Recent-DLA-20 Score]]-FIT_Lite[[#This Row],[Pre-DLA-20 Score]]&gt;=0,1,0)))</f>
        <v>0</v>
      </c>
      <c r="AZ136" s="7" t="str">
        <f>IFERROR(VLOOKUP(FIT_Lite[[#This Row],[Primary ICD-10 Diagnosis]],ICD_10[[Combined]:[category]],3,FALSE),"")</f>
        <v/>
      </c>
      <c r="BA136" s="18" t="str">
        <f>IF(AND(LEN(FIT_Lite[[#This Row],[Date Enrolled]])&gt;0,LEN(FIT_Lite[[#This Row],[Date Assessment Completed]])&gt;0),IF((FIT_Lite[[#This Row],[Date Assessment Completed]]-FIT_Lite[[#This Row],[Date Enrolled]])&lt;=15,"Yes","No"),"")</f>
        <v/>
      </c>
      <c r="BB136" s="7" t="str">
        <f>IF(AND(LEN(FIT_Lite[[#This Row],[Discharge Date]])&gt;0,LEN(FIT_Lite[[#This Row],[Date Discharge Summary Completed]])&gt;0),IF(DATEDIF(FIT_Lite[[#This Row],[Discharge Date]],FIT_Lite[[#This Row],[Date Discharge Summary Completed]],"D")&lt;=7,"Yes","No"),"")</f>
        <v/>
      </c>
      <c r="BC136" s="18" t="str">
        <f>IFERROR(IF(LEN(TRIM(FIT_Lite[[#This Row],[Living Arrangements at Discharge]]))&gt;0,VLOOKUP(FIT_Lite[[#This Row],[Living Arrangements at Discharge]],Living_Arrangements[],2,FALSE),""),"")</f>
        <v/>
      </c>
      <c r="BD13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6" s="18" t="str">
        <f>IF(LEN(TRIM(FIT_Lite[[#This Row],[Employment Status at Discharge]]))&gt;0,IF(FIT_Lite[[#This Row],[Employment Status at Discharge]]="Yes","Stable",IF(FIT_Lite[[#This Row],[Employment Status at Discharge]]="No","Unstable",IFERROR(VLOOKUP(FIT_Lite[[#This Row],[Employment Status at Discharge]],Employment_Stat[],2,FALSE),""))),"")</f>
        <v/>
      </c>
      <c r="BF136" s="16">
        <f>IF(LEN(FIT_Lite[[#This Row],[Pre-AAPI Date]])&gt;0,FIT_Lite[[#This Row],[Pre-AAPI Date]],FIT_Lite[[#This Row],[Date Enrolled]])</f>
        <v>0</v>
      </c>
      <c r="BG136" s="16">
        <f ca="1">IF(LEN(FIT_Lite[[#This Row],[Date Discharge Summary Completed]])&gt;0,FIT_Lite[[#This Row],[Date Discharge Summary Completed]],IF(LEN(FIT_Lite[[#This Row],[Discharge Date]])&gt;0,FIT_Lite[[#This Row],[Discharge Date]]+30,TODAY()))</f>
        <v>45940</v>
      </c>
      <c r="BH136" s="16">
        <f>IF(LEN(FIT_Lite[[#This Row],[Pre-DLA-20 Date]])&gt;0,FIT_Lite[[#This Row],[Pre-DLA-20 Date]],FIT_Lite[[#This Row],[Date Enrolled]])</f>
        <v>0</v>
      </c>
      <c r="BI136" t="str">
        <f>IFERROR(IF(AND(TRIM(FIT_Lite[[#This Row],[Date Enrolled]])&lt;&gt;"",TRIM(FIT_Lite[[#This Row],[Discharge Date]])&lt;&gt;""),DATEDIF(FIT_Lite[[#This Row],[Date Enrolled]],FIT_Lite[[#This Row],[Discharge Date]],"D"),""),"")</f>
        <v/>
      </c>
    </row>
    <row r="137" spans="1:61" x14ac:dyDescent="0.25">
      <c r="A137" s="14"/>
      <c r="S137" s="10"/>
      <c r="AG137" s="11"/>
      <c r="AH137" s="35"/>
      <c r="AI137" s="11"/>
      <c r="AJ137" s="11"/>
      <c r="AO137" s="10"/>
      <c r="AP137" s="15" t="str" cm="1">
        <f t="array" aca="1" ref="AP13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7" s="16" t="str" cm="1">
        <f t="array" aca="1" ref="AQ13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7" s="16" t="str" cm="1">
        <f t="array" aca="1" ref="AR13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7" s="51" t="str">
        <f ca="1">IF(
AND(LEN(TRIM(FIT_Lite[[#This Row],[Child Care 6 Months Post-Discharge]]))=0,LEN(TRIM(FIT_Lite[[#This Row],[Discharge Date]]))&gt;0,LEN(TRIM(AN137))=0,FIT_Lite[[#This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7" s="48" t="str" cm="1">
        <f t="array" aca="1" ref="AT13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7" s="7">
        <f>IF(FIT_Lite[[#This Row],[Most Recent-AAPI Score]]&gt;=40, 1, IF(OR(TRIM(FIT_Lite[[#This Row],[Pre-AAPI Score]])="",TRIM(FIT_Lite[[#This Row],[Most Recent-AAPI Score]])=""),0,IF(FIT_Lite[[#This Row],[Most Recent-AAPI Score]]-FIT_Lite[[#This Row],[Pre-AAPI Score]]&gt;=0,1,0)))</f>
        <v>0</v>
      </c>
      <c r="AW137" s="7">
        <f>IF(FIT_Lite[[#This Row],[Most Recent-DLA-20 Score]]&gt;=7, 1, IF(OR(TRIM(FIT_Lite[[#This Row],[Pre-DLA-20 Score]])="",TRIM(FIT_Lite[[#This Row],[Most Recent-DLA-20 Score]])=""),0,IF(FIT_Lite[[#This Row],[Most Recent-DLA-20 Score]]-FIT_Lite[[#This Row],[Pre-DLA-20 Score]]&gt;=0,1,0)))</f>
        <v>0</v>
      </c>
      <c r="AX137" s="7">
        <f>IF(FIT_Lite[[#This Row],[Most Recent-AAPI Score]]&gt;=40, 1, IF(OR(TRIM(FIT_Lite[[#This Row],[Pre-AAPI Score]])="",TRIM(FIT_Lite[[#This Row],[Most Recent-AAPI Score]])=""),0,IF(FIT_Lite[[#This Row],[Most Recent-AAPI Score]]-FIT_Lite[[#This Row],[Pre-AAPI Score]]&gt;=0,1,0)))</f>
        <v>0</v>
      </c>
      <c r="AY137" s="7">
        <f>IF(FIT_Lite[[#This Row],[Most Recent-DLA-20 Score]]&gt;=7, 1, IF(OR(TRIM(FIT_Lite[[#This Row],[Pre-DLA-20 Score]])="",TRIM(FIT_Lite[[#This Row],[Most Recent-DLA-20 Score]])=""),0,IF(FIT_Lite[[#This Row],[Most Recent-DLA-20 Score]]-FIT_Lite[[#This Row],[Pre-DLA-20 Score]]&gt;=0,1,0)))</f>
        <v>0</v>
      </c>
      <c r="AZ137" s="7" t="str">
        <f>IFERROR(VLOOKUP(FIT_Lite[[#This Row],[Primary ICD-10 Diagnosis]],ICD_10[[Combined]:[category]],3,FALSE),"")</f>
        <v/>
      </c>
      <c r="BA137" s="18" t="str">
        <f>IF(AND(LEN(FIT_Lite[[#This Row],[Date Enrolled]])&gt;0,LEN(FIT_Lite[[#This Row],[Date Assessment Completed]])&gt;0),IF((FIT_Lite[[#This Row],[Date Assessment Completed]]-FIT_Lite[[#This Row],[Date Enrolled]])&lt;=15,"Yes","No"),"")</f>
        <v/>
      </c>
      <c r="BB137" s="7" t="str">
        <f>IF(AND(LEN(FIT_Lite[[#This Row],[Discharge Date]])&gt;0,LEN(FIT_Lite[[#This Row],[Date Discharge Summary Completed]])&gt;0),IF(DATEDIF(FIT_Lite[[#This Row],[Discharge Date]],FIT_Lite[[#This Row],[Date Discharge Summary Completed]],"D")&lt;=7,"Yes","No"),"")</f>
        <v/>
      </c>
      <c r="BC137" s="18" t="str">
        <f>IFERROR(IF(LEN(TRIM(FIT_Lite[[#This Row],[Living Arrangements at Discharge]]))&gt;0,VLOOKUP(FIT_Lite[[#This Row],[Living Arrangements at Discharge]],Living_Arrangements[],2,FALSE),""),"")</f>
        <v/>
      </c>
      <c r="BD13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7" s="18" t="str">
        <f>IF(LEN(TRIM(FIT_Lite[[#This Row],[Employment Status at Discharge]]))&gt;0,IF(FIT_Lite[[#This Row],[Employment Status at Discharge]]="Yes","Stable",IF(FIT_Lite[[#This Row],[Employment Status at Discharge]]="No","Unstable",IFERROR(VLOOKUP(FIT_Lite[[#This Row],[Employment Status at Discharge]],Employment_Stat[],2,FALSE),""))),"")</f>
        <v/>
      </c>
      <c r="BF137" s="16">
        <f>IF(LEN(FIT_Lite[[#This Row],[Pre-AAPI Date]])&gt;0,FIT_Lite[[#This Row],[Pre-AAPI Date]],FIT_Lite[[#This Row],[Date Enrolled]])</f>
        <v>0</v>
      </c>
      <c r="BG137" s="16">
        <f ca="1">IF(LEN(FIT_Lite[[#This Row],[Date Discharge Summary Completed]])&gt;0,FIT_Lite[[#This Row],[Date Discharge Summary Completed]],IF(LEN(FIT_Lite[[#This Row],[Discharge Date]])&gt;0,FIT_Lite[[#This Row],[Discharge Date]]+30,TODAY()))</f>
        <v>45940</v>
      </c>
      <c r="BH137" s="16">
        <f>IF(LEN(FIT_Lite[[#This Row],[Pre-DLA-20 Date]])&gt;0,FIT_Lite[[#This Row],[Pre-DLA-20 Date]],FIT_Lite[[#This Row],[Date Enrolled]])</f>
        <v>0</v>
      </c>
      <c r="BI137" t="str">
        <f>IFERROR(IF(AND(TRIM(FIT_Lite[[#This Row],[Date Enrolled]])&lt;&gt;"",TRIM(FIT_Lite[[#This Row],[Discharge Date]])&lt;&gt;""),DATEDIF(FIT_Lite[[#This Row],[Date Enrolled]],FIT_Lite[[#This Row],[Discharge Date]],"D"),""),"")</f>
        <v/>
      </c>
    </row>
    <row r="138" spans="1:61" x14ac:dyDescent="0.25">
      <c r="A138" s="14"/>
      <c r="D138" s="20"/>
      <c r="S138" s="10"/>
      <c r="AG138" s="11"/>
      <c r="AH138" s="35"/>
      <c r="AI138" s="11"/>
      <c r="AJ138" s="11"/>
      <c r="AO138" s="10"/>
      <c r="AP138" s="15" t="str" cm="1">
        <f t="array" aca="1" ref="AP13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8" s="16" t="str" cm="1">
        <f t="array" aca="1" ref="AQ13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8" s="16" t="str" cm="1">
        <f t="array" aca="1" ref="AR13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8" s="51" t="str">
        <f ca="1">IF(
AND(LEN(TRIM(FIT_Lite[[#This Row],[Child Care 6 Months Post-Discharge]]))=0,LEN(TRIM(FIT_Lite[[#This Row],[Discharge Date]]))&gt;0,LEN(TRIM(AN138))=0,FIT_Lite[[#This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8" s="48" t="str" cm="1">
        <f t="array" aca="1" ref="AT13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8" s="7">
        <f>IF(FIT_Lite[[#This Row],[Most Recent-AAPI Score]]&gt;=40, 1, IF(OR(TRIM(FIT_Lite[[#This Row],[Pre-AAPI Score]])="",TRIM(FIT_Lite[[#This Row],[Most Recent-AAPI Score]])=""),0,IF(FIT_Lite[[#This Row],[Most Recent-AAPI Score]]-FIT_Lite[[#This Row],[Pre-AAPI Score]]&gt;=0,1,0)))</f>
        <v>0</v>
      </c>
      <c r="AW138" s="7">
        <f>IF(FIT_Lite[[#This Row],[Most Recent-DLA-20 Score]]&gt;=7, 1, IF(OR(TRIM(FIT_Lite[[#This Row],[Pre-DLA-20 Score]])="",TRIM(FIT_Lite[[#This Row],[Most Recent-DLA-20 Score]])=""),0,IF(FIT_Lite[[#This Row],[Most Recent-DLA-20 Score]]-FIT_Lite[[#This Row],[Pre-DLA-20 Score]]&gt;=0,1,0)))</f>
        <v>0</v>
      </c>
      <c r="AX138" s="7">
        <f>IF(FIT_Lite[[#This Row],[Most Recent-AAPI Score]]&gt;=40, 1, IF(OR(TRIM(FIT_Lite[[#This Row],[Pre-AAPI Score]])="",TRIM(FIT_Lite[[#This Row],[Most Recent-AAPI Score]])=""),0,IF(FIT_Lite[[#This Row],[Most Recent-AAPI Score]]-FIT_Lite[[#This Row],[Pre-AAPI Score]]&gt;=0,1,0)))</f>
        <v>0</v>
      </c>
      <c r="AY138" s="7">
        <f>IF(FIT_Lite[[#This Row],[Most Recent-DLA-20 Score]]&gt;=7, 1, IF(OR(TRIM(FIT_Lite[[#This Row],[Pre-DLA-20 Score]])="",TRIM(FIT_Lite[[#This Row],[Most Recent-DLA-20 Score]])=""),0,IF(FIT_Lite[[#This Row],[Most Recent-DLA-20 Score]]-FIT_Lite[[#This Row],[Pre-DLA-20 Score]]&gt;=0,1,0)))</f>
        <v>0</v>
      </c>
      <c r="AZ138" s="7" t="str">
        <f>IFERROR(VLOOKUP(FIT_Lite[[#This Row],[Primary ICD-10 Diagnosis]],ICD_10[[Combined]:[category]],3,FALSE),"")</f>
        <v/>
      </c>
      <c r="BA138" s="18" t="str">
        <f>IF(AND(LEN(FIT_Lite[[#This Row],[Date Enrolled]])&gt;0,LEN(FIT_Lite[[#This Row],[Date Assessment Completed]])&gt;0),IF((FIT_Lite[[#This Row],[Date Assessment Completed]]-FIT_Lite[[#This Row],[Date Enrolled]])&lt;=15,"Yes","No"),"")</f>
        <v/>
      </c>
      <c r="BB138" s="7" t="str">
        <f>IF(AND(LEN(FIT_Lite[[#This Row],[Discharge Date]])&gt;0,LEN(FIT_Lite[[#This Row],[Date Discharge Summary Completed]])&gt;0),IF(DATEDIF(FIT_Lite[[#This Row],[Discharge Date]],FIT_Lite[[#This Row],[Date Discharge Summary Completed]],"D")&lt;=7,"Yes","No"),"")</f>
        <v/>
      </c>
      <c r="BC138" s="18" t="str">
        <f>IFERROR(IF(LEN(TRIM(FIT_Lite[[#This Row],[Living Arrangements at Discharge]]))&gt;0,VLOOKUP(FIT_Lite[[#This Row],[Living Arrangements at Discharge]],Living_Arrangements[],2,FALSE),""),"")</f>
        <v/>
      </c>
      <c r="BD13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8" s="18" t="str">
        <f>IF(LEN(TRIM(FIT_Lite[[#This Row],[Employment Status at Discharge]]))&gt;0,IF(FIT_Lite[[#This Row],[Employment Status at Discharge]]="Yes","Stable",IF(FIT_Lite[[#This Row],[Employment Status at Discharge]]="No","Unstable",IFERROR(VLOOKUP(FIT_Lite[[#This Row],[Employment Status at Discharge]],Employment_Stat[],2,FALSE),""))),"")</f>
        <v/>
      </c>
      <c r="BF138" s="16">
        <f>IF(LEN(FIT_Lite[[#This Row],[Pre-AAPI Date]])&gt;0,FIT_Lite[[#This Row],[Pre-AAPI Date]],FIT_Lite[[#This Row],[Date Enrolled]])</f>
        <v>0</v>
      </c>
      <c r="BG138" s="16">
        <f ca="1">IF(LEN(FIT_Lite[[#This Row],[Date Discharge Summary Completed]])&gt;0,FIT_Lite[[#This Row],[Date Discharge Summary Completed]],IF(LEN(FIT_Lite[[#This Row],[Discharge Date]])&gt;0,FIT_Lite[[#This Row],[Discharge Date]]+30,TODAY()))</f>
        <v>45940</v>
      </c>
      <c r="BH138" s="16">
        <f>IF(LEN(FIT_Lite[[#This Row],[Pre-DLA-20 Date]])&gt;0,FIT_Lite[[#This Row],[Pre-DLA-20 Date]],FIT_Lite[[#This Row],[Date Enrolled]])</f>
        <v>0</v>
      </c>
      <c r="BI138" t="str">
        <f>IFERROR(IF(AND(TRIM(FIT_Lite[[#This Row],[Date Enrolled]])&lt;&gt;"",TRIM(FIT_Lite[[#This Row],[Discharge Date]])&lt;&gt;""),DATEDIF(FIT_Lite[[#This Row],[Date Enrolled]],FIT_Lite[[#This Row],[Discharge Date]],"D"),""),"")</f>
        <v/>
      </c>
    </row>
    <row r="139" spans="1:61" x14ac:dyDescent="0.25">
      <c r="A139" s="14"/>
      <c r="D139" s="20"/>
      <c r="S139" s="10"/>
      <c r="AG139" s="11"/>
      <c r="AH139" s="35"/>
      <c r="AI139" s="11"/>
      <c r="AJ139" s="11"/>
      <c r="AO139" s="10"/>
      <c r="AP139" s="15" t="str" cm="1">
        <f t="array" aca="1" ref="AP13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39" s="16" t="str" cm="1">
        <f t="array" aca="1" ref="AQ13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39" s="16" t="str" cm="1">
        <f t="array" aca="1" ref="AR13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39" s="51" t="str">
        <f ca="1">IF(
AND(LEN(TRIM(FIT_Lite[[#This Row],[Child Care 6 Months Post-Discharge]]))=0,LEN(TRIM(FIT_Lite[[#This Row],[Discharge Date]]))&gt;0,LEN(TRIM(AN139))=0,FIT_Lite[[#This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39" s="48" t="str" cm="1">
        <f t="array" aca="1" ref="AT13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3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39" s="7">
        <f>IF(FIT_Lite[[#This Row],[Most Recent-AAPI Score]]&gt;=40, 1, IF(OR(TRIM(FIT_Lite[[#This Row],[Pre-AAPI Score]])="",TRIM(FIT_Lite[[#This Row],[Most Recent-AAPI Score]])=""),0,IF(FIT_Lite[[#This Row],[Most Recent-AAPI Score]]-FIT_Lite[[#This Row],[Pre-AAPI Score]]&gt;=0,1,0)))</f>
        <v>0</v>
      </c>
      <c r="AW139" s="7">
        <f>IF(FIT_Lite[[#This Row],[Most Recent-DLA-20 Score]]&gt;=7, 1, IF(OR(TRIM(FIT_Lite[[#This Row],[Pre-DLA-20 Score]])="",TRIM(FIT_Lite[[#This Row],[Most Recent-DLA-20 Score]])=""),0,IF(FIT_Lite[[#This Row],[Most Recent-DLA-20 Score]]-FIT_Lite[[#This Row],[Pre-DLA-20 Score]]&gt;=0,1,0)))</f>
        <v>0</v>
      </c>
      <c r="AX139" s="7">
        <f>IF(FIT_Lite[[#This Row],[Most Recent-AAPI Score]]&gt;=40, 1, IF(OR(TRIM(FIT_Lite[[#This Row],[Pre-AAPI Score]])="",TRIM(FIT_Lite[[#This Row],[Most Recent-AAPI Score]])=""),0,IF(FIT_Lite[[#This Row],[Most Recent-AAPI Score]]-FIT_Lite[[#This Row],[Pre-AAPI Score]]&gt;=0,1,0)))</f>
        <v>0</v>
      </c>
      <c r="AY139" s="7">
        <f>IF(FIT_Lite[[#This Row],[Most Recent-DLA-20 Score]]&gt;=7, 1, IF(OR(TRIM(FIT_Lite[[#This Row],[Pre-DLA-20 Score]])="",TRIM(FIT_Lite[[#This Row],[Most Recent-DLA-20 Score]])=""),0,IF(FIT_Lite[[#This Row],[Most Recent-DLA-20 Score]]-FIT_Lite[[#This Row],[Pre-DLA-20 Score]]&gt;=0,1,0)))</f>
        <v>0</v>
      </c>
      <c r="AZ139" s="7" t="str">
        <f>IFERROR(VLOOKUP(FIT_Lite[[#This Row],[Primary ICD-10 Diagnosis]],ICD_10[[Combined]:[category]],3,FALSE),"")</f>
        <v/>
      </c>
      <c r="BA139" s="18" t="str">
        <f>IF(AND(LEN(FIT_Lite[[#This Row],[Date Enrolled]])&gt;0,LEN(FIT_Lite[[#This Row],[Date Assessment Completed]])&gt;0),IF((FIT_Lite[[#This Row],[Date Assessment Completed]]-FIT_Lite[[#This Row],[Date Enrolled]])&lt;=15,"Yes","No"),"")</f>
        <v/>
      </c>
      <c r="BB139" s="7" t="str">
        <f>IF(AND(LEN(FIT_Lite[[#This Row],[Discharge Date]])&gt;0,LEN(FIT_Lite[[#This Row],[Date Discharge Summary Completed]])&gt;0),IF(DATEDIF(FIT_Lite[[#This Row],[Discharge Date]],FIT_Lite[[#This Row],[Date Discharge Summary Completed]],"D")&lt;=7,"Yes","No"),"")</f>
        <v/>
      </c>
      <c r="BC139" s="18" t="str">
        <f>IFERROR(IF(LEN(TRIM(FIT_Lite[[#This Row],[Living Arrangements at Discharge]]))&gt;0,VLOOKUP(FIT_Lite[[#This Row],[Living Arrangements at Discharge]],Living_Arrangements[],2,FALSE),""),"")</f>
        <v/>
      </c>
      <c r="BD13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39" s="18" t="str">
        <f>IF(LEN(TRIM(FIT_Lite[[#This Row],[Employment Status at Discharge]]))&gt;0,IF(FIT_Lite[[#This Row],[Employment Status at Discharge]]="Yes","Stable",IF(FIT_Lite[[#This Row],[Employment Status at Discharge]]="No","Unstable",IFERROR(VLOOKUP(FIT_Lite[[#This Row],[Employment Status at Discharge]],Employment_Stat[],2,FALSE),""))),"")</f>
        <v/>
      </c>
      <c r="BF139" s="16">
        <f>IF(LEN(FIT_Lite[[#This Row],[Pre-AAPI Date]])&gt;0,FIT_Lite[[#This Row],[Pre-AAPI Date]],FIT_Lite[[#This Row],[Date Enrolled]])</f>
        <v>0</v>
      </c>
      <c r="BG139" s="16">
        <f ca="1">IF(LEN(FIT_Lite[[#This Row],[Date Discharge Summary Completed]])&gt;0,FIT_Lite[[#This Row],[Date Discharge Summary Completed]],IF(LEN(FIT_Lite[[#This Row],[Discharge Date]])&gt;0,FIT_Lite[[#This Row],[Discharge Date]]+30,TODAY()))</f>
        <v>45940</v>
      </c>
      <c r="BH139" s="16">
        <f>IF(LEN(FIT_Lite[[#This Row],[Pre-DLA-20 Date]])&gt;0,FIT_Lite[[#This Row],[Pre-DLA-20 Date]],FIT_Lite[[#This Row],[Date Enrolled]])</f>
        <v>0</v>
      </c>
      <c r="BI139" t="str">
        <f>IFERROR(IF(AND(TRIM(FIT_Lite[[#This Row],[Date Enrolled]])&lt;&gt;"",TRIM(FIT_Lite[[#This Row],[Discharge Date]])&lt;&gt;""),DATEDIF(FIT_Lite[[#This Row],[Date Enrolled]],FIT_Lite[[#This Row],[Discharge Date]],"D"),""),"")</f>
        <v/>
      </c>
    </row>
    <row r="140" spans="1:61" x14ac:dyDescent="0.25">
      <c r="A140" s="14"/>
      <c r="S140" s="10"/>
      <c r="AG140" s="11"/>
      <c r="AH140" s="35"/>
      <c r="AI140" s="11"/>
      <c r="AJ140" s="11"/>
      <c r="AO140" s="10"/>
      <c r="AP140" s="15" t="str" cm="1">
        <f t="array" aca="1" ref="AP14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0" s="16" t="str" cm="1">
        <f t="array" aca="1" ref="AQ14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0" s="16" t="str" cm="1">
        <f t="array" aca="1" ref="AR14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0" s="51" t="str">
        <f ca="1">IF(
AND(LEN(TRIM(FIT_Lite[[#This Row],[Child Care 6 Months Post-Discharge]]))=0,LEN(TRIM(FIT_Lite[[#This Row],[Discharge Date]]))&gt;0,LEN(TRIM(AN140))=0,FIT_Lite[[#This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0" s="48" t="str" cm="1">
        <f t="array" aca="1" ref="AT14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0" s="7">
        <f>IF(FIT_Lite[[#This Row],[Most Recent-AAPI Score]]&gt;=40, 1, IF(OR(TRIM(FIT_Lite[[#This Row],[Pre-AAPI Score]])="",TRIM(FIT_Lite[[#This Row],[Most Recent-AAPI Score]])=""),0,IF(FIT_Lite[[#This Row],[Most Recent-AAPI Score]]-FIT_Lite[[#This Row],[Pre-AAPI Score]]&gt;=0,1,0)))</f>
        <v>0</v>
      </c>
      <c r="AW140" s="7">
        <f>IF(FIT_Lite[[#This Row],[Most Recent-DLA-20 Score]]&gt;=7, 1, IF(OR(TRIM(FIT_Lite[[#This Row],[Pre-DLA-20 Score]])="",TRIM(FIT_Lite[[#This Row],[Most Recent-DLA-20 Score]])=""),0,IF(FIT_Lite[[#This Row],[Most Recent-DLA-20 Score]]-FIT_Lite[[#This Row],[Pre-DLA-20 Score]]&gt;=0,1,0)))</f>
        <v>0</v>
      </c>
      <c r="AX140" s="7">
        <f>IF(FIT_Lite[[#This Row],[Most Recent-AAPI Score]]&gt;=40, 1, IF(OR(TRIM(FIT_Lite[[#This Row],[Pre-AAPI Score]])="",TRIM(FIT_Lite[[#This Row],[Most Recent-AAPI Score]])=""),0,IF(FIT_Lite[[#This Row],[Most Recent-AAPI Score]]-FIT_Lite[[#This Row],[Pre-AAPI Score]]&gt;=0,1,0)))</f>
        <v>0</v>
      </c>
      <c r="AY140" s="7">
        <f>IF(FIT_Lite[[#This Row],[Most Recent-DLA-20 Score]]&gt;=7, 1, IF(OR(TRIM(FIT_Lite[[#This Row],[Pre-DLA-20 Score]])="",TRIM(FIT_Lite[[#This Row],[Most Recent-DLA-20 Score]])=""),0,IF(FIT_Lite[[#This Row],[Most Recent-DLA-20 Score]]-FIT_Lite[[#This Row],[Pre-DLA-20 Score]]&gt;=0,1,0)))</f>
        <v>0</v>
      </c>
      <c r="AZ140" s="7" t="str">
        <f>IFERROR(VLOOKUP(FIT_Lite[[#This Row],[Primary ICD-10 Diagnosis]],ICD_10[[Combined]:[category]],3,FALSE),"")</f>
        <v/>
      </c>
      <c r="BA140" s="18" t="str">
        <f>IF(AND(LEN(FIT_Lite[[#This Row],[Date Enrolled]])&gt;0,LEN(FIT_Lite[[#This Row],[Date Assessment Completed]])&gt;0),IF((FIT_Lite[[#This Row],[Date Assessment Completed]]-FIT_Lite[[#This Row],[Date Enrolled]])&lt;=15,"Yes","No"),"")</f>
        <v/>
      </c>
      <c r="BB140" s="7" t="str">
        <f>IF(AND(LEN(FIT_Lite[[#This Row],[Discharge Date]])&gt;0,LEN(FIT_Lite[[#This Row],[Date Discharge Summary Completed]])&gt;0),IF(DATEDIF(FIT_Lite[[#This Row],[Discharge Date]],FIT_Lite[[#This Row],[Date Discharge Summary Completed]],"D")&lt;=7,"Yes","No"),"")</f>
        <v/>
      </c>
      <c r="BC140" s="18" t="str">
        <f>IFERROR(IF(LEN(TRIM(FIT_Lite[[#This Row],[Living Arrangements at Discharge]]))&gt;0,VLOOKUP(FIT_Lite[[#This Row],[Living Arrangements at Discharge]],Living_Arrangements[],2,FALSE),""),"")</f>
        <v/>
      </c>
      <c r="BD14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0" s="18" t="str">
        <f>IF(LEN(TRIM(FIT_Lite[[#This Row],[Employment Status at Discharge]]))&gt;0,IF(FIT_Lite[[#This Row],[Employment Status at Discharge]]="Yes","Stable",IF(FIT_Lite[[#This Row],[Employment Status at Discharge]]="No","Unstable",IFERROR(VLOOKUP(FIT_Lite[[#This Row],[Employment Status at Discharge]],Employment_Stat[],2,FALSE),""))),"")</f>
        <v/>
      </c>
      <c r="BF140" s="16">
        <f>IF(LEN(FIT_Lite[[#This Row],[Pre-AAPI Date]])&gt;0,FIT_Lite[[#This Row],[Pre-AAPI Date]],FIT_Lite[[#This Row],[Date Enrolled]])</f>
        <v>0</v>
      </c>
      <c r="BG140" s="16">
        <f ca="1">IF(LEN(FIT_Lite[[#This Row],[Date Discharge Summary Completed]])&gt;0,FIT_Lite[[#This Row],[Date Discharge Summary Completed]],IF(LEN(FIT_Lite[[#This Row],[Discharge Date]])&gt;0,FIT_Lite[[#This Row],[Discharge Date]]+30,TODAY()))</f>
        <v>45940</v>
      </c>
      <c r="BH140" s="16">
        <f>IF(LEN(FIT_Lite[[#This Row],[Pre-DLA-20 Date]])&gt;0,FIT_Lite[[#This Row],[Pre-DLA-20 Date]],FIT_Lite[[#This Row],[Date Enrolled]])</f>
        <v>0</v>
      </c>
      <c r="BI140" t="str">
        <f>IFERROR(IF(AND(TRIM(FIT_Lite[[#This Row],[Date Enrolled]])&lt;&gt;"",TRIM(FIT_Lite[[#This Row],[Discharge Date]])&lt;&gt;""),DATEDIF(FIT_Lite[[#This Row],[Date Enrolled]],FIT_Lite[[#This Row],[Discharge Date]],"D"),""),"")</f>
        <v/>
      </c>
    </row>
    <row r="141" spans="1:61" x14ac:dyDescent="0.25">
      <c r="A141" s="14"/>
      <c r="S141" s="10"/>
      <c r="AG141" s="11"/>
      <c r="AH141" s="35"/>
      <c r="AI141" s="11"/>
      <c r="AJ141" s="11"/>
      <c r="AO141" s="10"/>
      <c r="AP141" s="15" t="str" cm="1">
        <f t="array" aca="1" ref="AP14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1" s="16" t="str" cm="1">
        <f t="array" aca="1" ref="AQ14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1" s="16" t="str" cm="1">
        <f t="array" aca="1" ref="AR14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1" s="51" t="str">
        <f ca="1">IF(
AND(LEN(TRIM(FIT_Lite[[#This Row],[Child Care 6 Months Post-Discharge]]))=0,LEN(TRIM(FIT_Lite[[#This Row],[Discharge Date]]))&gt;0,LEN(TRIM(AN141))=0,FIT_Lite[[#This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1" s="48" t="str" cm="1">
        <f t="array" aca="1" ref="AT14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1" s="7">
        <f>IF(FIT_Lite[[#This Row],[Most Recent-AAPI Score]]&gt;=40, 1, IF(OR(TRIM(FIT_Lite[[#This Row],[Pre-AAPI Score]])="",TRIM(FIT_Lite[[#This Row],[Most Recent-AAPI Score]])=""),0,IF(FIT_Lite[[#This Row],[Most Recent-AAPI Score]]-FIT_Lite[[#This Row],[Pre-AAPI Score]]&gt;=0,1,0)))</f>
        <v>0</v>
      </c>
      <c r="AW141" s="7">
        <f>IF(FIT_Lite[[#This Row],[Most Recent-DLA-20 Score]]&gt;=7, 1, IF(OR(TRIM(FIT_Lite[[#This Row],[Pre-DLA-20 Score]])="",TRIM(FIT_Lite[[#This Row],[Most Recent-DLA-20 Score]])=""),0,IF(FIT_Lite[[#This Row],[Most Recent-DLA-20 Score]]-FIT_Lite[[#This Row],[Pre-DLA-20 Score]]&gt;=0,1,0)))</f>
        <v>0</v>
      </c>
      <c r="AX141" s="7">
        <f>IF(FIT_Lite[[#This Row],[Most Recent-AAPI Score]]&gt;=40, 1, IF(OR(TRIM(FIT_Lite[[#This Row],[Pre-AAPI Score]])="",TRIM(FIT_Lite[[#This Row],[Most Recent-AAPI Score]])=""),0,IF(FIT_Lite[[#This Row],[Most Recent-AAPI Score]]-FIT_Lite[[#This Row],[Pre-AAPI Score]]&gt;=0,1,0)))</f>
        <v>0</v>
      </c>
      <c r="AY141" s="7">
        <f>IF(FIT_Lite[[#This Row],[Most Recent-DLA-20 Score]]&gt;=7, 1, IF(OR(TRIM(FIT_Lite[[#This Row],[Pre-DLA-20 Score]])="",TRIM(FIT_Lite[[#This Row],[Most Recent-DLA-20 Score]])=""),0,IF(FIT_Lite[[#This Row],[Most Recent-DLA-20 Score]]-FIT_Lite[[#This Row],[Pre-DLA-20 Score]]&gt;=0,1,0)))</f>
        <v>0</v>
      </c>
      <c r="AZ141" s="7" t="str">
        <f>IFERROR(VLOOKUP(FIT_Lite[[#This Row],[Primary ICD-10 Diagnosis]],ICD_10[[Combined]:[category]],3,FALSE),"")</f>
        <v/>
      </c>
      <c r="BA141" s="18" t="str">
        <f>IF(AND(LEN(FIT_Lite[[#This Row],[Date Enrolled]])&gt;0,LEN(FIT_Lite[[#This Row],[Date Assessment Completed]])&gt;0),IF((FIT_Lite[[#This Row],[Date Assessment Completed]]-FIT_Lite[[#This Row],[Date Enrolled]])&lt;=15,"Yes","No"),"")</f>
        <v/>
      </c>
      <c r="BB141" s="7" t="str">
        <f>IF(AND(LEN(FIT_Lite[[#This Row],[Discharge Date]])&gt;0,LEN(FIT_Lite[[#This Row],[Date Discharge Summary Completed]])&gt;0),IF(DATEDIF(FIT_Lite[[#This Row],[Discharge Date]],FIT_Lite[[#This Row],[Date Discharge Summary Completed]],"D")&lt;=7,"Yes","No"),"")</f>
        <v/>
      </c>
      <c r="BC141" s="18" t="str">
        <f>IFERROR(IF(LEN(TRIM(FIT_Lite[[#This Row],[Living Arrangements at Discharge]]))&gt;0,VLOOKUP(FIT_Lite[[#This Row],[Living Arrangements at Discharge]],Living_Arrangements[],2,FALSE),""),"")</f>
        <v/>
      </c>
      <c r="BD14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1" s="18" t="str">
        <f>IF(LEN(TRIM(FIT_Lite[[#This Row],[Employment Status at Discharge]]))&gt;0,IF(FIT_Lite[[#This Row],[Employment Status at Discharge]]="Yes","Stable",IF(FIT_Lite[[#This Row],[Employment Status at Discharge]]="No","Unstable",IFERROR(VLOOKUP(FIT_Lite[[#This Row],[Employment Status at Discharge]],Employment_Stat[],2,FALSE),""))),"")</f>
        <v/>
      </c>
      <c r="BF141" s="16">
        <f>IF(LEN(FIT_Lite[[#This Row],[Pre-AAPI Date]])&gt;0,FIT_Lite[[#This Row],[Pre-AAPI Date]],FIT_Lite[[#This Row],[Date Enrolled]])</f>
        <v>0</v>
      </c>
      <c r="BG141" s="16">
        <f ca="1">IF(LEN(FIT_Lite[[#This Row],[Date Discharge Summary Completed]])&gt;0,FIT_Lite[[#This Row],[Date Discharge Summary Completed]],IF(LEN(FIT_Lite[[#This Row],[Discharge Date]])&gt;0,FIT_Lite[[#This Row],[Discharge Date]]+30,TODAY()))</f>
        <v>45940</v>
      </c>
      <c r="BH141" s="16">
        <f>IF(LEN(FIT_Lite[[#This Row],[Pre-DLA-20 Date]])&gt;0,FIT_Lite[[#This Row],[Pre-DLA-20 Date]],FIT_Lite[[#This Row],[Date Enrolled]])</f>
        <v>0</v>
      </c>
      <c r="BI141" t="str">
        <f>IFERROR(IF(AND(TRIM(FIT_Lite[[#This Row],[Date Enrolled]])&lt;&gt;"",TRIM(FIT_Lite[[#This Row],[Discharge Date]])&lt;&gt;""),DATEDIF(FIT_Lite[[#This Row],[Date Enrolled]],FIT_Lite[[#This Row],[Discharge Date]],"D"),""),"")</f>
        <v/>
      </c>
    </row>
    <row r="142" spans="1:61" x14ac:dyDescent="0.25">
      <c r="A142" s="14"/>
      <c r="D142" s="20"/>
      <c r="S142" s="10"/>
      <c r="AG142" s="11"/>
      <c r="AH142" s="35"/>
      <c r="AI142" s="11"/>
      <c r="AJ142" s="11"/>
      <c r="AO142" s="10"/>
      <c r="AP142" s="15" t="str" cm="1">
        <f t="array" aca="1" ref="AP14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2" s="16" t="str" cm="1">
        <f t="array" aca="1" ref="AQ14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2" s="16" t="str" cm="1">
        <f t="array" aca="1" ref="AR14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2" s="51" t="str">
        <f ca="1">IF(
AND(LEN(TRIM(FIT_Lite[[#This Row],[Child Care 6 Months Post-Discharge]]))=0,LEN(TRIM(FIT_Lite[[#This Row],[Discharge Date]]))&gt;0,LEN(TRIM(AN142))=0,FIT_Lite[[#This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2" s="48" t="str" cm="1">
        <f t="array" aca="1" ref="AT14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2" s="7">
        <f>IF(FIT_Lite[[#This Row],[Most Recent-AAPI Score]]&gt;=40, 1, IF(OR(TRIM(FIT_Lite[[#This Row],[Pre-AAPI Score]])="",TRIM(FIT_Lite[[#This Row],[Most Recent-AAPI Score]])=""),0,IF(FIT_Lite[[#This Row],[Most Recent-AAPI Score]]-FIT_Lite[[#This Row],[Pre-AAPI Score]]&gt;=0,1,0)))</f>
        <v>0</v>
      </c>
      <c r="AW142" s="7">
        <f>IF(FIT_Lite[[#This Row],[Most Recent-DLA-20 Score]]&gt;=7, 1, IF(OR(TRIM(FIT_Lite[[#This Row],[Pre-DLA-20 Score]])="",TRIM(FIT_Lite[[#This Row],[Most Recent-DLA-20 Score]])=""),0,IF(FIT_Lite[[#This Row],[Most Recent-DLA-20 Score]]-FIT_Lite[[#This Row],[Pre-DLA-20 Score]]&gt;=0,1,0)))</f>
        <v>0</v>
      </c>
      <c r="AX142" s="7">
        <f>IF(FIT_Lite[[#This Row],[Most Recent-AAPI Score]]&gt;=40, 1, IF(OR(TRIM(FIT_Lite[[#This Row],[Pre-AAPI Score]])="",TRIM(FIT_Lite[[#This Row],[Most Recent-AAPI Score]])=""),0,IF(FIT_Lite[[#This Row],[Most Recent-AAPI Score]]-FIT_Lite[[#This Row],[Pre-AAPI Score]]&gt;=0,1,0)))</f>
        <v>0</v>
      </c>
      <c r="AY142" s="7">
        <f>IF(FIT_Lite[[#This Row],[Most Recent-DLA-20 Score]]&gt;=7, 1, IF(OR(TRIM(FIT_Lite[[#This Row],[Pre-DLA-20 Score]])="",TRIM(FIT_Lite[[#This Row],[Most Recent-DLA-20 Score]])=""),0,IF(FIT_Lite[[#This Row],[Most Recent-DLA-20 Score]]-FIT_Lite[[#This Row],[Pre-DLA-20 Score]]&gt;=0,1,0)))</f>
        <v>0</v>
      </c>
      <c r="AZ142" s="7" t="str">
        <f>IFERROR(VLOOKUP(FIT_Lite[[#This Row],[Primary ICD-10 Diagnosis]],ICD_10[[Combined]:[category]],3,FALSE),"")</f>
        <v/>
      </c>
      <c r="BA142" s="18" t="str">
        <f>IF(AND(LEN(FIT_Lite[[#This Row],[Date Enrolled]])&gt;0,LEN(FIT_Lite[[#This Row],[Date Assessment Completed]])&gt;0),IF((FIT_Lite[[#This Row],[Date Assessment Completed]]-FIT_Lite[[#This Row],[Date Enrolled]])&lt;=15,"Yes","No"),"")</f>
        <v/>
      </c>
      <c r="BB142" s="7" t="str">
        <f>IF(AND(LEN(FIT_Lite[[#This Row],[Discharge Date]])&gt;0,LEN(FIT_Lite[[#This Row],[Date Discharge Summary Completed]])&gt;0),IF(DATEDIF(FIT_Lite[[#This Row],[Discharge Date]],FIT_Lite[[#This Row],[Date Discharge Summary Completed]],"D")&lt;=7,"Yes","No"),"")</f>
        <v/>
      </c>
      <c r="BC142" s="18" t="str">
        <f>IFERROR(IF(LEN(TRIM(FIT_Lite[[#This Row],[Living Arrangements at Discharge]]))&gt;0,VLOOKUP(FIT_Lite[[#This Row],[Living Arrangements at Discharge]],Living_Arrangements[],2,FALSE),""),"")</f>
        <v/>
      </c>
      <c r="BD14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2" s="18" t="str">
        <f>IF(LEN(TRIM(FIT_Lite[[#This Row],[Employment Status at Discharge]]))&gt;0,IF(FIT_Lite[[#This Row],[Employment Status at Discharge]]="Yes","Stable",IF(FIT_Lite[[#This Row],[Employment Status at Discharge]]="No","Unstable",IFERROR(VLOOKUP(FIT_Lite[[#This Row],[Employment Status at Discharge]],Employment_Stat[],2,FALSE),""))),"")</f>
        <v/>
      </c>
      <c r="BF142" s="16">
        <f>IF(LEN(FIT_Lite[[#This Row],[Pre-AAPI Date]])&gt;0,FIT_Lite[[#This Row],[Pre-AAPI Date]],FIT_Lite[[#This Row],[Date Enrolled]])</f>
        <v>0</v>
      </c>
      <c r="BG142" s="16">
        <f ca="1">IF(LEN(FIT_Lite[[#This Row],[Date Discharge Summary Completed]])&gt;0,FIT_Lite[[#This Row],[Date Discharge Summary Completed]],IF(LEN(FIT_Lite[[#This Row],[Discharge Date]])&gt;0,FIT_Lite[[#This Row],[Discharge Date]]+30,TODAY()))</f>
        <v>45940</v>
      </c>
      <c r="BH142" s="16">
        <f>IF(LEN(FIT_Lite[[#This Row],[Pre-DLA-20 Date]])&gt;0,FIT_Lite[[#This Row],[Pre-DLA-20 Date]],FIT_Lite[[#This Row],[Date Enrolled]])</f>
        <v>0</v>
      </c>
      <c r="BI142" t="str">
        <f>IFERROR(IF(AND(TRIM(FIT_Lite[[#This Row],[Date Enrolled]])&lt;&gt;"",TRIM(FIT_Lite[[#This Row],[Discharge Date]])&lt;&gt;""),DATEDIF(FIT_Lite[[#This Row],[Date Enrolled]],FIT_Lite[[#This Row],[Discharge Date]],"D"),""),"")</f>
        <v/>
      </c>
    </row>
    <row r="143" spans="1:61" x14ac:dyDescent="0.25">
      <c r="A143" s="14"/>
      <c r="D143" s="20"/>
      <c r="S143" s="10"/>
      <c r="AG143" s="11"/>
      <c r="AH143" s="35"/>
      <c r="AI143" s="11"/>
      <c r="AJ143" s="11"/>
      <c r="AO143" s="10"/>
      <c r="AP143" s="15" t="str" cm="1">
        <f t="array" aca="1" ref="AP14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3" s="16" t="str" cm="1">
        <f t="array" aca="1" ref="AQ14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3" s="16" t="str" cm="1">
        <f t="array" aca="1" ref="AR14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3" s="51" t="str">
        <f ca="1">IF(
AND(LEN(TRIM(FIT_Lite[[#This Row],[Child Care 6 Months Post-Discharge]]))=0,LEN(TRIM(FIT_Lite[[#This Row],[Discharge Date]]))&gt;0,LEN(TRIM(AN143))=0,FIT_Lite[[#This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3" s="48" t="str" cm="1">
        <f t="array" aca="1" ref="AT14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3" s="7">
        <f>IF(FIT_Lite[[#This Row],[Most Recent-AAPI Score]]&gt;=40, 1, IF(OR(TRIM(FIT_Lite[[#This Row],[Pre-AAPI Score]])="",TRIM(FIT_Lite[[#This Row],[Most Recent-AAPI Score]])=""),0,IF(FIT_Lite[[#This Row],[Most Recent-AAPI Score]]-FIT_Lite[[#This Row],[Pre-AAPI Score]]&gt;=0,1,0)))</f>
        <v>0</v>
      </c>
      <c r="AW143" s="7">
        <f>IF(FIT_Lite[[#This Row],[Most Recent-DLA-20 Score]]&gt;=7, 1, IF(OR(TRIM(FIT_Lite[[#This Row],[Pre-DLA-20 Score]])="",TRIM(FIT_Lite[[#This Row],[Most Recent-DLA-20 Score]])=""),0,IF(FIT_Lite[[#This Row],[Most Recent-DLA-20 Score]]-FIT_Lite[[#This Row],[Pre-DLA-20 Score]]&gt;=0,1,0)))</f>
        <v>0</v>
      </c>
      <c r="AX143" s="7">
        <f>IF(FIT_Lite[[#This Row],[Most Recent-AAPI Score]]&gt;=40, 1, IF(OR(TRIM(FIT_Lite[[#This Row],[Pre-AAPI Score]])="",TRIM(FIT_Lite[[#This Row],[Most Recent-AAPI Score]])=""),0,IF(FIT_Lite[[#This Row],[Most Recent-AAPI Score]]-FIT_Lite[[#This Row],[Pre-AAPI Score]]&gt;=0,1,0)))</f>
        <v>0</v>
      </c>
      <c r="AY143" s="7">
        <f>IF(FIT_Lite[[#This Row],[Most Recent-DLA-20 Score]]&gt;=7, 1, IF(OR(TRIM(FIT_Lite[[#This Row],[Pre-DLA-20 Score]])="",TRIM(FIT_Lite[[#This Row],[Most Recent-DLA-20 Score]])=""),0,IF(FIT_Lite[[#This Row],[Most Recent-DLA-20 Score]]-FIT_Lite[[#This Row],[Pre-DLA-20 Score]]&gt;=0,1,0)))</f>
        <v>0</v>
      </c>
      <c r="AZ143" s="7" t="str">
        <f>IFERROR(VLOOKUP(FIT_Lite[[#This Row],[Primary ICD-10 Diagnosis]],ICD_10[[Combined]:[category]],3,FALSE),"")</f>
        <v/>
      </c>
      <c r="BA143" s="18" t="str">
        <f>IF(AND(LEN(FIT_Lite[[#This Row],[Date Enrolled]])&gt;0,LEN(FIT_Lite[[#This Row],[Date Assessment Completed]])&gt;0),IF((FIT_Lite[[#This Row],[Date Assessment Completed]]-FIT_Lite[[#This Row],[Date Enrolled]])&lt;=15,"Yes","No"),"")</f>
        <v/>
      </c>
      <c r="BB143" s="7" t="str">
        <f>IF(AND(LEN(FIT_Lite[[#This Row],[Discharge Date]])&gt;0,LEN(FIT_Lite[[#This Row],[Date Discharge Summary Completed]])&gt;0),IF(DATEDIF(FIT_Lite[[#This Row],[Discharge Date]],FIT_Lite[[#This Row],[Date Discharge Summary Completed]],"D")&lt;=7,"Yes","No"),"")</f>
        <v/>
      </c>
      <c r="BC143" s="18" t="str">
        <f>IFERROR(IF(LEN(TRIM(FIT_Lite[[#This Row],[Living Arrangements at Discharge]]))&gt;0,VLOOKUP(FIT_Lite[[#This Row],[Living Arrangements at Discharge]],Living_Arrangements[],2,FALSE),""),"")</f>
        <v/>
      </c>
      <c r="BD14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3" s="18" t="str">
        <f>IF(LEN(TRIM(FIT_Lite[[#This Row],[Employment Status at Discharge]]))&gt;0,IF(FIT_Lite[[#This Row],[Employment Status at Discharge]]="Yes","Stable",IF(FIT_Lite[[#This Row],[Employment Status at Discharge]]="No","Unstable",IFERROR(VLOOKUP(FIT_Lite[[#This Row],[Employment Status at Discharge]],Employment_Stat[],2,FALSE),""))),"")</f>
        <v/>
      </c>
      <c r="BF143" s="16">
        <f>IF(LEN(FIT_Lite[[#This Row],[Pre-AAPI Date]])&gt;0,FIT_Lite[[#This Row],[Pre-AAPI Date]],FIT_Lite[[#This Row],[Date Enrolled]])</f>
        <v>0</v>
      </c>
      <c r="BG143" s="16">
        <f ca="1">IF(LEN(FIT_Lite[[#This Row],[Date Discharge Summary Completed]])&gt;0,FIT_Lite[[#This Row],[Date Discharge Summary Completed]],IF(LEN(FIT_Lite[[#This Row],[Discharge Date]])&gt;0,FIT_Lite[[#This Row],[Discharge Date]]+30,TODAY()))</f>
        <v>45940</v>
      </c>
      <c r="BH143" s="16">
        <f>IF(LEN(FIT_Lite[[#This Row],[Pre-DLA-20 Date]])&gt;0,FIT_Lite[[#This Row],[Pre-DLA-20 Date]],FIT_Lite[[#This Row],[Date Enrolled]])</f>
        <v>0</v>
      </c>
      <c r="BI143" t="str">
        <f>IFERROR(IF(AND(TRIM(FIT_Lite[[#This Row],[Date Enrolled]])&lt;&gt;"",TRIM(FIT_Lite[[#This Row],[Discharge Date]])&lt;&gt;""),DATEDIF(FIT_Lite[[#This Row],[Date Enrolled]],FIT_Lite[[#This Row],[Discharge Date]],"D"),""),"")</f>
        <v/>
      </c>
    </row>
    <row r="144" spans="1:61" x14ac:dyDescent="0.25">
      <c r="A144" s="14"/>
      <c r="D144" s="20"/>
      <c r="S144" s="10"/>
      <c r="AG144" s="11"/>
      <c r="AH144" s="35"/>
      <c r="AI144" s="11"/>
      <c r="AJ144" s="11"/>
      <c r="AO144" s="10"/>
      <c r="AP144" s="15" t="str" cm="1">
        <f t="array" aca="1" ref="AP14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4" s="16" t="str" cm="1">
        <f t="array" aca="1" ref="AQ14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4" s="16" t="str" cm="1">
        <f t="array" aca="1" ref="AR14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4" s="51" t="str">
        <f ca="1">IF(
AND(LEN(TRIM(FIT_Lite[[#This Row],[Child Care 6 Months Post-Discharge]]))=0,LEN(TRIM(FIT_Lite[[#This Row],[Discharge Date]]))&gt;0,LEN(TRIM(AN144))=0,FIT_Lite[[#This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4" s="48" t="str" cm="1">
        <f t="array" aca="1" ref="AT14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4" s="7">
        <f>IF(FIT_Lite[[#This Row],[Most Recent-AAPI Score]]&gt;=40, 1, IF(OR(TRIM(FIT_Lite[[#This Row],[Pre-AAPI Score]])="",TRIM(FIT_Lite[[#This Row],[Most Recent-AAPI Score]])=""),0,IF(FIT_Lite[[#This Row],[Most Recent-AAPI Score]]-FIT_Lite[[#This Row],[Pre-AAPI Score]]&gt;=0,1,0)))</f>
        <v>0</v>
      </c>
      <c r="AW144" s="7">
        <f>IF(FIT_Lite[[#This Row],[Most Recent-DLA-20 Score]]&gt;=7, 1, IF(OR(TRIM(FIT_Lite[[#This Row],[Pre-DLA-20 Score]])="",TRIM(FIT_Lite[[#This Row],[Most Recent-DLA-20 Score]])=""),0,IF(FIT_Lite[[#This Row],[Most Recent-DLA-20 Score]]-FIT_Lite[[#This Row],[Pre-DLA-20 Score]]&gt;=0,1,0)))</f>
        <v>0</v>
      </c>
      <c r="AX144" s="7">
        <f>IF(FIT_Lite[[#This Row],[Most Recent-AAPI Score]]&gt;=40, 1, IF(OR(TRIM(FIT_Lite[[#This Row],[Pre-AAPI Score]])="",TRIM(FIT_Lite[[#This Row],[Most Recent-AAPI Score]])=""),0,IF(FIT_Lite[[#This Row],[Most Recent-AAPI Score]]-FIT_Lite[[#This Row],[Pre-AAPI Score]]&gt;=0,1,0)))</f>
        <v>0</v>
      </c>
      <c r="AY144" s="7">
        <f>IF(FIT_Lite[[#This Row],[Most Recent-DLA-20 Score]]&gt;=7, 1, IF(OR(TRIM(FIT_Lite[[#This Row],[Pre-DLA-20 Score]])="",TRIM(FIT_Lite[[#This Row],[Most Recent-DLA-20 Score]])=""),0,IF(FIT_Lite[[#This Row],[Most Recent-DLA-20 Score]]-FIT_Lite[[#This Row],[Pre-DLA-20 Score]]&gt;=0,1,0)))</f>
        <v>0</v>
      </c>
      <c r="AZ144" s="7" t="str">
        <f>IFERROR(VLOOKUP(FIT_Lite[[#This Row],[Primary ICD-10 Diagnosis]],ICD_10[[Combined]:[category]],3,FALSE),"")</f>
        <v/>
      </c>
      <c r="BA144" s="18" t="str">
        <f>IF(AND(LEN(FIT_Lite[[#This Row],[Date Enrolled]])&gt;0,LEN(FIT_Lite[[#This Row],[Date Assessment Completed]])&gt;0),IF((FIT_Lite[[#This Row],[Date Assessment Completed]]-FIT_Lite[[#This Row],[Date Enrolled]])&lt;=15,"Yes","No"),"")</f>
        <v/>
      </c>
      <c r="BB144" s="7" t="str">
        <f>IF(AND(LEN(FIT_Lite[[#This Row],[Discharge Date]])&gt;0,LEN(FIT_Lite[[#This Row],[Date Discharge Summary Completed]])&gt;0),IF(DATEDIF(FIT_Lite[[#This Row],[Discharge Date]],FIT_Lite[[#This Row],[Date Discharge Summary Completed]],"D")&lt;=7,"Yes","No"),"")</f>
        <v/>
      </c>
      <c r="BC144" s="18" t="str">
        <f>IFERROR(IF(LEN(TRIM(FIT_Lite[[#This Row],[Living Arrangements at Discharge]]))&gt;0,VLOOKUP(FIT_Lite[[#This Row],[Living Arrangements at Discharge]],Living_Arrangements[],2,FALSE),""),"")</f>
        <v/>
      </c>
      <c r="BD14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4" s="18" t="str">
        <f>IF(LEN(TRIM(FIT_Lite[[#This Row],[Employment Status at Discharge]]))&gt;0,IF(FIT_Lite[[#This Row],[Employment Status at Discharge]]="Yes","Stable",IF(FIT_Lite[[#This Row],[Employment Status at Discharge]]="No","Unstable",IFERROR(VLOOKUP(FIT_Lite[[#This Row],[Employment Status at Discharge]],Employment_Stat[],2,FALSE),""))),"")</f>
        <v/>
      </c>
      <c r="BF144" s="16">
        <f>IF(LEN(FIT_Lite[[#This Row],[Pre-AAPI Date]])&gt;0,FIT_Lite[[#This Row],[Pre-AAPI Date]],FIT_Lite[[#This Row],[Date Enrolled]])</f>
        <v>0</v>
      </c>
      <c r="BG144" s="16">
        <f ca="1">IF(LEN(FIT_Lite[[#This Row],[Date Discharge Summary Completed]])&gt;0,FIT_Lite[[#This Row],[Date Discharge Summary Completed]],IF(LEN(FIT_Lite[[#This Row],[Discharge Date]])&gt;0,FIT_Lite[[#This Row],[Discharge Date]]+30,TODAY()))</f>
        <v>45940</v>
      </c>
      <c r="BH144" s="16">
        <f>IF(LEN(FIT_Lite[[#This Row],[Pre-DLA-20 Date]])&gt;0,FIT_Lite[[#This Row],[Pre-DLA-20 Date]],FIT_Lite[[#This Row],[Date Enrolled]])</f>
        <v>0</v>
      </c>
      <c r="BI144" t="str">
        <f>IFERROR(IF(AND(TRIM(FIT_Lite[[#This Row],[Date Enrolled]])&lt;&gt;"",TRIM(FIT_Lite[[#This Row],[Discharge Date]])&lt;&gt;""),DATEDIF(FIT_Lite[[#This Row],[Date Enrolled]],FIT_Lite[[#This Row],[Discharge Date]],"D"),""),"")</f>
        <v/>
      </c>
    </row>
    <row r="145" spans="1:61" x14ac:dyDescent="0.25">
      <c r="A145" s="14"/>
      <c r="D145" s="20"/>
      <c r="S145" s="10"/>
      <c r="AG145" s="11"/>
      <c r="AH145" s="35"/>
      <c r="AI145" s="11"/>
      <c r="AJ145" s="11"/>
      <c r="AO145" s="10"/>
      <c r="AP145" s="15" t="str" cm="1">
        <f t="array" aca="1" ref="AP14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5" s="16" t="str" cm="1">
        <f t="array" aca="1" ref="AQ14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5" s="16" t="str" cm="1">
        <f t="array" aca="1" ref="AR14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5" s="51" t="str">
        <f ca="1">IF(
AND(LEN(TRIM(FIT_Lite[[#This Row],[Child Care 6 Months Post-Discharge]]))=0,LEN(TRIM(FIT_Lite[[#This Row],[Discharge Date]]))&gt;0,LEN(TRIM(AN145))=0,FIT_Lite[[#This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5" s="48" t="str" cm="1">
        <f t="array" aca="1" ref="AT14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5" s="7">
        <f>IF(FIT_Lite[[#This Row],[Most Recent-AAPI Score]]&gt;=40, 1, IF(OR(TRIM(FIT_Lite[[#This Row],[Pre-AAPI Score]])="",TRIM(FIT_Lite[[#This Row],[Most Recent-AAPI Score]])=""),0,IF(FIT_Lite[[#This Row],[Most Recent-AAPI Score]]-FIT_Lite[[#This Row],[Pre-AAPI Score]]&gt;=0,1,0)))</f>
        <v>0</v>
      </c>
      <c r="AW145" s="7">
        <f>IF(FIT_Lite[[#This Row],[Most Recent-DLA-20 Score]]&gt;=7, 1, IF(OR(TRIM(FIT_Lite[[#This Row],[Pre-DLA-20 Score]])="",TRIM(FIT_Lite[[#This Row],[Most Recent-DLA-20 Score]])=""),0,IF(FIT_Lite[[#This Row],[Most Recent-DLA-20 Score]]-FIT_Lite[[#This Row],[Pre-DLA-20 Score]]&gt;=0,1,0)))</f>
        <v>0</v>
      </c>
      <c r="AX145" s="7">
        <f>IF(FIT_Lite[[#This Row],[Most Recent-AAPI Score]]&gt;=40, 1, IF(OR(TRIM(FIT_Lite[[#This Row],[Pre-AAPI Score]])="",TRIM(FIT_Lite[[#This Row],[Most Recent-AAPI Score]])=""),0,IF(FIT_Lite[[#This Row],[Most Recent-AAPI Score]]-FIT_Lite[[#This Row],[Pre-AAPI Score]]&gt;=0,1,0)))</f>
        <v>0</v>
      </c>
      <c r="AY145" s="7">
        <f>IF(FIT_Lite[[#This Row],[Most Recent-DLA-20 Score]]&gt;=7, 1, IF(OR(TRIM(FIT_Lite[[#This Row],[Pre-DLA-20 Score]])="",TRIM(FIT_Lite[[#This Row],[Most Recent-DLA-20 Score]])=""),0,IF(FIT_Lite[[#This Row],[Most Recent-DLA-20 Score]]-FIT_Lite[[#This Row],[Pre-DLA-20 Score]]&gt;=0,1,0)))</f>
        <v>0</v>
      </c>
      <c r="AZ145" s="7" t="str">
        <f>IFERROR(VLOOKUP(FIT_Lite[[#This Row],[Primary ICD-10 Diagnosis]],ICD_10[[Combined]:[category]],3,FALSE),"")</f>
        <v/>
      </c>
      <c r="BA145" s="18" t="str">
        <f>IF(AND(LEN(FIT_Lite[[#This Row],[Date Enrolled]])&gt;0,LEN(FIT_Lite[[#This Row],[Date Assessment Completed]])&gt;0),IF((FIT_Lite[[#This Row],[Date Assessment Completed]]-FIT_Lite[[#This Row],[Date Enrolled]])&lt;=15,"Yes","No"),"")</f>
        <v/>
      </c>
      <c r="BB145" s="7" t="str">
        <f>IF(AND(LEN(FIT_Lite[[#This Row],[Discharge Date]])&gt;0,LEN(FIT_Lite[[#This Row],[Date Discharge Summary Completed]])&gt;0),IF(DATEDIF(FIT_Lite[[#This Row],[Discharge Date]],FIT_Lite[[#This Row],[Date Discharge Summary Completed]],"D")&lt;=7,"Yes","No"),"")</f>
        <v/>
      </c>
      <c r="BC145" s="18" t="str">
        <f>IFERROR(IF(LEN(TRIM(FIT_Lite[[#This Row],[Living Arrangements at Discharge]]))&gt;0,VLOOKUP(FIT_Lite[[#This Row],[Living Arrangements at Discharge]],Living_Arrangements[],2,FALSE),""),"")</f>
        <v/>
      </c>
      <c r="BD14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5" s="18" t="str">
        <f>IF(LEN(TRIM(FIT_Lite[[#This Row],[Employment Status at Discharge]]))&gt;0,IF(FIT_Lite[[#This Row],[Employment Status at Discharge]]="Yes","Stable",IF(FIT_Lite[[#This Row],[Employment Status at Discharge]]="No","Unstable",IFERROR(VLOOKUP(FIT_Lite[[#This Row],[Employment Status at Discharge]],Employment_Stat[],2,FALSE),""))),"")</f>
        <v/>
      </c>
      <c r="BF145" s="16">
        <f>IF(LEN(FIT_Lite[[#This Row],[Pre-AAPI Date]])&gt;0,FIT_Lite[[#This Row],[Pre-AAPI Date]],FIT_Lite[[#This Row],[Date Enrolled]])</f>
        <v>0</v>
      </c>
      <c r="BG145" s="16">
        <f ca="1">IF(LEN(FIT_Lite[[#This Row],[Date Discharge Summary Completed]])&gt;0,FIT_Lite[[#This Row],[Date Discharge Summary Completed]],IF(LEN(FIT_Lite[[#This Row],[Discharge Date]])&gt;0,FIT_Lite[[#This Row],[Discharge Date]]+30,TODAY()))</f>
        <v>45940</v>
      </c>
      <c r="BH145" s="16">
        <f>IF(LEN(FIT_Lite[[#This Row],[Pre-DLA-20 Date]])&gt;0,FIT_Lite[[#This Row],[Pre-DLA-20 Date]],FIT_Lite[[#This Row],[Date Enrolled]])</f>
        <v>0</v>
      </c>
      <c r="BI145" t="str">
        <f>IFERROR(IF(AND(TRIM(FIT_Lite[[#This Row],[Date Enrolled]])&lt;&gt;"",TRIM(FIT_Lite[[#This Row],[Discharge Date]])&lt;&gt;""),DATEDIF(FIT_Lite[[#This Row],[Date Enrolled]],FIT_Lite[[#This Row],[Discharge Date]],"D"),""),"")</f>
        <v/>
      </c>
    </row>
    <row r="146" spans="1:61" x14ac:dyDescent="0.25">
      <c r="A146" s="14"/>
      <c r="D146" s="20"/>
      <c r="S146" s="10"/>
      <c r="AG146" s="11"/>
      <c r="AH146" s="35"/>
      <c r="AI146" s="11"/>
      <c r="AJ146" s="11"/>
      <c r="AO146" s="10"/>
      <c r="AP146" s="15" t="str" cm="1">
        <f t="array" aca="1" ref="AP14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6" s="16" t="str" cm="1">
        <f t="array" aca="1" ref="AQ14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6" s="16" t="str" cm="1">
        <f t="array" aca="1" ref="AR14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6" s="51" t="str">
        <f ca="1">IF(
AND(LEN(TRIM(FIT_Lite[[#This Row],[Child Care 6 Months Post-Discharge]]))=0,LEN(TRIM(FIT_Lite[[#This Row],[Discharge Date]]))&gt;0,LEN(TRIM(AN146))=0,FIT_Lite[[#This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6" s="48" t="str" cm="1">
        <f t="array" aca="1" ref="AT14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6" s="7">
        <f>IF(FIT_Lite[[#This Row],[Most Recent-AAPI Score]]&gt;=40, 1, IF(OR(TRIM(FIT_Lite[[#This Row],[Pre-AAPI Score]])="",TRIM(FIT_Lite[[#This Row],[Most Recent-AAPI Score]])=""),0,IF(FIT_Lite[[#This Row],[Most Recent-AAPI Score]]-FIT_Lite[[#This Row],[Pre-AAPI Score]]&gt;=0,1,0)))</f>
        <v>0</v>
      </c>
      <c r="AW146" s="7">
        <f>IF(FIT_Lite[[#This Row],[Most Recent-DLA-20 Score]]&gt;=7, 1, IF(OR(TRIM(FIT_Lite[[#This Row],[Pre-DLA-20 Score]])="",TRIM(FIT_Lite[[#This Row],[Most Recent-DLA-20 Score]])=""),0,IF(FIT_Lite[[#This Row],[Most Recent-DLA-20 Score]]-FIT_Lite[[#This Row],[Pre-DLA-20 Score]]&gt;=0,1,0)))</f>
        <v>0</v>
      </c>
      <c r="AX146" s="7">
        <f>IF(FIT_Lite[[#This Row],[Most Recent-AAPI Score]]&gt;=40, 1, IF(OR(TRIM(FIT_Lite[[#This Row],[Pre-AAPI Score]])="",TRIM(FIT_Lite[[#This Row],[Most Recent-AAPI Score]])=""),0,IF(FIT_Lite[[#This Row],[Most Recent-AAPI Score]]-FIT_Lite[[#This Row],[Pre-AAPI Score]]&gt;=0,1,0)))</f>
        <v>0</v>
      </c>
      <c r="AY146" s="7">
        <f>IF(FIT_Lite[[#This Row],[Most Recent-DLA-20 Score]]&gt;=7, 1, IF(OR(TRIM(FIT_Lite[[#This Row],[Pre-DLA-20 Score]])="",TRIM(FIT_Lite[[#This Row],[Most Recent-DLA-20 Score]])=""),0,IF(FIT_Lite[[#This Row],[Most Recent-DLA-20 Score]]-FIT_Lite[[#This Row],[Pre-DLA-20 Score]]&gt;=0,1,0)))</f>
        <v>0</v>
      </c>
      <c r="AZ146" s="7" t="str">
        <f>IFERROR(VLOOKUP(FIT_Lite[[#This Row],[Primary ICD-10 Diagnosis]],ICD_10[[Combined]:[category]],3,FALSE),"")</f>
        <v/>
      </c>
      <c r="BA146" s="18" t="str">
        <f>IF(AND(LEN(FIT_Lite[[#This Row],[Date Enrolled]])&gt;0,LEN(FIT_Lite[[#This Row],[Date Assessment Completed]])&gt;0),IF((FIT_Lite[[#This Row],[Date Assessment Completed]]-FIT_Lite[[#This Row],[Date Enrolled]])&lt;=15,"Yes","No"),"")</f>
        <v/>
      </c>
      <c r="BB146" s="7" t="str">
        <f>IF(AND(LEN(FIT_Lite[[#This Row],[Discharge Date]])&gt;0,LEN(FIT_Lite[[#This Row],[Date Discharge Summary Completed]])&gt;0),IF(DATEDIF(FIT_Lite[[#This Row],[Discharge Date]],FIT_Lite[[#This Row],[Date Discharge Summary Completed]],"D")&lt;=7,"Yes","No"),"")</f>
        <v/>
      </c>
      <c r="BC146" s="18" t="str">
        <f>IFERROR(IF(LEN(TRIM(FIT_Lite[[#This Row],[Living Arrangements at Discharge]]))&gt;0,VLOOKUP(FIT_Lite[[#This Row],[Living Arrangements at Discharge]],Living_Arrangements[],2,FALSE),""),"")</f>
        <v/>
      </c>
      <c r="BD14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6" s="18" t="str">
        <f>IF(LEN(TRIM(FIT_Lite[[#This Row],[Employment Status at Discharge]]))&gt;0,IF(FIT_Lite[[#This Row],[Employment Status at Discharge]]="Yes","Stable",IF(FIT_Lite[[#This Row],[Employment Status at Discharge]]="No","Unstable",IFERROR(VLOOKUP(FIT_Lite[[#This Row],[Employment Status at Discharge]],Employment_Stat[],2,FALSE),""))),"")</f>
        <v/>
      </c>
      <c r="BF146" s="16">
        <f>IF(LEN(FIT_Lite[[#This Row],[Pre-AAPI Date]])&gt;0,FIT_Lite[[#This Row],[Pre-AAPI Date]],FIT_Lite[[#This Row],[Date Enrolled]])</f>
        <v>0</v>
      </c>
      <c r="BG146" s="16">
        <f ca="1">IF(LEN(FIT_Lite[[#This Row],[Date Discharge Summary Completed]])&gt;0,FIT_Lite[[#This Row],[Date Discharge Summary Completed]],IF(LEN(FIT_Lite[[#This Row],[Discharge Date]])&gt;0,FIT_Lite[[#This Row],[Discharge Date]]+30,TODAY()))</f>
        <v>45940</v>
      </c>
      <c r="BH146" s="16">
        <f>IF(LEN(FIT_Lite[[#This Row],[Pre-DLA-20 Date]])&gt;0,FIT_Lite[[#This Row],[Pre-DLA-20 Date]],FIT_Lite[[#This Row],[Date Enrolled]])</f>
        <v>0</v>
      </c>
      <c r="BI146" t="str">
        <f>IFERROR(IF(AND(TRIM(FIT_Lite[[#This Row],[Date Enrolled]])&lt;&gt;"",TRIM(FIT_Lite[[#This Row],[Discharge Date]])&lt;&gt;""),DATEDIF(FIT_Lite[[#This Row],[Date Enrolled]],FIT_Lite[[#This Row],[Discharge Date]],"D"),""),"")</f>
        <v/>
      </c>
    </row>
    <row r="147" spans="1:61" x14ac:dyDescent="0.25">
      <c r="A147" s="14"/>
      <c r="D147" s="20"/>
      <c r="S147" s="10"/>
      <c r="AG147" s="11"/>
      <c r="AH147" s="35"/>
      <c r="AI147" s="11"/>
      <c r="AJ147" s="11"/>
      <c r="AO147" s="10"/>
      <c r="AP147" s="15" t="str" cm="1">
        <f t="array" aca="1" ref="AP14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7" s="16" t="str" cm="1">
        <f t="array" aca="1" ref="AQ14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7" s="16" t="str" cm="1">
        <f t="array" aca="1" ref="AR14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7" s="51" t="str">
        <f ca="1">IF(
AND(LEN(TRIM(FIT_Lite[[#This Row],[Child Care 6 Months Post-Discharge]]))=0,LEN(TRIM(FIT_Lite[[#This Row],[Discharge Date]]))&gt;0,LEN(TRIM(AN147))=0,FIT_Lite[[#This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7" s="48" t="str" cm="1">
        <f t="array" aca="1" ref="AT14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7" s="7">
        <f>IF(FIT_Lite[[#This Row],[Most Recent-AAPI Score]]&gt;=40, 1, IF(OR(TRIM(FIT_Lite[[#This Row],[Pre-AAPI Score]])="",TRIM(FIT_Lite[[#This Row],[Most Recent-AAPI Score]])=""),0,IF(FIT_Lite[[#This Row],[Most Recent-AAPI Score]]-FIT_Lite[[#This Row],[Pre-AAPI Score]]&gt;=0,1,0)))</f>
        <v>0</v>
      </c>
      <c r="AW147" s="7">
        <f>IF(FIT_Lite[[#This Row],[Most Recent-DLA-20 Score]]&gt;=7, 1, IF(OR(TRIM(FIT_Lite[[#This Row],[Pre-DLA-20 Score]])="",TRIM(FIT_Lite[[#This Row],[Most Recent-DLA-20 Score]])=""),0,IF(FIT_Lite[[#This Row],[Most Recent-DLA-20 Score]]-FIT_Lite[[#This Row],[Pre-DLA-20 Score]]&gt;=0,1,0)))</f>
        <v>0</v>
      </c>
      <c r="AX147" s="7">
        <f>IF(FIT_Lite[[#This Row],[Most Recent-AAPI Score]]&gt;=40, 1, IF(OR(TRIM(FIT_Lite[[#This Row],[Pre-AAPI Score]])="",TRIM(FIT_Lite[[#This Row],[Most Recent-AAPI Score]])=""),0,IF(FIT_Lite[[#This Row],[Most Recent-AAPI Score]]-FIT_Lite[[#This Row],[Pre-AAPI Score]]&gt;=0,1,0)))</f>
        <v>0</v>
      </c>
      <c r="AY147" s="7">
        <f>IF(FIT_Lite[[#This Row],[Most Recent-DLA-20 Score]]&gt;=7, 1, IF(OR(TRIM(FIT_Lite[[#This Row],[Pre-DLA-20 Score]])="",TRIM(FIT_Lite[[#This Row],[Most Recent-DLA-20 Score]])=""),0,IF(FIT_Lite[[#This Row],[Most Recent-DLA-20 Score]]-FIT_Lite[[#This Row],[Pre-DLA-20 Score]]&gt;=0,1,0)))</f>
        <v>0</v>
      </c>
      <c r="AZ147" s="7" t="str">
        <f>IFERROR(VLOOKUP(FIT_Lite[[#This Row],[Primary ICD-10 Diagnosis]],ICD_10[[Combined]:[category]],3,FALSE),"")</f>
        <v/>
      </c>
      <c r="BA147" s="18" t="str">
        <f>IF(AND(LEN(FIT_Lite[[#This Row],[Date Enrolled]])&gt;0,LEN(FIT_Lite[[#This Row],[Date Assessment Completed]])&gt;0),IF((FIT_Lite[[#This Row],[Date Assessment Completed]]-FIT_Lite[[#This Row],[Date Enrolled]])&lt;=15,"Yes","No"),"")</f>
        <v/>
      </c>
      <c r="BB147" s="7" t="str">
        <f>IF(AND(LEN(FIT_Lite[[#This Row],[Discharge Date]])&gt;0,LEN(FIT_Lite[[#This Row],[Date Discharge Summary Completed]])&gt;0),IF(DATEDIF(FIT_Lite[[#This Row],[Discharge Date]],FIT_Lite[[#This Row],[Date Discharge Summary Completed]],"D")&lt;=7,"Yes","No"),"")</f>
        <v/>
      </c>
      <c r="BC147" s="18" t="str">
        <f>IFERROR(IF(LEN(TRIM(FIT_Lite[[#This Row],[Living Arrangements at Discharge]]))&gt;0,VLOOKUP(FIT_Lite[[#This Row],[Living Arrangements at Discharge]],Living_Arrangements[],2,FALSE),""),"")</f>
        <v/>
      </c>
      <c r="BD14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7" s="18" t="str">
        <f>IF(LEN(TRIM(FIT_Lite[[#This Row],[Employment Status at Discharge]]))&gt;0,IF(FIT_Lite[[#This Row],[Employment Status at Discharge]]="Yes","Stable",IF(FIT_Lite[[#This Row],[Employment Status at Discharge]]="No","Unstable",IFERROR(VLOOKUP(FIT_Lite[[#This Row],[Employment Status at Discharge]],Employment_Stat[],2,FALSE),""))),"")</f>
        <v/>
      </c>
      <c r="BF147" s="16">
        <f>IF(LEN(FIT_Lite[[#This Row],[Pre-AAPI Date]])&gt;0,FIT_Lite[[#This Row],[Pre-AAPI Date]],FIT_Lite[[#This Row],[Date Enrolled]])</f>
        <v>0</v>
      </c>
      <c r="BG147" s="16">
        <f ca="1">IF(LEN(FIT_Lite[[#This Row],[Date Discharge Summary Completed]])&gt;0,FIT_Lite[[#This Row],[Date Discharge Summary Completed]],IF(LEN(FIT_Lite[[#This Row],[Discharge Date]])&gt;0,FIT_Lite[[#This Row],[Discharge Date]]+30,TODAY()))</f>
        <v>45940</v>
      </c>
      <c r="BH147" s="16">
        <f>IF(LEN(FIT_Lite[[#This Row],[Pre-DLA-20 Date]])&gt;0,FIT_Lite[[#This Row],[Pre-DLA-20 Date]],FIT_Lite[[#This Row],[Date Enrolled]])</f>
        <v>0</v>
      </c>
      <c r="BI147" t="str">
        <f>IFERROR(IF(AND(TRIM(FIT_Lite[[#This Row],[Date Enrolled]])&lt;&gt;"",TRIM(FIT_Lite[[#This Row],[Discharge Date]])&lt;&gt;""),DATEDIF(FIT_Lite[[#This Row],[Date Enrolled]],FIT_Lite[[#This Row],[Discharge Date]],"D"),""),"")</f>
        <v/>
      </c>
    </row>
    <row r="148" spans="1:61" x14ac:dyDescent="0.25">
      <c r="A148" s="14"/>
      <c r="D148" s="20"/>
      <c r="S148" s="10"/>
      <c r="AG148" s="11"/>
      <c r="AH148" s="35"/>
      <c r="AI148" s="11"/>
      <c r="AJ148" s="11"/>
      <c r="AO148" s="10"/>
      <c r="AP148" s="15" t="str" cm="1">
        <f t="array" aca="1" ref="AP14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8" s="16" t="str" cm="1">
        <f t="array" aca="1" ref="AQ14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8" s="16" t="str" cm="1">
        <f t="array" aca="1" ref="AR14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8" s="51" t="str">
        <f ca="1">IF(
AND(LEN(TRIM(FIT_Lite[[#This Row],[Child Care 6 Months Post-Discharge]]))=0,LEN(TRIM(FIT_Lite[[#This Row],[Discharge Date]]))&gt;0,LEN(TRIM(AN148))=0,FIT_Lite[[#This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8" s="48" t="str" cm="1">
        <f t="array" aca="1" ref="AT14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8" s="7">
        <f>IF(FIT_Lite[[#This Row],[Most Recent-AAPI Score]]&gt;=40, 1, IF(OR(TRIM(FIT_Lite[[#This Row],[Pre-AAPI Score]])="",TRIM(FIT_Lite[[#This Row],[Most Recent-AAPI Score]])=""),0,IF(FIT_Lite[[#This Row],[Most Recent-AAPI Score]]-FIT_Lite[[#This Row],[Pre-AAPI Score]]&gt;=0,1,0)))</f>
        <v>0</v>
      </c>
      <c r="AW148" s="7">
        <f>IF(FIT_Lite[[#This Row],[Most Recent-DLA-20 Score]]&gt;=7, 1, IF(OR(TRIM(FIT_Lite[[#This Row],[Pre-DLA-20 Score]])="",TRIM(FIT_Lite[[#This Row],[Most Recent-DLA-20 Score]])=""),0,IF(FIT_Lite[[#This Row],[Most Recent-DLA-20 Score]]-FIT_Lite[[#This Row],[Pre-DLA-20 Score]]&gt;=0,1,0)))</f>
        <v>0</v>
      </c>
      <c r="AX148" s="7">
        <f>IF(FIT_Lite[[#This Row],[Most Recent-AAPI Score]]&gt;=40, 1, IF(OR(TRIM(FIT_Lite[[#This Row],[Pre-AAPI Score]])="",TRIM(FIT_Lite[[#This Row],[Most Recent-AAPI Score]])=""),0,IF(FIT_Lite[[#This Row],[Most Recent-AAPI Score]]-FIT_Lite[[#This Row],[Pre-AAPI Score]]&gt;=0,1,0)))</f>
        <v>0</v>
      </c>
      <c r="AY148" s="7">
        <f>IF(FIT_Lite[[#This Row],[Most Recent-DLA-20 Score]]&gt;=7, 1, IF(OR(TRIM(FIT_Lite[[#This Row],[Pre-DLA-20 Score]])="",TRIM(FIT_Lite[[#This Row],[Most Recent-DLA-20 Score]])=""),0,IF(FIT_Lite[[#This Row],[Most Recent-DLA-20 Score]]-FIT_Lite[[#This Row],[Pre-DLA-20 Score]]&gt;=0,1,0)))</f>
        <v>0</v>
      </c>
      <c r="AZ148" s="7" t="str">
        <f>IFERROR(VLOOKUP(FIT_Lite[[#This Row],[Primary ICD-10 Diagnosis]],ICD_10[[Combined]:[category]],3,FALSE),"")</f>
        <v/>
      </c>
      <c r="BA148" s="18" t="str">
        <f>IF(AND(LEN(FIT_Lite[[#This Row],[Date Enrolled]])&gt;0,LEN(FIT_Lite[[#This Row],[Date Assessment Completed]])&gt;0),IF((FIT_Lite[[#This Row],[Date Assessment Completed]]-FIT_Lite[[#This Row],[Date Enrolled]])&lt;=15,"Yes","No"),"")</f>
        <v/>
      </c>
      <c r="BB148" s="7" t="str">
        <f>IF(AND(LEN(FIT_Lite[[#This Row],[Discharge Date]])&gt;0,LEN(FIT_Lite[[#This Row],[Date Discharge Summary Completed]])&gt;0),IF(DATEDIF(FIT_Lite[[#This Row],[Discharge Date]],FIT_Lite[[#This Row],[Date Discharge Summary Completed]],"D")&lt;=7,"Yes","No"),"")</f>
        <v/>
      </c>
      <c r="BC148" s="18" t="str">
        <f>IFERROR(IF(LEN(TRIM(FIT_Lite[[#This Row],[Living Arrangements at Discharge]]))&gt;0,VLOOKUP(FIT_Lite[[#This Row],[Living Arrangements at Discharge]],Living_Arrangements[],2,FALSE),""),"")</f>
        <v/>
      </c>
      <c r="BD14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8" s="18" t="str">
        <f>IF(LEN(TRIM(FIT_Lite[[#This Row],[Employment Status at Discharge]]))&gt;0,IF(FIT_Lite[[#This Row],[Employment Status at Discharge]]="Yes","Stable",IF(FIT_Lite[[#This Row],[Employment Status at Discharge]]="No","Unstable",IFERROR(VLOOKUP(FIT_Lite[[#This Row],[Employment Status at Discharge]],Employment_Stat[],2,FALSE),""))),"")</f>
        <v/>
      </c>
      <c r="BF148" s="16">
        <f>IF(LEN(FIT_Lite[[#This Row],[Pre-AAPI Date]])&gt;0,FIT_Lite[[#This Row],[Pre-AAPI Date]],FIT_Lite[[#This Row],[Date Enrolled]])</f>
        <v>0</v>
      </c>
      <c r="BG148" s="16">
        <f ca="1">IF(LEN(FIT_Lite[[#This Row],[Date Discharge Summary Completed]])&gt;0,FIT_Lite[[#This Row],[Date Discharge Summary Completed]],IF(LEN(FIT_Lite[[#This Row],[Discharge Date]])&gt;0,FIT_Lite[[#This Row],[Discharge Date]]+30,TODAY()))</f>
        <v>45940</v>
      </c>
      <c r="BH148" s="16">
        <f>IF(LEN(FIT_Lite[[#This Row],[Pre-DLA-20 Date]])&gt;0,FIT_Lite[[#This Row],[Pre-DLA-20 Date]],FIT_Lite[[#This Row],[Date Enrolled]])</f>
        <v>0</v>
      </c>
      <c r="BI148" t="str">
        <f>IFERROR(IF(AND(TRIM(FIT_Lite[[#This Row],[Date Enrolled]])&lt;&gt;"",TRIM(FIT_Lite[[#This Row],[Discharge Date]])&lt;&gt;""),DATEDIF(FIT_Lite[[#This Row],[Date Enrolled]],FIT_Lite[[#This Row],[Discharge Date]],"D"),""),"")</f>
        <v/>
      </c>
    </row>
    <row r="149" spans="1:61" x14ac:dyDescent="0.25">
      <c r="A149" s="14"/>
      <c r="D149" s="20"/>
      <c r="S149" s="10"/>
      <c r="AG149" s="11"/>
      <c r="AH149" s="35"/>
      <c r="AI149" s="11"/>
      <c r="AJ149" s="11"/>
      <c r="AO149" s="10"/>
      <c r="AP149" s="15" t="str" cm="1">
        <f t="array" aca="1" ref="AP14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49" s="16" t="str" cm="1">
        <f t="array" aca="1" ref="AQ14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49" s="16" t="str" cm="1">
        <f t="array" aca="1" ref="AR14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49" s="51" t="str">
        <f ca="1">IF(
AND(LEN(TRIM(FIT_Lite[[#This Row],[Child Care 6 Months Post-Discharge]]))=0,LEN(TRIM(FIT_Lite[[#This Row],[Discharge Date]]))&gt;0,LEN(TRIM(AN149))=0,FIT_Lite[[#This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49" s="48" t="str" cm="1">
        <f t="array" aca="1" ref="AT14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4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49" s="7">
        <f>IF(FIT_Lite[[#This Row],[Most Recent-AAPI Score]]&gt;=40, 1, IF(OR(TRIM(FIT_Lite[[#This Row],[Pre-AAPI Score]])="",TRIM(FIT_Lite[[#This Row],[Most Recent-AAPI Score]])=""),0,IF(FIT_Lite[[#This Row],[Most Recent-AAPI Score]]-FIT_Lite[[#This Row],[Pre-AAPI Score]]&gt;=0,1,0)))</f>
        <v>0</v>
      </c>
      <c r="AW149" s="7">
        <f>IF(FIT_Lite[[#This Row],[Most Recent-DLA-20 Score]]&gt;=7, 1, IF(OR(TRIM(FIT_Lite[[#This Row],[Pre-DLA-20 Score]])="",TRIM(FIT_Lite[[#This Row],[Most Recent-DLA-20 Score]])=""),0,IF(FIT_Lite[[#This Row],[Most Recent-DLA-20 Score]]-FIT_Lite[[#This Row],[Pre-DLA-20 Score]]&gt;=0,1,0)))</f>
        <v>0</v>
      </c>
      <c r="AX149" s="7">
        <f>IF(FIT_Lite[[#This Row],[Most Recent-AAPI Score]]&gt;=40, 1, IF(OR(TRIM(FIT_Lite[[#This Row],[Pre-AAPI Score]])="",TRIM(FIT_Lite[[#This Row],[Most Recent-AAPI Score]])=""),0,IF(FIT_Lite[[#This Row],[Most Recent-AAPI Score]]-FIT_Lite[[#This Row],[Pre-AAPI Score]]&gt;=0,1,0)))</f>
        <v>0</v>
      </c>
      <c r="AY149" s="7">
        <f>IF(FIT_Lite[[#This Row],[Most Recent-DLA-20 Score]]&gt;=7, 1, IF(OR(TRIM(FIT_Lite[[#This Row],[Pre-DLA-20 Score]])="",TRIM(FIT_Lite[[#This Row],[Most Recent-DLA-20 Score]])=""),0,IF(FIT_Lite[[#This Row],[Most Recent-DLA-20 Score]]-FIT_Lite[[#This Row],[Pre-DLA-20 Score]]&gt;=0,1,0)))</f>
        <v>0</v>
      </c>
      <c r="AZ149" s="7" t="str">
        <f>IFERROR(VLOOKUP(FIT_Lite[[#This Row],[Primary ICD-10 Diagnosis]],ICD_10[[Combined]:[category]],3,FALSE),"")</f>
        <v/>
      </c>
      <c r="BA149" s="18" t="str">
        <f>IF(AND(LEN(FIT_Lite[[#This Row],[Date Enrolled]])&gt;0,LEN(FIT_Lite[[#This Row],[Date Assessment Completed]])&gt;0),IF((FIT_Lite[[#This Row],[Date Assessment Completed]]-FIT_Lite[[#This Row],[Date Enrolled]])&lt;=15,"Yes","No"),"")</f>
        <v/>
      </c>
      <c r="BB149" s="7" t="str">
        <f>IF(AND(LEN(FIT_Lite[[#This Row],[Discharge Date]])&gt;0,LEN(FIT_Lite[[#This Row],[Date Discharge Summary Completed]])&gt;0),IF(DATEDIF(FIT_Lite[[#This Row],[Discharge Date]],FIT_Lite[[#This Row],[Date Discharge Summary Completed]],"D")&lt;=7,"Yes","No"),"")</f>
        <v/>
      </c>
      <c r="BC149" s="18" t="str">
        <f>IFERROR(IF(LEN(TRIM(FIT_Lite[[#This Row],[Living Arrangements at Discharge]]))&gt;0,VLOOKUP(FIT_Lite[[#This Row],[Living Arrangements at Discharge]],Living_Arrangements[],2,FALSE),""),"")</f>
        <v/>
      </c>
      <c r="BD14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49" s="18" t="str">
        <f>IF(LEN(TRIM(FIT_Lite[[#This Row],[Employment Status at Discharge]]))&gt;0,IF(FIT_Lite[[#This Row],[Employment Status at Discharge]]="Yes","Stable",IF(FIT_Lite[[#This Row],[Employment Status at Discharge]]="No","Unstable",IFERROR(VLOOKUP(FIT_Lite[[#This Row],[Employment Status at Discharge]],Employment_Stat[],2,FALSE),""))),"")</f>
        <v/>
      </c>
      <c r="BF149" s="16">
        <f>IF(LEN(FIT_Lite[[#This Row],[Pre-AAPI Date]])&gt;0,FIT_Lite[[#This Row],[Pre-AAPI Date]],FIT_Lite[[#This Row],[Date Enrolled]])</f>
        <v>0</v>
      </c>
      <c r="BG149" s="16">
        <f ca="1">IF(LEN(FIT_Lite[[#This Row],[Date Discharge Summary Completed]])&gt;0,FIT_Lite[[#This Row],[Date Discharge Summary Completed]],IF(LEN(FIT_Lite[[#This Row],[Discharge Date]])&gt;0,FIT_Lite[[#This Row],[Discharge Date]]+30,TODAY()))</f>
        <v>45940</v>
      </c>
      <c r="BH149" s="16">
        <f>IF(LEN(FIT_Lite[[#This Row],[Pre-DLA-20 Date]])&gt;0,FIT_Lite[[#This Row],[Pre-DLA-20 Date]],FIT_Lite[[#This Row],[Date Enrolled]])</f>
        <v>0</v>
      </c>
      <c r="BI149" t="str">
        <f>IFERROR(IF(AND(TRIM(FIT_Lite[[#This Row],[Date Enrolled]])&lt;&gt;"",TRIM(FIT_Lite[[#This Row],[Discharge Date]])&lt;&gt;""),DATEDIF(FIT_Lite[[#This Row],[Date Enrolled]],FIT_Lite[[#This Row],[Discharge Date]],"D"),""),"")</f>
        <v/>
      </c>
    </row>
    <row r="150" spans="1:61" x14ac:dyDescent="0.25">
      <c r="A150" s="14"/>
      <c r="D150" s="20"/>
      <c r="S150" s="10"/>
      <c r="AG150" s="11"/>
      <c r="AH150" s="35"/>
      <c r="AI150" s="11"/>
      <c r="AJ150" s="11"/>
      <c r="AO150" s="10"/>
      <c r="AP150" s="15" t="str" cm="1">
        <f t="array" aca="1" ref="AP15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0" s="16" t="str" cm="1">
        <f t="array" aca="1" ref="AQ15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0" s="16" t="str" cm="1">
        <f t="array" aca="1" ref="AR15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0" s="51" t="str">
        <f ca="1">IF(
AND(LEN(TRIM(FIT_Lite[[#This Row],[Child Care 6 Months Post-Discharge]]))=0,LEN(TRIM(FIT_Lite[[#This Row],[Discharge Date]]))&gt;0,LEN(TRIM(AN150))=0,FIT_Lite[[#This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0" s="48" t="str" cm="1">
        <f t="array" aca="1" ref="AT15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0" s="7">
        <f>IF(FIT_Lite[[#This Row],[Most Recent-AAPI Score]]&gt;=40, 1, IF(OR(TRIM(FIT_Lite[[#This Row],[Pre-AAPI Score]])="",TRIM(FIT_Lite[[#This Row],[Most Recent-AAPI Score]])=""),0,IF(FIT_Lite[[#This Row],[Most Recent-AAPI Score]]-FIT_Lite[[#This Row],[Pre-AAPI Score]]&gt;=0,1,0)))</f>
        <v>0</v>
      </c>
      <c r="AW150" s="7">
        <f>IF(FIT_Lite[[#This Row],[Most Recent-DLA-20 Score]]&gt;=7, 1, IF(OR(TRIM(FIT_Lite[[#This Row],[Pre-DLA-20 Score]])="",TRIM(FIT_Lite[[#This Row],[Most Recent-DLA-20 Score]])=""),0,IF(FIT_Lite[[#This Row],[Most Recent-DLA-20 Score]]-FIT_Lite[[#This Row],[Pre-DLA-20 Score]]&gt;=0,1,0)))</f>
        <v>0</v>
      </c>
      <c r="AX150" s="7">
        <f>IF(FIT_Lite[[#This Row],[Most Recent-AAPI Score]]&gt;=40, 1, IF(OR(TRIM(FIT_Lite[[#This Row],[Pre-AAPI Score]])="",TRIM(FIT_Lite[[#This Row],[Most Recent-AAPI Score]])=""),0,IF(FIT_Lite[[#This Row],[Most Recent-AAPI Score]]-FIT_Lite[[#This Row],[Pre-AAPI Score]]&gt;=0,1,0)))</f>
        <v>0</v>
      </c>
      <c r="AY150" s="7">
        <f>IF(FIT_Lite[[#This Row],[Most Recent-DLA-20 Score]]&gt;=7, 1, IF(OR(TRIM(FIT_Lite[[#This Row],[Pre-DLA-20 Score]])="",TRIM(FIT_Lite[[#This Row],[Most Recent-DLA-20 Score]])=""),0,IF(FIT_Lite[[#This Row],[Most Recent-DLA-20 Score]]-FIT_Lite[[#This Row],[Pre-DLA-20 Score]]&gt;=0,1,0)))</f>
        <v>0</v>
      </c>
      <c r="AZ150" s="7" t="str">
        <f>IFERROR(VLOOKUP(FIT_Lite[[#This Row],[Primary ICD-10 Diagnosis]],ICD_10[[Combined]:[category]],3,FALSE),"")</f>
        <v/>
      </c>
      <c r="BA150" s="18" t="str">
        <f>IF(AND(LEN(FIT_Lite[[#This Row],[Date Enrolled]])&gt;0,LEN(FIT_Lite[[#This Row],[Date Assessment Completed]])&gt;0),IF((FIT_Lite[[#This Row],[Date Assessment Completed]]-FIT_Lite[[#This Row],[Date Enrolled]])&lt;=15,"Yes","No"),"")</f>
        <v/>
      </c>
      <c r="BB150" s="7" t="str">
        <f>IF(AND(LEN(FIT_Lite[[#This Row],[Discharge Date]])&gt;0,LEN(FIT_Lite[[#This Row],[Date Discharge Summary Completed]])&gt;0),IF(DATEDIF(FIT_Lite[[#This Row],[Discharge Date]],FIT_Lite[[#This Row],[Date Discharge Summary Completed]],"D")&lt;=7,"Yes","No"),"")</f>
        <v/>
      </c>
      <c r="BC150" s="18" t="str">
        <f>IFERROR(IF(LEN(TRIM(FIT_Lite[[#This Row],[Living Arrangements at Discharge]]))&gt;0,VLOOKUP(FIT_Lite[[#This Row],[Living Arrangements at Discharge]],Living_Arrangements[],2,FALSE),""),"")</f>
        <v/>
      </c>
      <c r="BD15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0" s="18" t="str">
        <f>IF(LEN(TRIM(FIT_Lite[[#This Row],[Employment Status at Discharge]]))&gt;0,IF(FIT_Lite[[#This Row],[Employment Status at Discharge]]="Yes","Stable",IF(FIT_Lite[[#This Row],[Employment Status at Discharge]]="No","Unstable",IFERROR(VLOOKUP(FIT_Lite[[#This Row],[Employment Status at Discharge]],Employment_Stat[],2,FALSE),""))),"")</f>
        <v/>
      </c>
      <c r="BF150" s="16">
        <f>IF(LEN(FIT_Lite[[#This Row],[Pre-AAPI Date]])&gt;0,FIT_Lite[[#This Row],[Pre-AAPI Date]],FIT_Lite[[#This Row],[Date Enrolled]])</f>
        <v>0</v>
      </c>
      <c r="BG150" s="16">
        <f ca="1">IF(LEN(FIT_Lite[[#This Row],[Date Discharge Summary Completed]])&gt;0,FIT_Lite[[#This Row],[Date Discharge Summary Completed]],IF(LEN(FIT_Lite[[#This Row],[Discharge Date]])&gt;0,FIT_Lite[[#This Row],[Discharge Date]]+30,TODAY()))</f>
        <v>45940</v>
      </c>
      <c r="BH150" s="16">
        <f>IF(LEN(FIT_Lite[[#This Row],[Pre-DLA-20 Date]])&gt;0,FIT_Lite[[#This Row],[Pre-DLA-20 Date]],FIT_Lite[[#This Row],[Date Enrolled]])</f>
        <v>0</v>
      </c>
      <c r="BI150" t="str">
        <f>IFERROR(IF(AND(TRIM(FIT_Lite[[#This Row],[Date Enrolled]])&lt;&gt;"",TRIM(FIT_Lite[[#This Row],[Discharge Date]])&lt;&gt;""),DATEDIF(FIT_Lite[[#This Row],[Date Enrolled]],FIT_Lite[[#This Row],[Discharge Date]],"D"),""),"")</f>
        <v/>
      </c>
    </row>
    <row r="151" spans="1:61" x14ac:dyDescent="0.25">
      <c r="A151" s="14"/>
      <c r="D151" s="20"/>
      <c r="S151" s="10"/>
      <c r="AG151" s="11"/>
      <c r="AH151" s="35"/>
      <c r="AI151" s="11"/>
      <c r="AJ151" s="11"/>
      <c r="AO151" s="10"/>
      <c r="AP151" s="15" t="str" cm="1">
        <f t="array" aca="1" ref="AP15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1" s="16" t="str" cm="1">
        <f t="array" aca="1" ref="AQ15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1" s="16" t="str" cm="1">
        <f t="array" aca="1" ref="AR15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1" s="51" t="str">
        <f ca="1">IF(
AND(LEN(TRIM(FIT_Lite[[#This Row],[Child Care 6 Months Post-Discharge]]))=0,LEN(TRIM(FIT_Lite[[#This Row],[Discharge Date]]))&gt;0,LEN(TRIM(AN151))=0,FIT_Lite[[#This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1" s="48" t="str" cm="1">
        <f t="array" aca="1" ref="AT15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1" s="7">
        <f>IF(FIT_Lite[[#This Row],[Most Recent-AAPI Score]]&gt;=40, 1, IF(OR(TRIM(FIT_Lite[[#This Row],[Pre-AAPI Score]])="",TRIM(FIT_Lite[[#This Row],[Most Recent-AAPI Score]])=""),0,IF(FIT_Lite[[#This Row],[Most Recent-AAPI Score]]-FIT_Lite[[#This Row],[Pre-AAPI Score]]&gt;=0,1,0)))</f>
        <v>0</v>
      </c>
      <c r="AW151" s="7">
        <f>IF(FIT_Lite[[#This Row],[Most Recent-DLA-20 Score]]&gt;=7, 1, IF(OR(TRIM(FIT_Lite[[#This Row],[Pre-DLA-20 Score]])="",TRIM(FIT_Lite[[#This Row],[Most Recent-DLA-20 Score]])=""),0,IF(FIT_Lite[[#This Row],[Most Recent-DLA-20 Score]]-FIT_Lite[[#This Row],[Pre-DLA-20 Score]]&gt;=0,1,0)))</f>
        <v>0</v>
      </c>
      <c r="AX151" s="7">
        <f>IF(FIT_Lite[[#This Row],[Most Recent-AAPI Score]]&gt;=40, 1, IF(OR(TRIM(FIT_Lite[[#This Row],[Pre-AAPI Score]])="",TRIM(FIT_Lite[[#This Row],[Most Recent-AAPI Score]])=""),0,IF(FIT_Lite[[#This Row],[Most Recent-AAPI Score]]-FIT_Lite[[#This Row],[Pre-AAPI Score]]&gt;=0,1,0)))</f>
        <v>0</v>
      </c>
      <c r="AY151" s="7">
        <f>IF(FIT_Lite[[#This Row],[Most Recent-DLA-20 Score]]&gt;=7, 1, IF(OR(TRIM(FIT_Lite[[#This Row],[Pre-DLA-20 Score]])="",TRIM(FIT_Lite[[#This Row],[Most Recent-DLA-20 Score]])=""),0,IF(FIT_Lite[[#This Row],[Most Recent-DLA-20 Score]]-FIT_Lite[[#This Row],[Pre-DLA-20 Score]]&gt;=0,1,0)))</f>
        <v>0</v>
      </c>
      <c r="AZ151" s="7" t="str">
        <f>IFERROR(VLOOKUP(FIT_Lite[[#This Row],[Primary ICD-10 Diagnosis]],ICD_10[[Combined]:[category]],3,FALSE),"")</f>
        <v/>
      </c>
      <c r="BA151" s="18" t="str">
        <f>IF(AND(LEN(FIT_Lite[[#This Row],[Date Enrolled]])&gt;0,LEN(FIT_Lite[[#This Row],[Date Assessment Completed]])&gt;0),IF((FIT_Lite[[#This Row],[Date Assessment Completed]]-FIT_Lite[[#This Row],[Date Enrolled]])&lt;=15,"Yes","No"),"")</f>
        <v/>
      </c>
      <c r="BB151" s="7" t="str">
        <f>IF(AND(LEN(FIT_Lite[[#This Row],[Discharge Date]])&gt;0,LEN(FIT_Lite[[#This Row],[Date Discharge Summary Completed]])&gt;0),IF(DATEDIF(FIT_Lite[[#This Row],[Discharge Date]],FIT_Lite[[#This Row],[Date Discharge Summary Completed]],"D")&lt;=7,"Yes","No"),"")</f>
        <v/>
      </c>
      <c r="BC151" s="18" t="str">
        <f>IFERROR(IF(LEN(TRIM(FIT_Lite[[#This Row],[Living Arrangements at Discharge]]))&gt;0,VLOOKUP(FIT_Lite[[#This Row],[Living Arrangements at Discharge]],Living_Arrangements[],2,FALSE),""),"")</f>
        <v/>
      </c>
      <c r="BD15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1" s="18" t="str">
        <f>IF(LEN(TRIM(FIT_Lite[[#This Row],[Employment Status at Discharge]]))&gt;0,IF(FIT_Lite[[#This Row],[Employment Status at Discharge]]="Yes","Stable",IF(FIT_Lite[[#This Row],[Employment Status at Discharge]]="No","Unstable",IFERROR(VLOOKUP(FIT_Lite[[#This Row],[Employment Status at Discharge]],Employment_Stat[],2,FALSE),""))),"")</f>
        <v/>
      </c>
      <c r="BF151" s="16">
        <f>IF(LEN(FIT_Lite[[#This Row],[Pre-AAPI Date]])&gt;0,FIT_Lite[[#This Row],[Pre-AAPI Date]],FIT_Lite[[#This Row],[Date Enrolled]])</f>
        <v>0</v>
      </c>
      <c r="BG151" s="16">
        <f ca="1">IF(LEN(FIT_Lite[[#This Row],[Date Discharge Summary Completed]])&gt;0,FIT_Lite[[#This Row],[Date Discharge Summary Completed]],IF(LEN(FIT_Lite[[#This Row],[Discharge Date]])&gt;0,FIT_Lite[[#This Row],[Discharge Date]]+30,TODAY()))</f>
        <v>45940</v>
      </c>
      <c r="BH151" s="16">
        <f>IF(LEN(FIT_Lite[[#This Row],[Pre-DLA-20 Date]])&gt;0,FIT_Lite[[#This Row],[Pre-DLA-20 Date]],FIT_Lite[[#This Row],[Date Enrolled]])</f>
        <v>0</v>
      </c>
      <c r="BI151" t="str">
        <f>IFERROR(IF(AND(TRIM(FIT_Lite[[#This Row],[Date Enrolled]])&lt;&gt;"",TRIM(FIT_Lite[[#This Row],[Discharge Date]])&lt;&gt;""),DATEDIF(FIT_Lite[[#This Row],[Date Enrolled]],FIT_Lite[[#This Row],[Discharge Date]],"D"),""),"")</f>
        <v/>
      </c>
    </row>
    <row r="152" spans="1:61" x14ac:dyDescent="0.25">
      <c r="A152" s="14"/>
      <c r="D152" s="20"/>
      <c r="S152" s="10"/>
      <c r="AG152" s="11"/>
      <c r="AH152" s="35"/>
      <c r="AI152" s="11"/>
      <c r="AJ152" s="11"/>
      <c r="AO152" s="10"/>
      <c r="AP152" s="15" t="str" cm="1">
        <f t="array" aca="1" ref="AP15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2" s="16" t="str" cm="1">
        <f t="array" aca="1" ref="AQ15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2" s="16" t="str" cm="1">
        <f t="array" aca="1" ref="AR15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2" s="51" t="str">
        <f ca="1">IF(
AND(LEN(TRIM(FIT_Lite[[#This Row],[Child Care 6 Months Post-Discharge]]))=0,LEN(TRIM(FIT_Lite[[#This Row],[Discharge Date]]))&gt;0,LEN(TRIM(AN152))=0,FIT_Lite[[#This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2" s="48" t="str" cm="1">
        <f t="array" aca="1" ref="AT15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2" s="7">
        <f>IF(FIT_Lite[[#This Row],[Most Recent-AAPI Score]]&gt;=40, 1, IF(OR(TRIM(FIT_Lite[[#This Row],[Pre-AAPI Score]])="",TRIM(FIT_Lite[[#This Row],[Most Recent-AAPI Score]])=""),0,IF(FIT_Lite[[#This Row],[Most Recent-AAPI Score]]-FIT_Lite[[#This Row],[Pre-AAPI Score]]&gt;=0,1,0)))</f>
        <v>0</v>
      </c>
      <c r="AW152" s="7">
        <f>IF(FIT_Lite[[#This Row],[Most Recent-DLA-20 Score]]&gt;=7, 1, IF(OR(TRIM(FIT_Lite[[#This Row],[Pre-DLA-20 Score]])="",TRIM(FIT_Lite[[#This Row],[Most Recent-DLA-20 Score]])=""),0,IF(FIT_Lite[[#This Row],[Most Recent-DLA-20 Score]]-FIT_Lite[[#This Row],[Pre-DLA-20 Score]]&gt;=0,1,0)))</f>
        <v>0</v>
      </c>
      <c r="AX152" s="7">
        <f>IF(FIT_Lite[[#This Row],[Most Recent-AAPI Score]]&gt;=40, 1, IF(OR(TRIM(FIT_Lite[[#This Row],[Pre-AAPI Score]])="",TRIM(FIT_Lite[[#This Row],[Most Recent-AAPI Score]])=""),0,IF(FIT_Lite[[#This Row],[Most Recent-AAPI Score]]-FIT_Lite[[#This Row],[Pre-AAPI Score]]&gt;=0,1,0)))</f>
        <v>0</v>
      </c>
      <c r="AY152" s="7">
        <f>IF(FIT_Lite[[#This Row],[Most Recent-DLA-20 Score]]&gt;=7, 1, IF(OR(TRIM(FIT_Lite[[#This Row],[Pre-DLA-20 Score]])="",TRIM(FIT_Lite[[#This Row],[Most Recent-DLA-20 Score]])=""),0,IF(FIT_Lite[[#This Row],[Most Recent-DLA-20 Score]]-FIT_Lite[[#This Row],[Pre-DLA-20 Score]]&gt;=0,1,0)))</f>
        <v>0</v>
      </c>
      <c r="AZ152" s="7" t="str">
        <f>IFERROR(VLOOKUP(FIT_Lite[[#This Row],[Primary ICD-10 Diagnosis]],ICD_10[[Combined]:[category]],3,FALSE),"")</f>
        <v/>
      </c>
      <c r="BA152" s="18" t="str">
        <f>IF(AND(LEN(FIT_Lite[[#This Row],[Date Enrolled]])&gt;0,LEN(FIT_Lite[[#This Row],[Date Assessment Completed]])&gt;0),IF((FIT_Lite[[#This Row],[Date Assessment Completed]]-FIT_Lite[[#This Row],[Date Enrolled]])&lt;=15,"Yes","No"),"")</f>
        <v/>
      </c>
      <c r="BB152" s="7" t="str">
        <f>IF(AND(LEN(FIT_Lite[[#This Row],[Discharge Date]])&gt;0,LEN(FIT_Lite[[#This Row],[Date Discharge Summary Completed]])&gt;0),IF(DATEDIF(FIT_Lite[[#This Row],[Discharge Date]],FIT_Lite[[#This Row],[Date Discharge Summary Completed]],"D")&lt;=7,"Yes","No"),"")</f>
        <v/>
      </c>
      <c r="BC152" s="18" t="str">
        <f>IFERROR(IF(LEN(TRIM(FIT_Lite[[#This Row],[Living Arrangements at Discharge]]))&gt;0,VLOOKUP(FIT_Lite[[#This Row],[Living Arrangements at Discharge]],Living_Arrangements[],2,FALSE),""),"")</f>
        <v/>
      </c>
      <c r="BD15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2" s="18" t="str">
        <f>IF(LEN(TRIM(FIT_Lite[[#This Row],[Employment Status at Discharge]]))&gt;0,IF(FIT_Lite[[#This Row],[Employment Status at Discharge]]="Yes","Stable",IF(FIT_Lite[[#This Row],[Employment Status at Discharge]]="No","Unstable",IFERROR(VLOOKUP(FIT_Lite[[#This Row],[Employment Status at Discharge]],Employment_Stat[],2,FALSE),""))),"")</f>
        <v/>
      </c>
      <c r="BF152" s="16">
        <f>IF(LEN(FIT_Lite[[#This Row],[Pre-AAPI Date]])&gt;0,FIT_Lite[[#This Row],[Pre-AAPI Date]],FIT_Lite[[#This Row],[Date Enrolled]])</f>
        <v>0</v>
      </c>
      <c r="BG152" s="16">
        <f ca="1">IF(LEN(FIT_Lite[[#This Row],[Date Discharge Summary Completed]])&gt;0,FIT_Lite[[#This Row],[Date Discharge Summary Completed]],IF(LEN(FIT_Lite[[#This Row],[Discharge Date]])&gt;0,FIT_Lite[[#This Row],[Discharge Date]]+30,TODAY()))</f>
        <v>45940</v>
      </c>
      <c r="BH152" s="16">
        <f>IF(LEN(FIT_Lite[[#This Row],[Pre-DLA-20 Date]])&gt;0,FIT_Lite[[#This Row],[Pre-DLA-20 Date]],FIT_Lite[[#This Row],[Date Enrolled]])</f>
        <v>0</v>
      </c>
      <c r="BI152" t="str">
        <f>IFERROR(IF(AND(TRIM(FIT_Lite[[#This Row],[Date Enrolled]])&lt;&gt;"",TRIM(FIT_Lite[[#This Row],[Discharge Date]])&lt;&gt;""),DATEDIF(FIT_Lite[[#This Row],[Date Enrolled]],FIT_Lite[[#This Row],[Discharge Date]],"D"),""),"")</f>
        <v/>
      </c>
    </row>
    <row r="153" spans="1:61" x14ac:dyDescent="0.25">
      <c r="A153" s="14"/>
      <c r="D153" s="20"/>
      <c r="S153" s="10"/>
      <c r="AG153" s="11"/>
      <c r="AH153" s="35"/>
      <c r="AI153" s="11"/>
      <c r="AJ153" s="11"/>
      <c r="AO153" s="10"/>
      <c r="AP153" s="15" t="str" cm="1">
        <f t="array" aca="1" ref="AP15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3" s="16" t="str" cm="1">
        <f t="array" aca="1" ref="AQ15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3" s="16" t="str" cm="1">
        <f t="array" aca="1" ref="AR15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3" s="51" t="str">
        <f ca="1">IF(
AND(LEN(TRIM(FIT_Lite[[#This Row],[Child Care 6 Months Post-Discharge]]))=0,LEN(TRIM(FIT_Lite[[#This Row],[Discharge Date]]))&gt;0,LEN(TRIM(AN153))=0,FIT_Lite[[#This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3" s="48" t="str" cm="1">
        <f t="array" aca="1" ref="AT15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3" s="7">
        <f>IF(FIT_Lite[[#This Row],[Most Recent-AAPI Score]]&gt;=40, 1, IF(OR(TRIM(FIT_Lite[[#This Row],[Pre-AAPI Score]])="",TRIM(FIT_Lite[[#This Row],[Most Recent-AAPI Score]])=""),0,IF(FIT_Lite[[#This Row],[Most Recent-AAPI Score]]-FIT_Lite[[#This Row],[Pre-AAPI Score]]&gt;=0,1,0)))</f>
        <v>0</v>
      </c>
      <c r="AW153" s="7">
        <f>IF(FIT_Lite[[#This Row],[Most Recent-DLA-20 Score]]&gt;=7, 1, IF(OR(TRIM(FIT_Lite[[#This Row],[Pre-DLA-20 Score]])="",TRIM(FIT_Lite[[#This Row],[Most Recent-DLA-20 Score]])=""),0,IF(FIT_Lite[[#This Row],[Most Recent-DLA-20 Score]]-FIT_Lite[[#This Row],[Pre-DLA-20 Score]]&gt;=0,1,0)))</f>
        <v>0</v>
      </c>
      <c r="AX153" s="7">
        <f>IF(FIT_Lite[[#This Row],[Most Recent-AAPI Score]]&gt;=40, 1, IF(OR(TRIM(FIT_Lite[[#This Row],[Pre-AAPI Score]])="",TRIM(FIT_Lite[[#This Row],[Most Recent-AAPI Score]])=""),0,IF(FIT_Lite[[#This Row],[Most Recent-AAPI Score]]-FIT_Lite[[#This Row],[Pre-AAPI Score]]&gt;=0,1,0)))</f>
        <v>0</v>
      </c>
      <c r="AY153" s="7">
        <f>IF(FIT_Lite[[#This Row],[Most Recent-DLA-20 Score]]&gt;=7, 1, IF(OR(TRIM(FIT_Lite[[#This Row],[Pre-DLA-20 Score]])="",TRIM(FIT_Lite[[#This Row],[Most Recent-DLA-20 Score]])=""),0,IF(FIT_Lite[[#This Row],[Most Recent-DLA-20 Score]]-FIT_Lite[[#This Row],[Pre-DLA-20 Score]]&gt;=0,1,0)))</f>
        <v>0</v>
      </c>
      <c r="AZ153" s="7" t="str">
        <f>IFERROR(VLOOKUP(FIT_Lite[[#This Row],[Primary ICD-10 Diagnosis]],ICD_10[[Combined]:[category]],3,FALSE),"")</f>
        <v/>
      </c>
      <c r="BA153" s="18" t="str">
        <f>IF(AND(LEN(FIT_Lite[[#This Row],[Date Enrolled]])&gt;0,LEN(FIT_Lite[[#This Row],[Date Assessment Completed]])&gt;0),IF((FIT_Lite[[#This Row],[Date Assessment Completed]]-FIT_Lite[[#This Row],[Date Enrolled]])&lt;=15,"Yes","No"),"")</f>
        <v/>
      </c>
      <c r="BB153" s="7" t="str">
        <f>IF(AND(LEN(FIT_Lite[[#This Row],[Discharge Date]])&gt;0,LEN(FIT_Lite[[#This Row],[Date Discharge Summary Completed]])&gt;0),IF(DATEDIF(FIT_Lite[[#This Row],[Discharge Date]],FIT_Lite[[#This Row],[Date Discharge Summary Completed]],"D")&lt;=7,"Yes","No"),"")</f>
        <v/>
      </c>
      <c r="BC153" s="18" t="str">
        <f>IFERROR(IF(LEN(TRIM(FIT_Lite[[#This Row],[Living Arrangements at Discharge]]))&gt;0,VLOOKUP(FIT_Lite[[#This Row],[Living Arrangements at Discharge]],Living_Arrangements[],2,FALSE),""),"")</f>
        <v/>
      </c>
      <c r="BD15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3" s="18" t="str">
        <f>IF(LEN(TRIM(FIT_Lite[[#This Row],[Employment Status at Discharge]]))&gt;0,IF(FIT_Lite[[#This Row],[Employment Status at Discharge]]="Yes","Stable",IF(FIT_Lite[[#This Row],[Employment Status at Discharge]]="No","Unstable",IFERROR(VLOOKUP(FIT_Lite[[#This Row],[Employment Status at Discharge]],Employment_Stat[],2,FALSE),""))),"")</f>
        <v/>
      </c>
      <c r="BF153" s="16">
        <f>IF(LEN(FIT_Lite[[#This Row],[Pre-AAPI Date]])&gt;0,FIT_Lite[[#This Row],[Pre-AAPI Date]],FIT_Lite[[#This Row],[Date Enrolled]])</f>
        <v>0</v>
      </c>
      <c r="BG153" s="16">
        <f ca="1">IF(LEN(FIT_Lite[[#This Row],[Date Discharge Summary Completed]])&gt;0,FIT_Lite[[#This Row],[Date Discharge Summary Completed]],IF(LEN(FIT_Lite[[#This Row],[Discharge Date]])&gt;0,FIT_Lite[[#This Row],[Discharge Date]]+30,TODAY()))</f>
        <v>45940</v>
      </c>
      <c r="BH153" s="16">
        <f>IF(LEN(FIT_Lite[[#This Row],[Pre-DLA-20 Date]])&gt;0,FIT_Lite[[#This Row],[Pre-DLA-20 Date]],FIT_Lite[[#This Row],[Date Enrolled]])</f>
        <v>0</v>
      </c>
      <c r="BI153" t="str">
        <f>IFERROR(IF(AND(TRIM(FIT_Lite[[#This Row],[Date Enrolled]])&lt;&gt;"",TRIM(FIT_Lite[[#This Row],[Discharge Date]])&lt;&gt;""),DATEDIF(FIT_Lite[[#This Row],[Date Enrolled]],FIT_Lite[[#This Row],[Discharge Date]],"D"),""),"")</f>
        <v/>
      </c>
    </row>
    <row r="154" spans="1:61" x14ac:dyDescent="0.25">
      <c r="A154" s="14"/>
      <c r="D154" s="20"/>
      <c r="S154" s="10"/>
      <c r="AG154" s="11"/>
      <c r="AH154" s="35"/>
      <c r="AI154" s="11"/>
      <c r="AJ154" s="11"/>
      <c r="AO154" s="10"/>
      <c r="AP154" s="15" t="str" cm="1">
        <f t="array" aca="1" ref="AP15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4" s="16" t="str" cm="1">
        <f t="array" aca="1" ref="AQ15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4" s="16" t="str" cm="1">
        <f t="array" aca="1" ref="AR15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4" s="51" t="str">
        <f ca="1">IF(
AND(LEN(TRIM(FIT_Lite[[#This Row],[Child Care 6 Months Post-Discharge]]))=0,LEN(TRIM(FIT_Lite[[#This Row],[Discharge Date]]))&gt;0,LEN(TRIM(AN154))=0,FIT_Lite[[#This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4" s="48" t="str" cm="1">
        <f t="array" aca="1" ref="AT15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4" s="7">
        <f>IF(FIT_Lite[[#This Row],[Most Recent-AAPI Score]]&gt;=40, 1, IF(OR(TRIM(FIT_Lite[[#This Row],[Pre-AAPI Score]])="",TRIM(FIT_Lite[[#This Row],[Most Recent-AAPI Score]])=""),0,IF(FIT_Lite[[#This Row],[Most Recent-AAPI Score]]-FIT_Lite[[#This Row],[Pre-AAPI Score]]&gt;=0,1,0)))</f>
        <v>0</v>
      </c>
      <c r="AW154" s="7">
        <f>IF(FIT_Lite[[#This Row],[Most Recent-DLA-20 Score]]&gt;=7, 1, IF(OR(TRIM(FIT_Lite[[#This Row],[Pre-DLA-20 Score]])="",TRIM(FIT_Lite[[#This Row],[Most Recent-DLA-20 Score]])=""),0,IF(FIT_Lite[[#This Row],[Most Recent-DLA-20 Score]]-FIT_Lite[[#This Row],[Pre-DLA-20 Score]]&gt;=0,1,0)))</f>
        <v>0</v>
      </c>
      <c r="AX154" s="7">
        <f>IF(FIT_Lite[[#This Row],[Most Recent-AAPI Score]]&gt;=40, 1, IF(OR(TRIM(FIT_Lite[[#This Row],[Pre-AAPI Score]])="",TRIM(FIT_Lite[[#This Row],[Most Recent-AAPI Score]])=""),0,IF(FIT_Lite[[#This Row],[Most Recent-AAPI Score]]-FIT_Lite[[#This Row],[Pre-AAPI Score]]&gt;=0,1,0)))</f>
        <v>0</v>
      </c>
      <c r="AY154" s="7">
        <f>IF(FIT_Lite[[#This Row],[Most Recent-DLA-20 Score]]&gt;=7, 1, IF(OR(TRIM(FIT_Lite[[#This Row],[Pre-DLA-20 Score]])="",TRIM(FIT_Lite[[#This Row],[Most Recent-DLA-20 Score]])=""),0,IF(FIT_Lite[[#This Row],[Most Recent-DLA-20 Score]]-FIT_Lite[[#This Row],[Pre-DLA-20 Score]]&gt;=0,1,0)))</f>
        <v>0</v>
      </c>
      <c r="AZ154" s="7" t="str">
        <f>IFERROR(VLOOKUP(FIT_Lite[[#This Row],[Primary ICD-10 Diagnosis]],ICD_10[[Combined]:[category]],3,FALSE),"")</f>
        <v/>
      </c>
      <c r="BA154" s="18" t="str">
        <f>IF(AND(LEN(FIT_Lite[[#This Row],[Date Enrolled]])&gt;0,LEN(FIT_Lite[[#This Row],[Date Assessment Completed]])&gt;0),IF((FIT_Lite[[#This Row],[Date Assessment Completed]]-FIT_Lite[[#This Row],[Date Enrolled]])&lt;=15,"Yes","No"),"")</f>
        <v/>
      </c>
      <c r="BB154" s="7" t="str">
        <f>IF(AND(LEN(FIT_Lite[[#This Row],[Discharge Date]])&gt;0,LEN(FIT_Lite[[#This Row],[Date Discharge Summary Completed]])&gt;0),IF(DATEDIF(FIT_Lite[[#This Row],[Discharge Date]],FIT_Lite[[#This Row],[Date Discharge Summary Completed]],"D")&lt;=7,"Yes","No"),"")</f>
        <v/>
      </c>
      <c r="BC154" s="18" t="str">
        <f>IFERROR(IF(LEN(TRIM(FIT_Lite[[#This Row],[Living Arrangements at Discharge]]))&gt;0,VLOOKUP(FIT_Lite[[#This Row],[Living Arrangements at Discharge]],Living_Arrangements[],2,FALSE),""),"")</f>
        <v/>
      </c>
      <c r="BD15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4" s="18" t="str">
        <f>IF(LEN(TRIM(FIT_Lite[[#This Row],[Employment Status at Discharge]]))&gt;0,IF(FIT_Lite[[#This Row],[Employment Status at Discharge]]="Yes","Stable",IF(FIT_Lite[[#This Row],[Employment Status at Discharge]]="No","Unstable",IFERROR(VLOOKUP(FIT_Lite[[#This Row],[Employment Status at Discharge]],Employment_Stat[],2,FALSE),""))),"")</f>
        <v/>
      </c>
      <c r="BF154" s="16">
        <f>IF(LEN(FIT_Lite[[#This Row],[Pre-AAPI Date]])&gt;0,FIT_Lite[[#This Row],[Pre-AAPI Date]],FIT_Lite[[#This Row],[Date Enrolled]])</f>
        <v>0</v>
      </c>
      <c r="BG154" s="16">
        <f ca="1">IF(LEN(FIT_Lite[[#This Row],[Date Discharge Summary Completed]])&gt;0,FIT_Lite[[#This Row],[Date Discharge Summary Completed]],IF(LEN(FIT_Lite[[#This Row],[Discharge Date]])&gt;0,FIT_Lite[[#This Row],[Discharge Date]]+30,TODAY()))</f>
        <v>45940</v>
      </c>
      <c r="BH154" s="16">
        <f>IF(LEN(FIT_Lite[[#This Row],[Pre-DLA-20 Date]])&gt;0,FIT_Lite[[#This Row],[Pre-DLA-20 Date]],FIT_Lite[[#This Row],[Date Enrolled]])</f>
        <v>0</v>
      </c>
      <c r="BI154" t="str">
        <f>IFERROR(IF(AND(TRIM(FIT_Lite[[#This Row],[Date Enrolled]])&lt;&gt;"",TRIM(FIT_Lite[[#This Row],[Discharge Date]])&lt;&gt;""),DATEDIF(FIT_Lite[[#This Row],[Date Enrolled]],FIT_Lite[[#This Row],[Discharge Date]],"D"),""),"")</f>
        <v/>
      </c>
    </row>
    <row r="155" spans="1:61" x14ac:dyDescent="0.25">
      <c r="A155" s="14"/>
      <c r="D155" s="20"/>
      <c r="S155" s="10"/>
      <c r="AG155" s="11"/>
      <c r="AH155" s="35"/>
      <c r="AI155" s="11"/>
      <c r="AJ155" s="11"/>
      <c r="AO155" s="10"/>
      <c r="AP155" s="15" t="str" cm="1">
        <f t="array" aca="1" ref="AP15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5" s="16" t="str" cm="1">
        <f t="array" aca="1" ref="AQ15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5" s="16" t="str" cm="1">
        <f t="array" aca="1" ref="AR15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5" s="51" t="str">
        <f ca="1">IF(
AND(LEN(TRIM(FIT_Lite[[#This Row],[Child Care 6 Months Post-Discharge]]))=0,LEN(TRIM(FIT_Lite[[#This Row],[Discharge Date]]))&gt;0,LEN(TRIM(AN155))=0,FIT_Lite[[#This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5" s="48" t="str" cm="1">
        <f t="array" aca="1" ref="AT15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5" s="7">
        <f>IF(FIT_Lite[[#This Row],[Most Recent-AAPI Score]]&gt;=40, 1, IF(OR(TRIM(FIT_Lite[[#This Row],[Pre-AAPI Score]])="",TRIM(FIT_Lite[[#This Row],[Most Recent-AAPI Score]])=""),0,IF(FIT_Lite[[#This Row],[Most Recent-AAPI Score]]-FIT_Lite[[#This Row],[Pre-AAPI Score]]&gt;=0,1,0)))</f>
        <v>0</v>
      </c>
      <c r="AW155" s="7">
        <f>IF(FIT_Lite[[#This Row],[Most Recent-DLA-20 Score]]&gt;=7, 1, IF(OR(TRIM(FIT_Lite[[#This Row],[Pre-DLA-20 Score]])="",TRIM(FIT_Lite[[#This Row],[Most Recent-DLA-20 Score]])=""),0,IF(FIT_Lite[[#This Row],[Most Recent-DLA-20 Score]]-FIT_Lite[[#This Row],[Pre-DLA-20 Score]]&gt;=0,1,0)))</f>
        <v>0</v>
      </c>
      <c r="AX155" s="7">
        <f>IF(FIT_Lite[[#This Row],[Most Recent-AAPI Score]]&gt;=40, 1, IF(OR(TRIM(FIT_Lite[[#This Row],[Pre-AAPI Score]])="",TRIM(FIT_Lite[[#This Row],[Most Recent-AAPI Score]])=""),0,IF(FIT_Lite[[#This Row],[Most Recent-AAPI Score]]-FIT_Lite[[#This Row],[Pre-AAPI Score]]&gt;=0,1,0)))</f>
        <v>0</v>
      </c>
      <c r="AY155" s="7">
        <f>IF(FIT_Lite[[#This Row],[Most Recent-DLA-20 Score]]&gt;=7, 1, IF(OR(TRIM(FIT_Lite[[#This Row],[Pre-DLA-20 Score]])="",TRIM(FIT_Lite[[#This Row],[Most Recent-DLA-20 Score]])=""),0,IF(FIT_Lite[[#This Row],[Most Recent-DLA-20 Score]]-FIT_Lite[[#This Row],[Pre-DLA-20 Score]]&gt;=0,1,0)))</f>
        <v>0</v>
      </c>
      <c r="AZ155" s="7" t="str">
        <f>IFERROR(VLOOKUP(FIT_Lite[[#This Row],[Primary ICD-10 Diagnosis]],ICD_10[[Combined]:[category]],3,FALSE),"")</f>
        <v/>
      </c>
      <c r="BA155" s="18" t="str">
        <f>IF(AND(LEN(FIT_Lite[[#This Row],[Date Enrolled]])&gt;0,LEN(FIT_Lite[[#This Row],[Date Assessment Completed]])&gt;0),IF((FIT_Lite[[#This Row],[Date Assessment Completed]]-FIT_Lite[[#This Row],[Date Enrolled]])&lt;=15,"Yes","No"),"")</f>
        <v/>
      </c>
      <c r="BB155" s="7" t="str">
        <f>IF(AND(LEN(FIT_Lite[[#This Row],[Discharge Date]])&gt;0,LEN(FIT_Lite[[#This Row],[Date Discharge Summary Completed]])&gt;0),IF(DATEDIF(FIT_Lite[[#This Row],[Discharge Date]],FIT_Lite[[#This Row],[Date Discharge Summary Completed]],"D")&lt;=7,"Yes","No"),"")</f>
        <v/>
      </c>
      <c r="BC155" s="18" t="str">
        <f>IFERROR(IF(LEN(TRIM(FIT_Lite[[#This Row],[Living Arrangements at Discharge]]))&gt;0,VLOOKUP(FIT_Lite[[#This Row],[Living Arrangements at Discharge]],Living_Arrangements[],2,FALSE),""),"")</f>
        <v/>
      </c>
      <c r="BD15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5" s="18" t="str">
        <f>IF(LEN(TRIM(FIT_Lite[[#This Row],[Employment Status at Discharge]]))&gt;0,IF(FIT_Lite[[#This Row],[Employment Status at Discharge]]="Yes","Stable",IF(FIT_Lite[[#This Row],[Employment Status at Discharge]]="No","Unstable",IFERROR(VLOOKUP(FIT_Lite[[#This Row],[Employment Status at Discharge]],Employment_Stat[],2,FALSE),""))),"")</f>
        <v/>
      </c>
      <c r="BF155" s="16">
        <f>IF(LEN(FIT_Lite[[#This Row],[Pre-AAPI Date]])&gt;0,FIT_Lite[[#This Row],[Pre-AAPI Date]],FIT_Lite[[#This Row],[Date Enrolled]])</f>
        <v>0</v>
      </c>
      <c r="BG155" s="16">
        <f ca="1">IF(LEN(FIT_Lite[[#This Row],[Date Discharge Summary Completed]])&gt;0,FIT_Lite[[#This Row],[Date Discharge Summary Completed]],IF(LEN(FIT_Lite[[#This Row],[Discharge Date]])&gt;0,FIT_Lite[[#This Row],[Discharge Date]]+30,TODAY()))</f>
        <v>45940</v>
      </c>
      <c r="BH155" s="16">
        <f>IF(LEN(FIT_Lite[[#This Row],[Pre-DLA-20 Date]])&gt;0,FIT_Lite[[#This Row],[Pre-DLA-20 Date]],FIT_Lite[[#This Row],[Date Enrolled]])</f>
        <v>0</v>
      </c>
      <c r="BI155" t="str">
        <f>IFERROR(IF(AND(TRIM(FIT_Lite[[#This Row],[Date Enrolled]])&lt;&gt;"",TRIM(FIT_Lite[[#This Row],[Discharge Date]])&lt;&gt;""),DATEDIF(FIT_Lite[[#This Row],[Date Enrolled]],FIT_Lite[[#This Row],[Discharge Date]],"D"),""),"")</f>
        <v/>
      </c>
    </row>
    <row r="156" spans="1:61" x14ac:dyDescent="0.25">
      <c r="A156" s="14"/>
      <c r="D156" s="20"/>
      <c r="S156" s="10"/>
      <c r="AG156" s="11"/>
      <c r="AH156" s="35"/>
      <c r="AI156" s="11"/>
      <c r="AJ156" s="11"/>
      <c r="AO156" s="10"/>
      <c r="AP156" s="15" t="str" cm="1">
        <f t="array" aca="1" ref="AP15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6" s="16" t="str" cm="1">
        <f t="array" aca="1" ref="AQ15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6" s="16" t="str" cm="1">
        <f t="array" aca="1" ref="AR15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6" s="51" t="str">
        <f ca="1">IF(
AND(LEN(TRIM(FIT_Lite[[#This Row],[Child Care 6 Months Post-Discharge]]))=0,LEN(TRIM(FIT_Lite[[#This Row],[Discharge Date]]))&gt;0,LEN(TRIM(AN156))=0,FIT_Lite[[#This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6" s="48" t="str" cm="1">
        <f t="array" aca="1" ref="AT15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6" s="7">
        <f>IF(FIT_Lite[[#This Row],[Most Recent-AAPI Score]]&gt;=40, 1, IF(OR(TRIM(FIT_Lite[[#This Row],[Pre-AAPI Score]])="",TRIM(FIT_Lite[[#This Row],[Most Recent-AAPI Score]])=""),0,IF(FIT_Lite[[#This Row],[Most Recent-AAPI Score]]-FIT_Lite[[#This Row],[Pre-AAPI Score]]&gt;=0,1,0)))</f>
        <v>0</v>
      </c>
      <c r="AW156" s="7">
        <f>IF(FIT_Lite[[#This Row],[Most Recent-DLA-20 Score]]&gt;=7, 1, IF(OR(TRIM(FIT_Lite[[#This Row],[Pre-DLA-20 Score]])="",TRIM(FIT_Lite[[#This Row],[Most Recent-DLA-20 Score]])=""),0,IF(FIT_Lite[[#This Row],[Most Recent-DLA-20 Score]]-FIT_Lite[[#This Row],[Pre-DLA-20 Score]]&gt;=0,1,0)))</f>
        <v>0</v>
      </c>
      <c r="AX156" s="7">
        <f>IF(FIT_Lite[[#This Row],[Most Recent-AAPI Score]]&gt;=40, 1, IF(OR(TRIM(FIT_Lite[[#This Row],[Pre-AAPI Score]])="",TRIM(FIT_Lite[[#This Row],[Most Recent-AAPI Score]])=""),0,IF(FIT_Lite[[#This Row],[Most Recent-AAPI Score]]-FIT_Lite[[#This Row],[Pre-AAPI Score]]&gt;=0,1,0)))</f>
        <v>0</v>
      </c>
      <c r="AY156" s="7">
        <f>IF(FIT_Lite[[#This Row],[Most Recent-DLA-20 Score]]&gt;=7, 1, IF(OR(TRIM(FIT_Lite[[#This Row],[Pre-DLA-20 Score]])="",TRIM(FIT_Lite[[#This Row],[Most Recent-DLA-20 Score]])=""),0,IF(FIT_Lite[[#This Row],[Most Recent-DLA-20 Score]]-FIT_Lite[[#This Row],[Pre-DLA-20 Score]]&gt;=0,1,0)))</f>
        <v>0</v>
      </c>
      <c r="AZ156" s="7" t="str">
        <f>IFERROR(VLOOKUP(FIT_Lite[[#This Row],[Primary ICD-10 Diagnosis]],ICD_10[[Combined]:[category]],3,FALSE),"")</f>
        <v/>
      </c>
      <c r="BA156" s="18" t="str">
        <f>IF(AND(LEN(FIT_Lite[[#This Row],[Date Enrolled]])&gt;0,LEN(FIT_Lite[[#This Row],[Date Assessment Completed]])&gt;0),IF((FIT_Lite[[#This Row],[Date Assessment Completed]]-FIT_Lite[[#This Row],[Date Enrolled]])&lt;=15,"Yes","No"),"")</f>
        <v/>
      </c>
      <c r="BB156" s="7" t="str">
        <f>IF(AND(LEN(FIT_Lite[[#This Row],[Discharge Date]])&gt;0,LEN(FIT_Lite[[#This Row],[Date Discharge Summary Completed]])&gt;0),IF(DATEDIF(FIT_Lite[[#This Row],[Discharge Date]],FIT_Lite[[#This Row],[Date Discharge Summary Completed]],"D")&lt;=7,"Yes","No"),"")</f>
        <v/>
      </c>
      <c r="BC156" s="18" t="str">
        <f>IFERROR(IF(LEN(TRIM(FIT_Lite[[#This Row],[Living Arrangements at Discharge]]))&gt;0,VLOOKUP(FIT_Lite[[#This Row],[Living Arrangements at Discharge]],Living_Arrangements[],2,FALSE),""),"")</f>
        <v/>
      </c>
      <c r="BD15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6" s="18" t="str">
        <f>IF(LEN(TRIM(FIT_Lite[[#This Row],[Employment Status at Discharge]]))&gt;0,IF(FIT_Lite[[#This Row],[Employment Status at Discharge]]="Yes","Stable",IF(FIT_Lite[[#This Row],[Employment Status at Discharge]]="No","Unstable",IFERROR(VLOOKUP(FIT_Lite[[#This Row],[Employment Status at Discharge]],Employment_Stat[],2,FALSE),""))),"")</f>
        <v/>
      </c>
      <c r="BF156" s="16">
        <f>IF(LEN(FIT_Lite[[#This Row],[Pre-AAPI Date]])&gt;0,FIT_Lite[[#This Row],[Pre-AAPI Date]],FIT_Lite[[#This Row],[Date Enrolled]])</f>
        <v>0</v>
      </c>
      <c r="BG156" s="16">
        <f ca="1">IF(LEN(FIT_Lite[[#This Row],[Date Discharge Summary Completed]])&gt;0,FIT_Lite[[#This Row],[Date Discharge Summary Completed]],IF(LEN(FIT_Lite[[#This Row],[Discharge Date]])&gt;0,FIT_Lite[[#This Row],[Discharge Date]]+30,TODAY()))</f>
        <v>45940</v>
      </c>
      <c r="BH156" s="16">
        <f>IF(LEN(FIT_Lite[[#This Row],[Pre-DLA-20 Date]])&gt;0,FIT_Lite[[#This Row],[Pre-DLA-20 Date]],FIT_Lite[[#This Row],[Date Enrolled]])</f>
        <v>0</v>
      </c>
      <c r="BI156" t="str">
        <f>IFERROR(IF(AND(TRIM(FIT_Lite[[#This Row],[Date Enrolled]])&lt;&gt;"",TRIM(FIT_Lite[[#This Row],[Discharge Date]])&lt;&gt;""),DATEDIF(FIT_Lite[[#This Row],[Date Enrolled]],FIT_Lite[[#This Row],[Discharge Date]],"D"),""),"")</f>
        <v/>
      </c>
    </row>
    <row r="157" spans="1:61" x14ac:dyDescent="0.25">
      <c r="A157" s="14"/>
      <c r="D157" s="20"/>
      <c r="S157" s="10"/>
      <c r="AG157" s="11"/>
      <c r="AH157" s="35"/>
      <c r="AI157" s="11"/>
      <c r="AJ157" s="11"/>
      <c r="AO157" s="10"/>
      <c r="AP157" s="15" t="str" cm="1">
        <f t="array" aca="1" ref="AP15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7" s="16" t="str" cm="1">
        <f t="array" aca="1" ref="AQ15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7" s="16" t="str" cm="1">
        <f t="array" aca="1" ref="AR15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7" s="51" t="str">
        <f ca="1">IF(
AND(LEN(TRIM(FIT_Lite[[#This Row],[Child Care 6 Months Post-Discharge]]))=0,LEN(TRIM(FIT_Lite[[#This Row],[Discharge Date]]))&gt;0,LEN(TRIM(AN157))=0,FIT_Lite[[#This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7" s="48" t="str" cm="1">
        <f t="array" aca="1" ref="AT15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7" s="7">
        <f>IF(FIT_Lite[[#This Row],[Most Recent-AAPI Score]]&gt;=40, 1, IF(OR(TRIM(FIT_Lite[[#This Row],[Pre-AAPI Score]])="",TRIM(FIT_Lite[[#This Row],[Most Recent-AAPI Score]])=""),0,IF(FIT_Lite[[#This Row],[Most Recent-AAPI Score]]-FIT_Lite[[#This Row],[Pre-AAPI Score]]&gt;=0,1,0)))</f>
        <v>0</v>
      </c>
      <c r="AW157" s="7">
        <f>IF(FIT_Lite[[#This Row],[Most Recent-DLA-20 Score]]&gt;=7, 1, IF(OR(TRIM(FIT_Lite[[#This Row],[Pre-DLA-20 Score]])="",TRIM(FIT_Lite[[#This Row],[Most Recent-DLA-20 Score]])=""),0,IF(FIT_Lite[[#This Row],[Most Recent-DLA-20 Score]]-FIT_Lite[[#This Row],[Pre-DLA-20 Score]]&gt;=0,1,0)))</f>
        <v>0</v>
      </c>
      <c r="AX157" s="7">
        <f>IF(FIT_Lite[[#This Row],[Most Recent-AAPI Score]]&gt;=40, 1, IF(OR(TRIM(FIT_Lite[[#This Row],[Pre-AAPI Score]])="",TRIM(FIT_Lite[[#This Row],[Most Recent-AAPI Score]])=""),0,IF(FIT_Lite[[#This Row],[Most Recent-AAPI Score]]-FIT_Lite[[#This Row],[Pre-AAPI Score]]&gt;=0,1,0)))</f>
        <v>0</v>
      </c>
      <c r="AY157" s="7">
        <f>IF(FIT_Lite[[#This Row],[Most Recent-DLA-20 Score]]&gt;=7, 1, IF(OR(TRIM(FIT_Lite[[#This Row],[Pre-DLA-20 Score]])="",TRIM(FIT_Lite[[#This Row],[Most Recent-DLA-20 Score]])=""),0,IF(FIT_Lite[[#This Row],[Most Recent-DLA-20 Score]]-FIT_Lite[[#This Row],[Pre-DLA-20 Score]]&gt;=0,1,0)))</f>
        <v>0</v>
      </c>
      <c r="AZ157" s="7" t="str">
        <f>IFERROR(VLOOKUP(FIT_Lite[[#This Row],[Primary ICD-10 Diagnosis]],ICD_10[[Combined]:[category]],3,FALSE),"")</f>
        <v/>
      </c>
      <c r="BA157" s="18" t="str">
        <f>IF(AND(LEN(FIT_Lite[[#This Row],[Date Enrolled]])&gt;0,LEN(FIT_Lite[[#This Row],[Date Assessment Completed]])&gt;0),IF((FIT_Lite[[#This Row],[Date Assessment Completed]]-FIT_Lite[[#This Row],[Date Enrolled]])&lt;=15,"Yes","No"),"")</f>
        <v/>
      </c>
      <c r="BB157" s="7" t="str">
        <f>IF(AND(LEN(FIT_Lite[[#This Row],[Discharge Date]])&gt;0,LEN(FIT_Lite[[#This Row],[Date Discharge Summary Completed]])&gt;0),IF(DATEDIF(FIT_Lite[[#This Row],[Discharge Date]],FIT_Lite[[#This Row],[Date Discharge Summary Completed]],"D")&lt;=7,"Yes","No"),"")</f>
        <v/>
      </c>
      <c r="BC157" s="18" t="str">
        <f>IFERROR(IF(LEN(TRIM(FIT_Lite[[#This Row],[Living Arrangements at Discharge]]))&gt;0,VLOOKUP(FIT_Lite[[#This Row],[Living Arrangements at Discharge]],Living_Arrangements[],2,FALSE),""),"")</f>
        <v/>
      </c>
      <c r="BD15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7" s="18" t="str">
        <f>IF(LEN(TRIM(FIT_Lite[[#This Row],[Employment Status at Discharge]]))&gt;0,IF(FIT_Lite[[#This Row],[Employment Status at Discharge]]="Yes","Stable",IF(FIT_Lite[[#This Row],[Employment Status at Discharge]]="No","Unstable",IFERROR(VLOOKUP(FIT_Lite[[#This Row],[Employment Status at Discharge]],Employment_Stat[],2,FALSE),""))),"")</f>
        <v/>
      </c>
      <c r="BF157" s="16">
        <f>IF(LEN(FIT_Lite[[#This Row],[Pre-AAPI Date]])&gt;0,FIT_Lite[[#This Row],[Pre-AAPI Date]],FIT_Lite[[#This Row],[Date Enrolled]])</f>
        <v>0</v>
      </c>
      <c r="BG157" s="16">
        <f ca="1">IF(LEN(FIT_Lite[[#This Row],[Date Discharge Summary Completed]])&gt;0,FIT_Lite[[#This Row],[Date Discharge Summary Completed]],IF(LEN(FIT_Lite[[#This Row],[Discharge Date]])&gt;0,FIT_Lite[[#This Row],[Discharge Date]]+30,TODAY()))</f>
        <v>45940</v>
      </c>
      <c r="BH157" s="16">
        <f>IF(LEN(FIT_Lite[[#This Row],[Pre-DLA-20 Date]])&gt;0,FIT_Lite[[#This Row],[Pre-DLA-20 Date]],FIT_Lite[[#This Row],[Date Enrolled]])</f>
        <v>0</v>
      </c>
      <c r="BI157" t="str">
        <f>IFERROR(IF(AND(TRIM(FIT_Lite[[#This Row],[Date Enrolled]])&lt;&gt;"",TRIM(FIT_Lite[[#This Row],[Discharge Date]])&lt;&gt;""),DATEDIF(FIT_Lite[[#This Row],[Date Enrolled]],FIT_Lite[[#This Row],[Discharge Date]],"D"),""),"")</f>
        <v/>
      </c>
    </row>
    <row r="158" spans="1:61" x14ac:dyDescent="0.25">
      <c r="A158" s="14"/>
      <c r="D158" s="20"/>
      <c r="S158" s="10"/>
      <c r="AG158" s="11"/>
      <c r="AH158" s="35"/>
      <c r="AI158" s="11"/>
      <c r="AJ158" s="11"/>
      <c r="AO158" s="10"/>
      <c r="AP158" s="15" t="str" cm="1">
        <f t="array" aca="1" ref="AP15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8" s="16" t="str" cm="1">
        <f t="array" aca="1" ref="AQ15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8" s="16" t="str" cm="1">
        <f t="array" aca="1" ref="AR15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8" s="51" t="str">
        <f ca="1">IF(
AND(LEN(TRIM(FIT_Lite[[#This Row],[Child Care 6 Months Post-Discharge]]))=0,LEN(TRIM(FIT_Lite[[#This Row],[Discharge Date]]))&gt;0,LEN(TRIM(AN158))=0,FIT_Lite[[#This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8" s="48" t="str" cm="1">
        <f t="array" aca="1" ref="AT15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8" s="7">
        <f>IF(FIT_Lite[[#This Row],[Most Recent-AAPI Score]]&gt;=40, 1, IF(OR(TRIM(FIT_Lite[[#This Row],[Pre-AAPI Score]])="",TRIM(FIT_Lite[[#This Row],[Most Recent-AAPI Score]])=""),0,IF(FIT_Lite[[#This Row],[Most Recent-AAPI Score]]-FIT_Lite[[#This Row],[Pre-AAPI Score]]&gt;=0,1,0)))</f>
        <v>0</v>
      </c>
      <c r="AW158" s="7">
        <f>IF(FIT_Lite[[#This Row],[Most Recent-DLA-20 Score]]&gt;=7, 1, IF(OR(TRIM(FIT_Lite[[#This Row],[Pre-DLA-20 Score]])="",TRIM(FIT_Lite[[#This Row],[Most Recent-DLA-20 Score]])=""),0,IF(FIT_Lite[[#This Row],[Most Recent-DLA-20 Score]]-FIT_Lite[[#This Row],[Pre-DLA-20 Score]]&gt;=0,1,0)))</f>
        <v>0</v>
      </c>
      <c r="AX158" s="7">
        <f>IF(FIT_Lite[[#This Row],[Most Recent-AAPI Score]]&gt;=40, 1, IF(OR(TRIM(FIT_Lite[[#This Row],[Pre-AAPI Score]])="",TRIM(FIT_Lite[[#This Row],[Most Recent-AAPI Score]])=""),0,IF(FIT_Lite[[#This Row],[Most Recent-AAPI Score]]-FIT_Lite[[#This Row],[Pre-AAPI Score]]&gt;=0,1,0)))</f>
        <v>0</v>
      </c>
      <c r="AY158" s="7">
        <f>IF(FIT_Lite[[#This Row],[Most Recent-DLA-20 Score]]&gt;=7, 1, IF(OR(TRIM(FIT_Lite[[#This Row],[Pre-DLA-20 Score]])="",TRIM(FIT_Lite[[#This Row],[Most Recent-DLA-20 Score]])=""),0,IF(FIT_Lite[[#This Row],[Most Recent-DLA-20 Score]]-FIT_Lite[[#This Row],[Pre-DLA-20 Score]]&gt;=0,1,0)))</f>
        <v>0</v>
      </c>
      <c r="AZ158" s="7" t="str">
        <f>IFERROR(VLOOKUP(FIT_Lite[[#This Row],[Primary ICD-10 Diagnosis]],ICD_10[[Combined]:[category]],3,FALSE),"")</f>
        <v/>
      </c>
      <c r="BA158" s="18" t="str">
        <f>IF(AND(LEN(FIT_Lite[[#This Row],[Date Enrolled]])&gt;0,LEN(FIT_Lite[[#This Row],[Date Assessment Completed]])&gt;0),IF((FIT_Lite[[#This Row],[Date Assessment Completed]]-FIT_Lite[[#This Row],[Date Enrolled]])&lt;=15,"Yes","No"),"")</f>
        <v/>
      </c>
      <c r="BB158" s="7" t="str">
        <f>IF(AND(LEN(FIT_Lite[[#This Row],[Discharge Date]])&gt;0,LEN(FIT_Lite[[#This Row],[Date Discharge Summary Completed]])&gt;0),IF(DATEDIF(FIT_Lite[[#This Row],[Discharge Date]],FIT_Lite[[#This Row],[Date Discharge Summary Completed]],"D")&lt;=7,"Yes","No"),"")</f>
        <v/>
      </c>
      <c r="BC158" s="18" t="str">
        <f>IFERROR(IF(LEN(TRIM(FIT_Lite[[#This Row],[Living Arrangements at Discharge]]))&gt;0,VLOOKUP(FIT_Lite[[#This Row],[Living Arrangements at Discharge]],Living_Arrangements[],2,FALSE),""),"")</f>
        <v/>
      </c>
      <c r="BD15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8" s="18" t="str">
        <f>IF(LEN(TRIM(FIT_Lite[[#This Row],[Employment Status at Discharge]]))&gt;0,IF(FIT_Lite[[#This Row],[Employment Status at Discharge]]="Yes","Stable",IF(FIT_Lite[[#This Row],[Employment Status at Discharge]]="No","Unstable",IFERROR(VLOOKUP(FIT_Lite[[#This Row],[Employment Status at Discharge]],Employment_Stat[],2,FALSE),""))),"")</f>
        <v/>
      </c>
      <c r="BF158" s="16">
        <f>IF(LEN(FIT_Lite[[#This Row],[Pre-AAPI Date]])&gt;0,FIT_Lite[[#This Row],[Pre-AAPI Date]],FIT_Lite[[#This Row],[Date Enrolled]])</f>
        <v>0</v>
      </c>
      <c r="BG158" s="16">
        <f ca="1">IF(LEN(FIT_Lite[[#This Row],[Date Discharge Summary Completed]])&gt;0,FIT_Lite[[#This Row],[Date Discharge Summary Completed]],IF(LEN(FIT_Lite[[#This Row],[Discharge Date]])&gt;0,FIT_Lite[[#This Row],[Discharge Date]]+30,TODAY()))</f>
        <v>45940</v>
      </c>
      <c r="BH158" s="16">
        <f>IF(LEN(FIT_Lite[[#This Row],[Pre-DLA-20 Date]])&gt;0,FIT_Lite[[#This Row],[Pre-DLA-20 Date]],FIT_Lite[[#This Row],[Date Enrolled]])</f>
        <v>0</v>
      </c>
      <c r="BI158" t="str">
        <f>IFERROR(IF(AND(TRIM(FIT_Lite[[#This Row],[Date Enrolled]])&lt;&gt;"",TRIM(FIT_Lite[[#This Row],[Discharge Date]])&lt;&gt;""),DATEDIF(FIT_Lite[[#This Row],[Date Enrolled]],FIT_Lite[[#This Row],[Discharge Date]],"D"),""),"")</f>
        <v/>
      </c>
    </row>
    <row r="159" spans="1:61" x14ac:dyDescent="0.25">
      <c r="A159" s="14"/>
      <c r="D159" s="20"/>
      <c r="S159" s="10"/>
      <c r="AG159" s="11"/>
      <c r="AH159" s="35"/>
      <c r="AI159" s="11"/>
      <c r="AJ159" s="11"/>
      <c r="AO159" s="10"/>
      <c r="AP159" s="15" t="str" cm="1">
        <f t="array" aca="1" ref="AP15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59" s="16" t="str" cm="1">
        <f t="array" aca="1" ref="AQ15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59" s="16" t="str" cm="1">
        <f t="array" aca="1" ref="AR15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59" s="51" t="str">
        <f ca="1">IF(
AND(LEN(TRIM(FIT_Lite[[#This Row],[Child Care 6 Months Post-Discharge]]))=0,LEN(TRIM(FIT_Lite[[#This Row],[Discharge Date]]))&gt;0,LEN(TRIM(AN159))=0,FIT_Lite[[#This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59" s="48" t="str" cm="1">
        <f t="array" aca="1" ref="AT15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5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59" s="7">
        <f>IF(FIT_Lite[[#This Row],[Most Recent-AAPI Score]]&gt;=40, 1, IF(OR(TRIM(FIT_Lite[[#This Row],[Pre-AAPI Score]])="",TRIM(FIT_Lite[[#This Row],[Most Recent-AAPI Score]])=""),0,IF(FIT_Lite[[#This Row],[Most Recent-AAPI Score]]-FIT_Lite[[#This Row],[Pre-AAPI Score]]&gt;=0,1,0)))</f>
        <v>0</v>
      </c>
      <c r="AW159" s="7">
        <f>IF(FIT_Lite[[#This Row],[Most Recent-DLA-20 Score]]&gt;=7, 1, IF(OR(TRIM(FIT_Lite[[#This Row],[Pre-DLA-20 Score]])="",TRIM(FIT_Lite[[#This Row],[Most Recent-DLA-20 Score]])=""),0,IF(FIT_Lite[[#This Row],[Most Recent-DLA-20 Score]]-FIT_Lite[[#This Row],[Pre-DLA-20 Score]]&gt;=0,1,0)))</f>
        <v>0</v>
      </c>
      <c r="AX159" s="7">
        <f>IF(FIT_Lite[[#This Row],[Most Recent-AAPI Score]]&gt;=40, 1, IF(OR(TRIM(FIT_Lite[[#This Row],[Pre-AAPI Score]])="",TRIM(FIT_Lite[[#This Row],[Most Recent-AAPI Score]])=""),0,IF(FIT_Lite[[#This Row],[Most Recent-AAPI Score]]-FIT_Lite[[#This Row],[Pre-AAPI Score]]&gt;=0,1,0)))</f>
        <v>0</v>
      </c>
      <c r="AY159" s="7">
        <f>IF(FIT_Lite[[#This Row],[Most Recent-DLA-20 Score]]&gt;=7, 1, IF(OR(TRIM(FIT_Lite[[#This Row],[Pre-DLA-20 Score]])="",TRIM(FIT_Lite[[#This Row],[Most Recent-DLA-20 Score]])=""),0,IF(FIT_Lite[[#This Row],[Most Recent-DLA-20 Score]]-FIT_Lite[[#This Row],[Pre-DLA-20 Score]]&gt;=0,1,0)))</f>
        <v>0</v>
      </c>
      <c r="AZ159" s="7" t="str">
        <f>IFERROR(VLOOKUP(FIT_Lite[[#This Row],[Primary ICD-10 Diagnosis]],ICD_10[[Combined]:[category]],3,FALSE),"")</f>
        <v/>
      </c>
      <c r="BA159" s="18" t="str">
        <f>IF(AND(LEN(FIT_Lite[[#This Row],[Date Enrolled]])&gt;0,LEN(FIT_Lite[[#This Row],[Date Assessment Completed]])&gt;0),IF((FIT_Lite[[#This Row],[Date Assessment Completed]]-FIT_Lite[[#This Row],[Date Enrolled]])&lt;=15,"Yes","No"),"")</f>
        <v/>
      </c>
      <c r="BB159" s="7" t="str">
        <f>IF(AND(LEN(FIT_Lite[[#This Row],[Discharge Date]])&gt;0,LEN(FIT_Lite[[#This Row],[Date Discharge Summary Completed]])&gt;0),IF(DATEDIF(FIT_Lite[[#This Row],[Discharge Date]],FIT_Lite[[#This Row],[Date Discharge Summary Completed]],"D")&lt;=7,"Yes","No"),"")</f>
        <v/>
      </c>
      <c r="BC159" s="18" t="str">
        <f>IFERROR(IF(LEN(TRIM(FIT_Lite[[#This Row],[Living Arrangements at Discharge]]))&gt;0,VLOOKUP(FIT_Lite[[#This Row],[Living Arrangements at Discharge]],Living_Arrangements[],2,FALSE),""),"")</f>
        <v/>
      </c>
      <c r="BD15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59" s="18" t="str">
        <f>IF(LEN(TRIM(FIT_Lite[[#This Row],[Employment Status at Discharge]]))&gt;0,IF(FIT_Lite[[#This Row],[Employment Status at Discharge]]="Yes","Stable",IF(FIT_Lite[[#This Row],[Employment Status at Discharge]]="No","Unstable",IFERROR(VLOOKUP(FIT_Lite[[#This Row],[Employment Status at Discharge]],Employment_Stat[],2,FALSE),""))),"")</f>
        <v/>
      </c>
      <c r="BF159" s="16">
        <f>IF(LEN(FIT_Lite[[#This Row],[Pre-AAPI Date]])&gt;0,FIT_Lite[[#This Row],[Pre-AAPI Date]],FIT_Lite[[#This Row],[Date Enrolled]])</f>
        <v>0</v>
      </c>
      <c r="BG159" s="16">
        <f ca="1">IF(LEN(FIT_Lite[[#This Row],[Date Discharge Summary Completed]])&gt;0,FIT_Lite[[#This Row],[Date Discharge Summary Completed]],IF(LEN(FIT_Lite[[#This Row],[Discharge Date]])&gt;0,FIT_Lite[[#This Row],[Discharge Date]]+30,TODAY()))</f>
        <v>45940</v>
      </c>
      <c r="BH159" s="16">
        <f>IF(LEN(FIT_Lite[[#This Row],[Pre-DLA-20 Date]])&gt;0,FIT_Lite[[#This Row],[Pre-DLA-20 Date]],FIT_Lite[[#This Row],[Date Enrolled]])</f>
        <v>0</v>
      </c>
      <c r="BI159" t="str">
        <f>IFERROR(IF(AND(TRIM(FIT_Lite[[#This Row],[Date Enrolled]])&lt;&gt;"",TRIM(FIT_Lite[[#This Row],[Discharge Date]])&lt;&gt;""),DATEDIF(FIT_Lite[[#This Row],[Date Enrolled]],FIT_Lite[[#This Row],[Discharge Date]],"D"),""),"")</f>
        <v/>
      </c>
    </row>
    <row r="160" spans="1:61" x14ac:dyDescent="0.25">
      <c r="A160" s="14"/>
      <c r="D160" s="20"/>
      <c r="S160" s="10"/>
      <c r="AG160" s="11"/>
      <c r="AH160" s="35"/>
      <c r="AI160" s="11"/>
      <c r="AJ160" s="11"/>
      <c r="AO160" s="10"/>
      <c r="AP160" s="15" t="str" cm="1">
        <f t="array" aca="1" ref="AP16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0" s="16" t="str" cm="1">
        <f t="array" aca="1" ref="AQ16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0" s="16" t="str" cm="1">
        <f t="array" aca="1" ref="AR16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0" s="51" t="str">
        <f ca="1">IF(
AND(LEN(TRIM(FIT_Lite[[#This Row],[Child Care 6 Months Post-Discharge]]))=0,LEN(TRIM(FIT_Lite[[#This Row],[Discharge Date]]))&gt;0,LEN(TRIM(AN160))=0,FIT_Lite[[#This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0" s="48" t="str" cm="1">
        <f t="array" aca="1" ref="AT16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0" s="7">
        <f>IF(FIT_Lite[[#This Row],[Most Recent-AAPI Score]]&gt;=40, 1, IF(OR(TRIM(FIT_Lite[[#This Row],[Pre-AAPI Score]])="",TRIM(FIT_Lite[[#This Row],[Most Recent-AAPI Score]])=""),0,IF(FIT_Lite[[#This Row],[Most Recent-AAPI Score]]-FIT_Lite[[#This Row],[Pre-AAPI Score]]&gt;=0,1,0)))</f>
        <v>0</v>
      </c>
      <c r="AW160" s="7">
        <f>IF(FIT_Lite[[#This Row],[Most Recent-DLA-20 Score]]&gt;=7, 1, IF(OR(TRIM(FIT_Lite[[#This Row],[Pre-DLA-20 Score]])="",TRIM(FIT_Lite[[#This Row],[Most Recent-DLA-20 Score]])=""),0,IF(FIT_Lite[[#This Row],[Most Recent-DLA-20 Score]]-FIT_Lite[[#This Row],[Pre-DLA-20 Score]]&gt;=0,1,0)))</f>
        <v>0</v>
      </c>
      <c r="AX160" s="7">
        <f>IF(FIT_Lite[[#This Row],[Most Recent-AAPI Score]]&gt;=40, 1, IF(OR(TRIM(FIT_Lite[[#This Row],[Pre-AAPI Score]])="",TRIM(FIT_Lite[[#This Row],[Most Recent-AAPI Score]])=""),0,IF(FIT_Lite[[#This Row],[Most Recent-AAPI Score]]-FIT_Lite[[#This Row],[Pre-AAPI Score]]&gt;=0,1,0)))</f>
        <v>0</v>
      </c>
      <c r="AY160" s="7">
        <f>IF(FIT_Lite[[#This Row],[Most Recent-DLA-20 Score]]&gt;=7, 1, IF(OR(TRIM(FIT_Lite[[#This Row],[Pre-DLA-20 Score]])="",TRIM(FIT_Lite[[#This Row],[Most Recent-DLA-20 Score]])=""),0,IF(FIT_Lite[[#This Row],[Most Recent-DLA-20 Score]]-FIT_Lite[[#This Row],[Pre-DLA-20 Score]]&gt;=0,1,0)))</f>
        <v>0</v>
      </c>
      <c r="AZ160" s="7" t="str">
        <f>IFERROR(VLOOKUP(FIT_Lite[[#This Row],[Primary ICD-10 Diagnosis]],ICD_10[[Combined]:[category]],3,FALSE),"")</f>
        <v/>
      </c>
      <c r="BA160" s="18" t="str">
        <f>IF(AND(LEN(FIT_Lite[[#This Row],[Date Enrolled]])&gt;0,LEN(FIT_Lite[[#This Row],[Date Assessment Completed]])&gt;0),IF((FIT_Lite[[#This Row],[Date Assessment Completed]]-FIT_Lite[[#This Row],[Date Enrolled]])&lt;=15,"Yes","No"),"")</f>
        <v/>
      </c>
      <c r="BB160" s="7" t="str">
        <f>IF(AND(LEN(FIT_Lite[[#This Row],[Discharge Date]])&gt;0,LEN(FIT_Lite[[#This Row],[Date Discharge Summary Completed]])&gt;0),IF(DATEDIF(FIT_Lite[[#This Row],[Discharge Date]],FIT_Lite[[#This Row],[Date Discharge Summary Completed]],"D")&lt;=7,"Yes","No"),"")</f>
        <v/>
      </c>
      <c r="BC160" s="18" t="str">
        <f>IFERROR(IF(LEN(TRIM(FIT_Lite[[#This Row],[Living Arrangements at Discharge]]))&gt;0,VLOOKUP(FIT_Lite[[#This Row],[Living Arrangements at Discharge]],Living_Arrangements[],2,FALSE),""),"")</f>
        <v/>
      </c>
      <c r="BD16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0" s="18" t="str">
        <f>IF(LEN(TRIM(FIT_Lite[[#This Row],[Employment Status at Discharge]]))&gt;0,IF(FIT_Lite[[#This Row],[Employment Status at Discharge]]="Yes","Stable",IF(FIT_Lite[[#This Row],[Employment Status at Discharge]]="No","Unstable",IFERROR(VLOOKUP(FIT_Lite[[#This Row],[Employment Status at Discharge]],Employment_Stat[],2,FALSE),""))),"")</f>
        <v/>
      </c>
      <c r="BF160" s="16">
        <f>IF(LEN(FIT_Lite[[#This Row],[Pre-AAPI Date]])&gt;0,FIT_Lite[[#This Row],[Pre-AAPI Date]],FIT_Lite[[#This Row],[Date Enrolled]])</f>
        <v>0</v>
      </c>
      <c r="BG160" s="16">
        <f ca="1">IF(LEN(FIT_Lite[[#This Row],[Date Discharge Summary Completed]])&gt;0,FIT_Lite[[#This Row],[Date Discharge Summary Completed]],IF(LEN(FIT_Lite[[#This Row],[Discharge Date]])&gt;0,FIT_Lite[[#This Row],[Discharge Date]]+30,TODAY()))</f>
        <v>45940</v>
      </c>
      <c r="BH160" s="16">
        <f>IF(LEN(FIT_Lite[[#This Row],[Pre-DLA-20 Date]])&gt;0,FIT_Lite[[#This Row],[Pre-DLA-20 Date]],FIT_Lite[[#This Row],[Date Enrolled]])</f>
        <v>0</v>
      </c>
      <c r="BI160" t="str">
        <f>IFERROR(IF(AND(TRIM(FIT_Lite[[#This Row],[Date Enrolled]])&lt;&gt;"",TRIM(FIT_Lite[[#This Row],[Discharge Date]])&lt;&gt;""),DATEDIF(FIT_Lite[[#This Row],[Date Enrolled]],FIT_Lite[[#This Row],[Discharge Date]],"D"),""),"")</f>
        <v/>
      </c>
    </row>
    <row r="161" spans="1:61" x14ac:dyDescent="0.25">
      <c r="A161" s="14"/>
      <c r="D161" s="20"/>
      <c r="O161" s="7"/>
      <c r="S161" s="10"/>
      <c r="AG161" s="11"/>
      <c r="AH161" s="35"/>
      <c r="AI161" s="11"/>
      <c r="AJ161" s="11"/>
      <c r="AO161" s="10"/>
      <c r="AP161" s="15" t="str" cm="1">
        <f t="array" aca="1" ref="AP16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1" s="16" t="str" cm="1">
        <f t="array" aca="1" ref="AQ16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1" s="16" t="str" cm="1">
        <f t="array" aca="1" ref="AR16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1" s="51" t="str">
        <f ca="1">IF(
AND(LEN(TRIM(FIT_Lite[[#This Row],[Child Care 6 Months Post-Discharge]]))=0,LEN(TRIM(FIT_Lite[[#This Row],[Discharge Date]]))&gt;0,LEN(TRIM(AN161))=0,FIT_Lite[[#This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1" s="48" t="str" cm="1">
        <f t="array" aca="1" ref="AT16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1" s="7">
        <f>IF(FIT_Lite[[#This Row],[Most Recent-AAPI Score]]&gt;=40, 1, IF(OR(TRIM(FIT_Lite[[#This Row],[Pre-AAPI Score]])="",TRIM(FIT_Lite[[#This Row],[Most Recent-AAPI Score]])=""),0,IF(FIT_Lite[[#This Row],[Most Recent-AAPI Score]]-FIT_Lite[[#This Row],[Pre-AAPI Score]]&gt;=0,1,0)))</f>
        <v>0</v>
      </c>
      <c r="AW161" s="7">
        <f>IF(FIT_Lite[[#This Row],[Most Recent-DLA-20 Score]]&gt;=7, 1, IF(OR(TRIM(FIT_Lite[[#This Row],[Pre-DLA-20 Score]])="",TRIM(FIT_Lite[[#This Row],[Most Recent-DLA-20 Score]])=""),0,IF(FIT_Lite[[#This Row],[Most Recent-DLA-20 Score]]-FIT_Lite[[#This Row],[Pre-DLA-20 Score]]&gt;=0,1,0)))</f>
        <v>0</v>
      </c>
      <c r="AX161" s="7">
        <f>IF(FIT_Lite[[#This Row],[Most Recent-AAPI Score]]&gt;=40, 1, IF(OR(TRIM(FIT_Lite[[#This Row],[Pre-AAPI Score]])="",TRIM(FIT_Lite[[#This Row],[Most Recent-AAPI Score]])=""),0,IF(FIT_Lite[[#This Row],[Most Recent-AAPI Score]]-FIT_Lite[[#This Row],[Pre-AAPI Score]]&gt;=0,1,0)))</f>
        <v>0</v>
      </c>
      <c r="AY161" s="7">
        <f>IF(FIT_Lite[[#This Row],[Most Recent-DLA-20 Score]]&gt;=7, 1, IF(OR(TRIM(FIT_Lite[[#This Row],[Pre-DLA-20 Score]])="",TRIM(FIT_Lite[[#This Row],[Most Recent-DLA-20 Score]])=""),0,IF(FIT_Lite[[#This Row],[Most Recent-DLA-20 Score]]-FIT_Lite[[#This Row],[Pre-DLA-20 Score]]&gt;=0,1,0)))</f>
        <v>0</v>
      </c>
      <c r="AZ161" s="7" t="str">
        <f>IFERROR(VLOOKUP(FIT_Lite[[#This Row],[Primary ICD-10 Diagnosis]],ICD_10[[Combined]:[category]],3,FALSE),"")</f>
        <v/>
      </c>
      <c r="BA161" s="18" t="str">
        <f>IF(AND(LEN(FIT_Lite[[#This Row],[Date Enrolled]])&gt;0,LEN(FIT_Lite[[#This Row],[Date Assessment Completed]])&gt;0),IF((FIT_Lite[[#This Row],[Date Assessment Completed]]-FIT_Lite[[#This Row],[Date Enrolled]])&lt;=15,"Yes","No"),"")</f>
        <v/>
      </c>
      <c r="BB161" s="7" t="str">
        <f>IF(AND(LEN(FIT_Lite[[#This Row],[Discharge Date]])&gt;0,LEN(FIT_Lite[[#This Row],[Date Discharge Summary Completed]])&gt;0),IF(DATEDIF(FIT_Lite[[#This Row],[Discharge Date]],FIT_Lite[[#This Row],[Date Discharge Summary Completed]],"D")&lt;=7,"Yes","No"),"")</f>
        <v/>
      </c>
      <c r="BC161" s="18" t="str">
        <f>IFERROR(IF(LEN(TRIM(FIT_Lite[[#This Row],[Living Arrangements at Discharge]]))&gt;0,VLOOKUP(FIT_Lite[[#This Row],[Living Arrangements at Discharge]],Living_Arrangements[],2,FALSE),""),"")</f>
        <v/>
      </c>
      <c r="BD16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1" s="18" t="str">
        <f>IF(LEN(TRIM(FIT_Lite[[#This Row],[Employment Status at Discharge]]))&gt;0,IF(FIT_Lite[[#This Row],[Employment Status at Discharge]]="Yes","Stable",IF(FIT_Lite[[#This Row],[Employment Status at Discharge]]="No","Unstable",IFERROR(VLOOKUP(FIT_Lite[[#This Row],[Employment Status at Discharge]],Employment_Stat[],2,FALSE),""))),"")</f>
        <v/>
      </c>
      <c r="BF161" s="16">
        <f>IF(LEN(FIT_Lite[[#This Row],[Pre-AAPI Date]])&gt;0,FIT_Lite[[#This Row],[Pre-AAPI Date]],FIT_Lite[[#This Row],[Date Enrolled]])</f>
        <v>0</v>
      </c>
      <c r="BG161" s="16">
        <f ca="1">IF(LEN(FIT_Lite[[#This Row],[Date Discharge Summary Completed]])&gt;0,FIT_Lite[[#This Row],[Date Discharge Summary Completed]],IF(LEN(FIT_Lite[[#This Row],[Discharge Date]])&gt;0,FIT_Lite[[#This Row],[Discharge Date]]+30,TODAY()))</f>
        <v>45940</v>
      </c>
      <c r="BH161" s="16">
        <f>IF(LEN(FIT_Lite[[#This Row],[Pre-DLA-20 Date]])&gt;0,FIT_Lite[[#This Row],[Pre-DLA-20 Date]],FIT_Lite[[#This Row],[Date Enrolled]])</f>
        <v>0</v>
      </c>
      <c r="BI161" t="str">
        <f>IFERROR(IF(AND(TRIM(FIT_Lite[[#This Row],[Date Enrolled]])&lt;&gt;"",TRIM(FIT_Lite[[#This Row],[Discharge Date]])&lt;&gt;""),DATEDIF(FIT_Lite[[#This Row],[Date Enrolled]],FIT_Lite[[#This Row],[Discharge Date]],"D"),""),"")</f>
        <v/>
      </c>
    </row>
    <row r="162" spans="1:61" x14ac:dyDescent="0.25">
      <c r="A162" s="14"/>
      <c r="D162" s="20"/>
      <c r="O162" s="7"/>
      <c r="S162" s="10"/>
      <c r="AG162" s="11"/>
      <c r="AH162" s="35"/>
      <c r="AI162" s="11"/>
      <c r="AJ162" s="11"/>
      <c r="AO162" s="10"/>
      <c r="AP162" s="15" t="str" cm="1">
        <f t="array" aca="1" ref="AP16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2" s="16" t="str" cm="1">
        <f t="array" aca="1" ref="AQ16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2" s="16" t="str" cm="1">
        <f t="array" aca="1" ref="AR16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2" s="51" t="str">
        <f ca="1">IF(
AND(LEN(TRIM(FIT_Lite[[#This Row],[Child Care 6 Months Post-Discharge]]))=0,LEN(TRIM(FIT_Lite[[#This Row],[Discharge Date]]))&gt;0,LEN(TRIM(AN162))=0,FIT_Lite[[#This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2" s="48" t="str" cm="1">
        <f t="array" aca="1" ref="AT16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2" s="7">
        <f>IF(FIT_Lite[[#This Row],[Most Recent-AAPI Score]]&gt;=40, 1, IF(OR(TRIM(FIT_Lite[[#This Row],[Pre-AAPI Score]])="",TRIM(FIT_Lite[[#This Row],[Most Recent-AAPI Score]])=""),0,IF(FIT_Lite[[#This Row],[Most Recent-AAPI Score]]-FIT_Lite[[#This Row],[Pre-AAPI Score]]&gt;=0,1,0)))</f>
        <v>0</v>
      </c>
      <c r="AW162" s="7">
        <f>IF(FIT_Lite[[#This Row],[Most Recent-DLA-20 Score]]&gt;=7, 1, IF(OR(TRIM(FIT_Lite[[#This Row],[Pre-DLA-20 Score]])="",TRIM(FIT_Lite[[#This Row],[Most Recent-DLA-20 Score]])=""),0,IF(FIT_Lite[[#This Row],[Most Recent-DLA-20 Score]]-FIT_Lite[[#This Row],[Pre-DLA-20 Score]]&gt;=0,1,0)))</f>
        <v>0</v>
      </c>
      <c r="AX162" s="7">
        <f>IF(FIT_Lite[[#This Row],[Most Recent-AAPI Score]]&gt;=40, 1, IF(OR(TRIM(FIT_Lite[[#This Row],[Pre-AAPI Score]])="",TRIM(FIT_Lite[[#This Row],[Most Recent-AAPI Score]])=""),0,IF(FIT_Lite[[#This Row],[Most Recent-AAPI Score]]-FIT_Lite[[#This Row],[Pre-AAPI Score]]&gt;=0,1,0)))</f>
        <v>0</v>
      </c>
      <c r="AY162" s="7">
        <f>IF(FIT_Lite[[#This Row],[Most Recent-DLA-20 Score]]&gt;=7, 1, IF(OR(TRIM(FIT_Lite[[#This Row],[Pre-DLA-20 Score]])="",TRIM(FIT_Lite[[#This Row],[Most Recent-DLA-20 Score]])=""),0,IF(FIT_Lite[[#This Row],[Most Recent-DLA-20 Score]]-FIT_Lite[[#This Row],[Pre-DLA-20 Score]]&gt;=0,1,0)))</f>
        <v>0</v>
      </c>
      <c r="AZ162" s="7" t="str">
        <f>IFERROR(VLOOKUP(FIT_Lite[[#This Row],[Primary ICD-10 Diagnosis]],ICD_10[[Combined]:[category]],3,FALSE),"")</f>
        <v/>
      </c>
      <c r="BA162" s="18" t="str">
        <f>IF(AND(LEN(FIT_Lite[[#This Row],[Date Enrolled]])&gt;0,LEN(FIT_Lite[[#This Row],[Date Assessment Completed]])&gt;0),IF((FIT_Lite[[#This Row],[Date Assessment Completed]]-FIT_Lite[[#This Row],[Date Enrolled]])&lt;=15,"Yes","No"),"")</f>
        <v/>
      </c>
      <c r="BB162" s="7" t="str">
        <f>IF(AND(LEN(FIT_Lite[[#This Row],[Discharge Date]])&gt;0,LEN(FIT_Lite[[#This Row],[Date Discharge Summary Completed]])&gt;0),IF(DATEDIF(FIT_Lite[[#This Row],[Discharge Date]],FIT_Lite[[#This Row],[Date Discharge Summary Completed]],"D")&lt;=7,"Yes","No"),"")</f>
        <v/>
      </c>
      <c r="BC162" s="18" t="str">
        <f>IFERROR(IF(LEN(TRIM(FIT_Lite[[#This Row],[Living Arrangements at Discharge]]))&gt;0,VLOOKUP(FIT_Lite[[#This Row],[Living Arrangements at Discharge]],Living_Arrangements[],2,FALSE),""),"")</f>
        <v/>
      </c>
      <c r="BD16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2" s="18" t="str">
        <f>IF(LEN(TRIM(FIT_Lite[[#This Row],[Employment Status at Discharge]]))&gt;0,IF(FIT_Lite[[#This Row],[Employment Status at Discharge]]="Yes","Stable",IF(FIT_Lite[[#This Row],[Employment Status at Discharge]]="No","Unstable",IFERROR(VLOOKUP(FIT_Lite[[#This Row],[Employment Status at Discharge]],Employment_Stat[],2,FALSE),""))),"")</f>
        <v/>
      </c>
      <c r="BF162" s="16">
        <f>IF(LEN(FIT_Lite[[#This Row],[Pre-AAPI Date]])&gt;0,FIT_Lite[[#This Row],[Pre-AAPI Date]],FIT_Lite[[#This Row],[Date Enrolled]])</f>
        <v>0</v>
      </c>
      <c r="BG162" s="16">
        <f ca="1">IF(LEN(FIT_Lite[[#This Row],[Date Discharge Summary Completed]])&gt;0,FIT_Lite[[#This Row],[Date Discharge Summary Completed]],IF(LEN(FIT_Lite[[#This Row],[Discharge Date]])&gt;0,FIT_Lite[[#This Row],[Discharge Date]]+30,TODAY()))</f>
        <v>45940</v>
      </c>
      <c r="BH162" s="16">
        <f>IF(LEN(FIT_Lite[[#This Row],[Pre-DLA-20 Date]])&gt;0,FIT_Lite[[#This Row],[Pre-DLA-20 Date]],FIT_Lite[[#This Row],[Date Enrolled]])</f>
        <v>0</v>
      </c>
      <c r="BI162" t="str">
        <f>IFERROR(IF(AND(TRIM(FIT_Lite[[#This Row],[Date Enrolled]])&lt;&gt;"",TRIM(FIT_Lite[[#This Row],[Discharge Date]])&lt;&gt;""),DATEDIF(FIT_Lite[[#This Row],[Date Enrolled]],FIT_Lite[[#This Row],[Discharge Date]],"D"),""),"")</f>
        <v/>
      </c>
    </row>
    <row r="163" spans="1:61" x14ac:dyDescent="0.25">
      <c r="A163" s="14"/>
      <c r="D163" s="20"/>
      <c r="S163" s="10"/>
      <c r="AG163" s="11"/>
      <c r="AH163" s="35"/>
      <c r="AI163" s="11"/>
      <c r="AJ163" s="11"/>
      <c r="AO163" s="10"/>
      <c r="AP163" s="15" t="str" cm="1">
        <f t="array" aca="1" ref="AP16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3" s="16" t="str" cm="1">
        <f t="array" aca="1" ref="AQ16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3" s="16" t="str" cm="1">
        <f t="array" aca="1" ref="AR16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3" s="51" t="str">
        <f ca="1">IF(
AND(LEN(TRIM(FIT_Lite[[#This Row],[Child Care 6 Months Post-Discharge]]))=0,LEN(TRIM(FIT_Lite[[#This Row],[Discharge Date]]))&gt;0,LEN(TRIM(AN163))=0,FIT_Lite[[#This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3" s="48" t="str" cm="1">
        <f t="array" aca="1" ref="AT16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3" s="7">
        <f>IF(FIT_Lite[[#This Row],[Most Recent-AAPI Score]]&gt;=40, 1, IF(OR(TRIM(FIT_Lite[[#This Row],[Pre-AAPI Score]])="",TRIM(FIT_Lite[[#This Row],[Most Recent-AAPI Score]])=""),0,IF(FIT_Lite[[#This Row],[Most Recent-AAPI Score]]-FIT_Lite[[#This Row],[Pre-AAPI Score]]&gt;=0,1,0)))</f>
        <v>0</v>
      </c>
      <c r="AW163" s="7">
        <f>IF(FIT_Lite[[#This Row],[Most Recent-DLA-20 Score]]&gt;=7, 1, IF(OR(TRIM(FIT_Lite[[#This Row],[Pre-DLA-20 Score]])="",TRIM(FIT_Lite[[#This Row],[Most Recent-DLA-20 Score]])=""),0,IF(FIT_Lite[[#This Row],[Most Recent-DLA-20 Score]]-FIT_Lite[[#This Row],[Pre-DLA-20 Score]]&gt;=0,1,0)))</f>
        <v>0</v>
      </c>
      <c r="AX163" s="7">
        <f>IF(FIT_Lite[[#This Row],[Most Recent-AAPI Score]]&gt;=40, 1, IF(OR(TRIM(FIT_Lite[[#This Row],[Pre-AAPI Score]])="",TRIM(FIT_Lite[[#This Row],[Most Recent-AAPI Score]])=""),0,IF(FIT_Lite[[#This Row],[Most Recent-AAPI Score]]-FIT_Lite[[#This Row],[Pre-AAPI Score]]&gt;=0,1,0)))</f>
        <v>0</v>
      </c>
      <c r="AY163" s="7">
        <f>IF(FIT_Lite[[#This Row],[Most Recent-DLA-20 Score]]&gt;=7, 1, IF(OR(TRIM(FIT_Lite[[#This Row],[Pre-DLA-20 Score]])="",TRIM(FIT_Lite[[#This Row],[Most Recent-DLA-20 Score]])=""),0,IF(FIT_Lite[[#This Row],[Most Recent-DLA-20 Score]]-FIT_Lite[[#This Row],[Pre-DLA-20 Score]]&gt;=0,1,0)))</f>
        <v>0</v>
      </c>
      <c r="AZ163" s="7" t="str">
        <f>IFERROR(VLOOKUP(FIT_Lite[[#This Row],[Primary ICD-10 Diagnosis]],ICD_10[[Combined]:[category]],3,FALSE),"")</f>
        <v/>
      </c>
      <c r="BA163" s="18" t="str">
        <f>IF(AND(LEN(FIT_Lite[[#This Row],[Date Enrolled]])&gt;0,LEN(FIT_Lite[[#This Row],[Date Assessment Completed]])&gt;0),IF((FIT_Lite[[#This Row],[Date Assessment Completed]]-FIT_Lite[[#This Row],[Date Enrolled]])&lt;=15,"Yes","No"),"")</f>
        <v/>
      </c>
      <c r="BB163" s="7" t="str">
        <f>IF(AND(LEN(FIT_Lite[[#This Row],[Discharge Date]])&gt;0,LEN(FIT_Lite[[#This Row],[Date Discharge Summary Completed]])&gt;0),IF(DATEDIF(FIT_Lite[[#This Row],[Discharge Date]],FIT_Lite[[#This Row],[Date Discharge Summary Completed]],"D")&lt;=7,"Yes","No"),"")</f>
        <v/>
      </c>
      <c r="BC163" s="18" t="str">
        <f>IFERROR(IF(LEN(TRIM(FIT_Lite[[#This Row],[Living Arrangements at Discharge]]))&gt;0,VLOOKUP(FIT_Lite[[#This Row],[Living Arrangements at Discharge]],Living_Arrangements[],2,FALSE),""),"")</f>
        <v/>
      </c>
      <c r="BD16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3" s="18" t="str">
        <f>IF(LEN(TRIM(FIT_Lite[[#This Row],[Employment Status at Discharge]]))&gt;0,IF(FIT_Lite[[#This Row],[Employment Status at Discharge]]="Yes","Stable",IF(FIT_Lite[[#This Row],[Employment Status at Discharge]]="No","Unstable",IFERROR(VLOOKUP(FIT_Lite[[#This Row],[Employment Status at Discharge]],Employment_Stat[],2,FALSE),""))),"")</f>
        <v/>
      </c>
      <c r="BF163" s="16">
        <f>IF(LEN(FIT_Lite[[#This Row],[Pre-AAPI Date]])&gt;0,FIT_Lite[[#This Row],[Pre-AAPI Date]],FIT_Lite[[#This Row],[Date Enrolled]])</f>
        <v>0</v>
      </c>
      <c r="BG163" s="16">
        <f ca="1">IF(LEN(FIT_Lite[[#This Row],[Date Discharge Summary Completed]])&gt;0,FIT_Lite[[#This Row],[Date Discharge Summary Completed]],IF(LEN(FIT_Lite[[#This Row],[Discharge Date]])&gt;0,FIT_Lite[[#This Row],[Discharge Date]]+30,TODAY()))</f>
        <v>45940</v>
      </c>
      <c r="BH163" s="16">
        <f>IF(LEN(FIT_Lite[[#This Row],[Pre-DLA-20 Date]])&gt;0,FIT_Lite[[#This Row],[Pre-DLA-20 Date]],FIT_Lite[[#This Row],[Date Enrolled]])</f>
        <v>0</v>
      </c>
      <c r="BI163" t="str">
        <f>IFERROR(IF(AND(TRIM(FIT_Lite[[#This Row],[Date Enrolled]])&lt;&gt;"",TRIM(FIT_Lite[[#This Row],[Discharge Date]])&lt;&gt;""),DATEDIF(FIT_Lite[[#This Row],[Date Enrolled]],FIT_Lite[[#This Row],[Discharge Date]],"D"),""),"")</f>
        <v/>
      </c>
    </row>
    <row r="164" spans="1:61" x14ac:dyDescent="0.25">
      <c r="A164" s="14"/>
      <c r="D164" s="20"/>
      <c r="S164" s="10"/>
      <c r="AG164" s="11"/>
      <c r="AH164" s="35"/>
      <c r="AI164" s="11"/>
      <c r="AJ164" s="11"/>
      <c r="AO164" s="10"/>
      <c r="AP164" s="15" t="str" cm="1">
        <f t="array" aca="1" ref="AP16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4" s="16" t="str" cm="1">
        <f t="array" aca="1" ref="AQ16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4" s="16" t="str" cm="1">
        <f t="array" aca="1" ref="AR16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4" s="51" t="str">
        <f ca="1">IF(
AND(LEN(TRIM(FIT_Lite[[#This Row],[Child Care 6 Months Post-Discharge]]))=0,LEN(TRIM(FIT_Lite[[#This Row],[Discharge Date]]))&gt;0,LEN(TRIM(AN164))=0,FIT_Lite[[#This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4" s="48" t="str" cm="1">
        <f t="array" aca="1" ref="AT16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4" s="7">
        <f>IF(FIT_Lite[[#This Row],[Most Recent-AAPI Score]]&gt;=40, 1, IF(OR(TRIM(FIT_Lite[[#This Row],[Pre-AAPI Score]])="",TRIM(FIT_Lite[[#This Row],[Most Recent-AAPI Score]])=""),0,IF(FIT_Lite[[#This Row],[Most Recent-AAPI Score]]-FIT_Lite[[#This Row],[Pre-AAPI Score]]&gt;=0,1,0)))</f>
        <v>0</v>
      </c>
      <c r="AW164" s="7">
        <f>IF(FIT_Lite[[#This Row],[Most Recent-DLA-20 Score]]&gt;=7, 1, IF(OR(TRIM(FIT_Lite[[#This Row],[Pre-DLA-20 Score]])="",TRIM(FIT_Lite[[#This Row],[Most Recent-DLA-20 Score]])=""),0,IF(FIT_Lite[[#This Row],[Most Recent-DLA-20 Score]]-FIT_Lite[[#This Row],[Pre-DLA-20 Score]]&gt;=0,1,0)))</f>
        <v>0</v>
      </c>
      <c r="AX164" s="7">
        <f>IF(FIT_Lite[[#This Row],[Most Recent-AAPI Score]]&gt;=40, 1, IF(OR(TRIM(FIT_Lite[[#This Row],[Pre-AAPI Score]])="",TRIM(FIT_Lite[[#This Row],[Most Recent-AAPI Score]])=""),0,IF(FIT_Lite[[#This Row],[Most Recent-AAPI Score]]-FIT_Lite[[#This Row],[Pre-AAPI Score]]&gt;=0,1,0)))</f>
        <v>0</v>
      </c>
      <c r="AY164" s="7">
        <f>IF(FIT_Lite[[#This Row],[Most Recent-DLA-20 Score]]&gt;=7, 1, IF(OR(TRIM(FIT_Lite[[#This Row],[Pre-DLA-20 Score]])="",TRIM(FIT_Lite[[#This Row],[Most Recent-DLA-20 Score]])=""),0,IF(FIT_Lite[[#This Row],[Most Recent-DLA-20 Score]]-FIT_Lite[[#This Row],[Pre-DLA-20 Score]]&gt;=0,1,0)))</f>
        <v>0</v>
      </c>
      <c r="AZ164" s="7" t="str">
        <f>IFERROR(VLOOKUP(FIT_Lite[[#This Row],[Primary ICD-10 Diagnosis]],ICD_10[[Combined]:[category]],3,FALSE),"")</f>
        <v/>
      </c>
      <c r="BA164" s="18" t="str">
        <f>IF(AND(LEN(FIT_Lite[[#This Row],[Date Enrolled]])&gt;0,LEN(FIT_Lite[[#This Row],[Date Assessment Completed]])&gt;0),IF((FIT_Lite[[#This Row],[Date Assessment Completed]]-FIT_Lite[[#This Row],[Date Enrolled]])&lt;=15,"Yes","No"),"")</f>
        <v/>
      </c>
      <c r="BB164" s="7" t="str">
        <f>IF(AND(LEN(FIT_Lite[[#This Row],[Discharge Date]])&gt;0,LEN(FIT_Lite[[#This Row],[Date Discharge Summary Completed]])&gt;0),IF(DATEDIF(FIT_Lite[[#This Row],[Discharge Date]],FIT_Lite[[#This Row],[Date Discharge Summary Completed]],"D")&lt;=7,"Yes","No"),"")</f>
        <v/>
      </c>
      <c r="BC164" s="18" t="str">
        <f>IFERROR(IF(LEN(TRIM(FIT_Lite[[#This Row],[Living Arrangements at Discharge]]))&gt;0,VLOOKUP(FIT_Lite[[#This Row],[Living Arrangements at Discharge]],Living_Arrangements[],2,FALSE),""),"")</f>
        <v/>
      </c>
      <c r="BD16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4" s="18" t="str">
        <f>IF(LEN(TRIM(FIT_Lite[[#This Row],[Employment Status at Discharge]]))&gt;0,IF(FIT_Lite[[#This Row],[Employment Status at Discharge]]="Yes","Stable",IF(FIT_Lite[[#This Row],[Employment Status at Discharge]]="No","Unstable",IFERROR(VLOOKUP(FIT_Lite[[#This Row],[Employment Status at Discharge]],Employment_Stat[],2,FALSE),""))),"")</f>
        <v/>
      </c>
      <c r="BF164" s="16">
        <f>IF(LEN(FIT_Lite[[#This Row],[Pre-AAPI Date]])&gt;0,FIT_Lite[[#This Row],[Pre-AAPI Date]],FIT_Lite[[#This Row],[Date Enrolled]])</f>
        <v>0</v>
      </c>
      <c r="BG164" s="16">
        <f ca="1">IF(LEN(FIT_Lite[[#This Row],[Date Discharge Summary Completed]])&gt;0,FIT_Lite[[#This Row],[Date Discharge Summary Completed]],IF(LEN(FIT_Lite[[#This Row],[Discharge Date]])&gt;0,FIT_Lite[[#This Row],[Discharge Date]]+30,TODAY()))</f>
        <v>45940</v>
      </c>
      <c r="BH164" s="16">
        <f>IF(LEN(FIT_Lite[[#This Row],[Pre-DLA-20 Date]])&gt;0,FIT_Lite[[#This Row],[Pre-DLA-20 Date]],FIT_Lite[[#This Row],[Date Enrolled]])</f>
        <v>0</v>
      </c>
      <c r="BI164" t="str">
        <f>IFERROR(IF(AND(TRIM(FIT_Lite[[#This Row],[Date Enrolled]])&lt;&gt;"",TRIM(FIT_Lite[[#This Row],[Discharge Date]])&lt;&gt;""),DATEDIF(FIT_Lite[[#This Row],[Date Enrolled]],FIT_Lite[[#This Row],[Discharge Date]],"D"),""),"")</f>
        <v/>
      </c>
    </row>
    <row r="165" spans="1:61" x14ac:dyDescent="0.25">
      <c r="A165" s="14"/>
      <c r="D165" s="20"/>
      <c r="S165" s="10"/>
      <c r="AG165" s="11"/>
      <c r="AH165" s="35"/>
      <c r="AI165" s="11"/>
      <c r="AJ165" s="11"/>
      <c r="AO165" s="10"/>
      <c r="AP165" s="15" t="str" cm="1">
        <f t="array" aca="1" ref="AP16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5" s="16" t="str" cm="1">
        <f t="array" aca="1" ref="AQ16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5" s="16" t="str" cm="1">
        <f t="array" aca="1" ref="AR16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5" s="51" t="str">
        <f ca="1">IF(
AND(LEN(TRIM(FIT_Lite[[#This Row],[Child Care 6 Months Post-Discharge]]))=0,LEN(TRIM(FIT_Lite[[#This Row],[Discharge Date]]))&gt;0,LEN(TRIM(AN165))=0,FIT_Lite[[#This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5" s="48" t="str" cm="1">
        <f t="array" aca="1" ref="AT16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5" s="7">
        <f>IF(FIT_Lite[[#This Row],[Most Recent-AAPI Score]]&gt;=40, 1, IF(OR(TRIM(FIT_Lite[[#This Row],[Pre-AAPI Score]])="",TRIM(FIT_Lite[[#This Row],[Most Recent-AAPI Score]])=""),0,IF(FIT_Lite[[#This Row],[Most Recent-AAPI Score]]-FIT_Lite[[#This Row],[Pre-AAPI Score]]&gt;=0,1,0)))</f>
        <v>0</v>
      </c>
      <c r="AW165" s="7">
        <f>IF(FIT_Lite[[#This Row],[Most Recent-DLA-20 Score]]&gt;=7, 1, IF(OR(TRIM(FIT_Lite[[#This Row],[Pre-DLA-20 Score]])="",TRIM(FIT_Lite[[#This Row],[Most Recent-DLA-20 Score]])=""),0,IF(FIT_Lite[[#This Row],[Most Recent-DLA-20 Score]]-FIT_Lite[[#This Row],[Pre-DLA-20 Score]]&gt;=0,1,0)))</f>
        <v>0</v>
      </c>
      <c r="AX165" s="7">
        <f>IF(FIT_Lite[[#This Row],[Most Recent-AAPI Score]]&gt;=40, 1, IF(OR(TRIM(FIT_Lite[[#This Row],[Pre-AAPI Score]])="",TRIM(FIT_Lite[[#This Row],[Most Recent-AAPI Score]])=""),0,IF(FIT_Lite[[#This Row],[Most Recent-AAPI Score]]-FIT_Lite[[#This Row],[Pre-AAPI Score]]&gt;=0,1,0)))</f>
        <v>0</v>
      </c>
      <c r="AY165" s="7">
        <f>IF(FIT_Lite[[#This Row],[Most Recent-DLA-20 Score]]&gt;=7, 1, IF(OR(TRIM(FIT_Lite[[#This Row],[Pre-DLA-20 Score]])="",TRIM(FIT_Lite[[#This Row],[Most Recent-DLA-20 Score]])=""),0,IF(FIT_Lite[[#This Row],[Most Recent-DLA-20 Score]]-FIT_Lite[[#This Row],[Pre-DLA-20 Score]]&gt;=0,1,0)))</f>
        <v>0</v>
      </c>
      <c r="AZ165" s="7" t="str">
        <f>IFERROR(VLOOKUP(FIT_Lite[[#This Row],[Primary ICD-10 Diagnosis]],ICD_10[[Combined]:[category]],3,FALSE),"")</f>
        <v/>
      </c>
      <c r="BA165" s="18" t="str">
        <f>IF(AND(LEN(FIT_Lite[[#This Row],[Date Enrolled]])&gt;0,LEN(FIT_Lite[[#This Row],[Date Assessment Completed]])&gt;0),IF((FIT_Lite[[#This Row],[Date Assessment Completed]]-FIT_Lite[[#This Row],[Date Enrolled]])&lt;=15,"Yes","No"),"")</f>
        <v/>
      </c>
      <c r="BB165" s="7" t="str">
        <f>IF(AND(LEN(FIT_Lite[[#This Row],[Discharge Date]])&gt;0,LEN(FIT_Lite[[#This Row],[Date Discharge Summary Completed]])&gt;0),IF(DATEDIF(FIT_Lite[[#This Row],[Discharge Date]],FIT_Lite[[#This Row],[Date Discharge Summary Completed]],"D")&lt;=7,"Yes","No"),"")</f>
        <v/>
      </c>
      <c r="BC165" s="18" t="str">
        <f>IFERROR(IF(LEN(TRIM(FIT_Lite[[#This Row],[Living Arrangements at Discharge]]))&gt;0,VLOOKUP(FIT_Lite[[#This Row],[Living Arrangements at Discharge]],Living_Arrangements[],2,FALSE),""),"")</f>
        <v/>
      </c>
      <c r="BD16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5" s="18" t="str">
        <f>IF(LEN(TRIM(FIT_Lite[[#This Row],[Employment Status at Discharge]]))&gt;0,IF(FIT_Lite[[#This Row],[Employment Status at Discharge]]="Yes","Stable",IF(FIT_Lite[[#This Row],[Employment Status at Discharge]]="No","Unstable",IFERROR(VLOOKUP(FIT_Lite[[#This Row],[Employment Status at Discharge]],Employment_Stat[],2,FALSE),""))),"")</f>
        <v/>
      </c>
      <c r="BF165" s="16">
        <f>IF(LEN(FIT_Lite[[#This Row],[Pre-AAPI Date]])&gt;0,FIT_Lite[[#This Row],[Pre-AAPI Date]],FIT_Lite[[#This Row],[Date Enrolled]])</f>
        <v>0</v>
      </c>
      <c r="BG165" s="16">
        <f ca="1">IF(LEN(FIT_Lite[[#This Row],[Date Discharge Summary Completed]])&gt;0,FIT_Lite[[#This Row],[Date Discharge Summary Completed]],IF(LEN(FIT_Lite[[#This Row],[Discharge Date]])&gt;0,FIT_Lite[[#This Row],[Discharge Date]]+30,TODAY()))</f>
        <v>45940</v>
      </c>
      <c r="BH165" s="16">
        <f>IF(LEN(FIT_Lite[[#This Row],[Pre-DLA-20 Date]])&gt;0,FIT_Lite[[#This Row],[Pre-DLA-20 Date]],FIT_Lite[[#This Row],[Date Enrolled]])</f>
        <v>0</v>
      </c>
      <c r="BI165" t="str">
        <f>IFERROR(IF(AND(TRIM(FIT_Lite[[#This Row],[Date Enrolled]])&lt;&gt;"",TRIM(FIT_Lite[[#This Row],[Discharge Date]])&lt;&gt;""),DATEDIF(FIT_Lite[[#This Row],[Date Enrolled]],FIT_Lite[[#This Row],[Discharge Date]],"D"),""),"")</f>
        <v/>
      </c>
    </row>
    <row r="166" spans="1:61" x14ac:dyDescent="0.25">
      <c r="A166" s="14"/>
      <c r="D166" s="20"/>
      <c r="S166" s="10"/>
      <c r="AG166" s="11"/>
      <c r="AH166" s="35"/>
      <c r="AI166" s="11"/>
      <c r="AJ166" s="11"/>
      <c r="AO166" s="10"/>
      <c r="AP166" s="15" t="str" cm="1">
        <f t="array" aca="1" ref="AP16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6" s="16" t="str" cm="1">
        <f t="array" aca="1" ref="AQ16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6" s="16" t="str" cm="1">
        <f t="array" aca="1" ref="AR16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6" s="51" t="str">
        <f ca="1">IF(
AND(LEN(TRIM(FIT_Lite[[#This Row],[Child Care 6 Months Post-Discharge]]))=0,LEN(TRIM(FIT_Lite[[#This Row],[Discharge Date]]))&gt;0,LEN(TRIM(AN166))=0,FIT_Lite[[#This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6" s="48" t="str" cm="1">
        <f t="array" aca="1" ref="AT16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6" s="7">
        <f>IF(FIT_Lite[[#This Row],[Most Recent-AAPI Score]]&gt;=40, 1, IF(OR(TRIM(FIT_Lite[[#This Row],[Pre-AAPI Score]])="",TRIM(FIT_Lite[[#This Row],[Most Recent-AAPI Score]])=""),0,IF(FIT_Lite[[#This Row],[Most Recent-AAPI Score]]-FIT_Lite[[#This Row],[Pre-AAPI Score]]&gt;=0,1,0)))</f>
        <v>0</v>
      </c>
      <c r="AW166" s="7">
        <f>IF(FIT_Lite[[#This Row],[Most Recent-DLA-20 Score]]&gt;=7, 1, IF(OR(TRIM(FIT_Lite[[#This Row],[Pre-DLA-20 Score]])="",TRIM(FIT_Lite[[#This Row],[Most Recent-DLA-20 Score]])=""),0,IF(FIT_Lite[[#This Row],[Most Recent-DLA-20 Score]]-FIT_Lite[[#This Row],[Pre-DLA-20 Score]]&gt;=0,1,0)))</f>
        <v>0</v>
      </c>
      <c r="AX166" s="7">
        <f>IF(FIT_Lite[[#This Row],[Most Recent-AAPI Score]]&gt;=40, 1, IF(OR(TRIM(FIT_Lite[[#This Row],[Pre-AAPI Score]])="",TRIM(FIT_Lite[[#This Row],[Most Recent-AAPI Score]])=""),0,IF(FIT_Lite[[#This Row],[Most Recent-AAPI Score]]-FIT_Lite[[#This Row],[Pre-AAPI Score]]&gt;=0,1,0)))</f>
        <v>0</v>
      </c>
      <c r="AY166" s="7">
        <f>IF(FIT_Lite[[#This Row],[Most Recent-DLA-20 Score]]&gt;=7, 1, IF(OR(TRIM(FIT_Lite[[#This Row],[Pre-DLA-20 Score]])="",TRIM(FIT_Lite[[#This Row],[Most Recent-DLA-20 Score]])=""),0,IF(FIT_Lite[[#This Row],[Most Recent-DLA-20 Score]]-FIT_Lite[[#This Row],[Pre-DLA-20 Score]]&gt;=0,1,0)))</f>
        <v>0</v>
      </c>
      <c r="AZ166" s="7" t="str">
        <f>IFERROR(VLOOKUP(FIT_Lite[[#This Row],[Primary ICD-10 Diagnosis]],ICD_10[[Combined]:[category]],3,FALSE),"")</f>
        <v/>
      </c>
      <c r="BA166" s="18" t="str">
        <f>IF(AND(LEN(FIT_Lite[[#This Row],[Date Enrolled]])&gt;0,LEN(FIT_Lite[[#This Row],[Date Assessment Completed]])&gt;0),IF((FIT_Lite[[#This Row],[Date Assessment Completed]]-FIT_Lite[[#This Row],[Date Enrolled]])&lt;=15,"Yes","No"),"")</f>
        <v/>
      </c>
      <c r="BB166" s="7" t="str">
        <f>IF(AND(LEN(FIT_Lite[[#This Row],[Discharge Date]])&gt;0,LEN(FIT_Lite[[#This Row],[Date Discharge Summary Completed]])&gt;0),IF(DATEDIF(FIT_Lite[[#This Row],[Discharge Date]],FIT_Lite[[#This Row],[Date Discharge Summary Completed]],"D")&lt;=7,"Yes","No"),"")</f>
        <v/>
      </c>
      <c r="BC166" s="18" t="str">
        <f>IFERROR(IF(LEN(TRIM(FIT_Lite[[#This Row],[Living Arrangements at Discharge]]))&gt;0,VLOOKUP(FIT_Lite[[#This Row],[Living Arrangements at Discharge]],Living_Arrangements[],2,FALSE),""),"")</f>
        <v/>
      </c>
      <c r="BD16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6" s="18" t="str">
        <f>IF(LEN(TRIM(FIT_Lite[[#This Row],[Employment Status at Discharge]]))&gt;0,IF(FIT_Lite[[#This Row],[Employment Status at Discharge]]="Yes","Stable",IF(FIT_Lite[[#This Row],[Employment Status at Discharge]]="No","Unstable",IFERROR(VLOOKUP(FIT_Lite[[#This Row],[Employment Status at Discharge]],Employment_Stat[],2,FALSE),""))),"")</f>
        <v/>
      </c>
      <c r="BF166" s="16">
        <f>IF(LEN(FIT_Lite[[#This Row],[Pre-AAPI Date]])&gt;0,FIT_Lite[[#This Row],[Pre-AAPI Date]],FIT_Lite[[#This Row],[Date Enrolled]])</f>
        <v>0</v>
      </c>
      <c r="BG166" s="16">
        <f ca="1">IF(LEN(FIT_Lite[[#This Row],[Date Discharge Summary Completed]])&gt;0,FIT_Lite[[#This Row],[Date Discharge Summary Completed]],IF(LEN(FIT_Lite[[#This Row],[Discharge Date]])&gt;0,FIT_Lite[[#This Row],[Discharge Date]]+30,TODAY()))</f>
        <v>45940</v>
      </c>
      <c r="BH166" s="16">
        <f>IF(LEN(FIT_Lite[[#This Row],[Pre-DLA-20 Date]])&gt;0,FIT_Lite[[#This Row],[Pre-DLA-20 Date]],FIT_Lite[[#This Row],[Date Enrolled]])</f>
        <v>0</v>
      </c>
      <c r="BI166" t="str">
        <f>IFERROR(IF(AND(TRIM(FIT_Lite[[#This Row],[Date Enrolled]])&lt;&gt;"",TRIM(FIT_Lite[[#This Row],[Discharge Date]])&lt;&gt;""),DATEDIF(FIT_Lite[[#This Row],[Date Enrolled]],FIT_Lite[[#This Row],[Discharge Date]],"D"),""),"")</f>
        <v/>
      </c>
    </row>
    <row r="167" spans="1:61" x14ac:dyDescent="0.25">
      <c r="A167" s="14"/>
      <c r="D167" s="20"/>
      <c r="S167" s="10"/>
      <c r="AG167" s="11"/>
      <c r="AH167" s="35"/>
      <c r="AI167" s="11"/>
      <c r="AJ167" s="11"/>
      <c r="AO167" s="10"/>
      <c r="AP167" s="15" t="str" cm="1">
        <f t="array" aca="1" ref="AP16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7" s="16" t="str" cm="1">
        <f t="array" aca="1" ref="AQ16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7" s="16" t="str" cm="1">
        <f t="array" aca="1" ref="AR16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7" s="51" t="str">
        <f ca="1">IF(
AND(LEN(TRIM(FIT_Lite[[#This Row],[Child Care 6 Months Post-Discharge]]))=0,LEN(TRIM(FIT_Lite[[#This Row],[Discharge Date]]))&gt;0,LEN(TRIM(AN167))=0,FIT_Lite[[#This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7" s="48" t="str" cm="1">
        <f t="array" aca="1" ref="AT16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7" s="7">
        <f>IF(FIT_Lite[[#This Row],[Most Recent-AAPI Score]]&gt;=40, 1, IF(OR(TRIM(FIT_Lite[[#This Row],[Pre-AAPI Score]])="",TRIM(FIT_Lite[[#This Row],[Most Recent-AAPI Score]])=""),0,IF(FIT_Lite[[#This Row],[Most Recent-AAPI Score]]-FIT_Lite[[#This Row],[Pre-AAPI Score]]&gt;=0,1,0)))</f>
        <v>0</v>
      </c>
      <c r="AW167" s="7">
        <f>IF(FIT_Lite[[#This Row],[Most Recent-DLA-20 Score]]&gt;=7, 1, IF(OR(TRIM(FIT_Lite[[#This Row],[Pre-DLA-20 Score]])="",TRIM(FIT_Lite[[#This Row],[Most Recent-DLA-20 Score]])=""),0,IF(FIT_Lite[[#This Row],[Most Recent-DLA-20 Score]]-FIT_Lite[[#This Row],[Pre-DLA-20 Score]]&gt;=0,1,0)))</f>
        <v>0</v>
      </c>
      <c r="AX167" s="7">
        <f>IF(FIT_Lite[[#This Row],[Most Recent-AAPI Score]]&gt;=40, 1, IF(OR(TRIM(FIT_Lite[[#This Row],[Pre-AAPI Score]])="",TRIM(FIT_Lite[[#This Row],[Most Recent-AAPI Score]])=""),0,IF(FIT_Lite[[#This Row],[Most Recent-AAPI Score]]-FIT_Lite[[#This Row],[Pre-AAPI Score]]&gt;=0,1,0)))</f>
        <v>0</v>
      </c>
      <c r="AY167" s="7">
        <f>IF(FIT_Lite[[#This Row],[Most Recent-DLA-20 Score]]&gt;=7, 1, IF(OR(TRIM(FIT_Lite[[#This Row],[Pre-DLA-20 Score]])="",TRIM(FIT_Lite[[#This Row],[Most Recent-DLA-20 Score]])=""),0,IF(FIT_Lite[[#This Row],[Most Recent-DLA-20 Score]]-FIT_Lite[[#This Row],[Pre-DLA-20 Score]]&gt;=0,1,0)))</f>
        <v>0</v>
      </c>
      <c r="AZ167" s="7" t="str">
        <f>IFERROR(VLOOKUP(FIT_Lite[[#This Row],[Primary ICD-10 Diagnosis]],ICD_10[[Combined]:[category]],3,FALSE),"")</f>
        <v/>
      </c>
      <c r="BA167" s="18" t="str">
        <f>IF(AND(LEN(FIT_Lite[[#This Row],[Date Enrolled]])&gt;0,LEN(FIT_Lite[[#This Row],[Date Assessment Completed]])&gt;0),IF((FIT_Lite[[#This Row],[Date Assessment Completed]]-FIT_Lite[[#This Row],[Date Enrolled]])&lt;=15,"Yes","No"),"")</f>
        <v/>
      </c>
      <c r="BB167" s="7" t="str">
        <f>IF(AND(LEN(FIT_Lite[[#This Row],[Discharge Date]])&gt;0,LEN(FIT_Lite[[#This Row],[Date Discharge Summary Completed]])&gt;0),IF(DATEDIF(FIT_Lite[[#This Row],[Discharge Date]],FIT_Lite[[#This Row],[Date Discharge Summary Completed]],"D")&lt;=7,"Yes","No"),"")</f>
        <v/>
      </c>
      <c r="BC167" s="18" t="str">
        <f>IFERROR(IF(LEN(TRIM(FIT_Lite[[#This Row],[Living Arrangements at Discharge]]))&gt;0,VLOOKUP(FIT_Lite[[#This Row],[Living Arrangements at Discharge]],Living_Arrangements[],2,FALSE),""),"")</f>
        <v/>
      </c>
      <c r="BD16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7" s="18" t="str">
        <f>IF(LEN(TRIM(FIT_Lite[[#This Row],[Employment Status at Discharge]]))&gt;0,IF(FIT_Lite[[#This Row],[Employment Status at Discharge]]="Yes","Stable",IF(FIT_Lite[[#This Row],[Employment Status at Discharge]]="No","Unstable",IFERROR(VLOOKUP(FIT_Lite[[#This Row],[Employment Status at Discharge]],Employment_Stat[],2,FALSE),""))),"")</f>
        <v/>
      </c>
      <c r="BF167" s="16">
        <f>IF(LEN(FIT_Lite[[#This Row],[Pre-AAPI Date]])&gt;0,FIT_Lite[[#This Row],[Pre-AAPI Date]],FIT_Lite[[#This Row],[Date Enrolled]])</f>
        <v>0</v>
      </c>
      <c r="BG167" s="16">
        <f ca="1">IF(LEN(FIT_Lite[[#This Row],[Date Discharge Summary Completed]])&gt;0,FIT_Lite[[#This Row],[Date Discharge Summary Completed]],IF(LEN(FIT_Lite[[#This Row],[Discharge Date]])&gt;0,FIT_Lite[[#This Row],[Discharge Date]]+30,TODAY()))</f>
        <v>45940</v>
      </c>
      <c r="BH167" s="16">
        <f>IF(LEN(FIT_Lite[[#This Row],[Pre-DLA-20 Date]])&gt;0,FIT_Lite[[#This Row],[Pre-DLA-20 Date]],FIT_Lite[[#This Row],[Date Enrolled]])</f>
        <v>0</v>
      </c>
      <c r="BI167" t="str">
        <f>IFERROR(IF(AND(TRIM(FIT_Lite[[#This Row],[Date Enrolled]])&lt;&gt;"",TRIM(FIT_Lite[[#This Row],[Discharge Date]])&lt;&gt;""),DATEDIF(FIT_Lite[[#This Row],[Date Enrolled]],FIT_Lite[[#This Row],[Discharge Date]],"D"),""),"")</f>
        <v/>
      </c>
    </row>
    <row r="168" spans="1:61" x14ac:dyDescent="0.25">
      <c r="A168" s="14"/>
      <c r="D168" s="20"/>
      <c r="S168" s="10"/>
      <c r="AG168" s="11"/>
      <c r="AH168" s="35"/>
      <c r="AI168" s="11"/>
      <c r="AJ168" s="11"/>
      <c r="AO168" s="10"/>
      <c r="AP168" s="15" t="str" cm="1">
        <f t="array" aca="1" ref="AP16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8" s="16" t="str" cm="1">
        <f t="array" aca="1" ref="AQ16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8" s="16" t="str" cm="1">
        <f t="array" aca="1" ref="AR16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8" s="51" t="str">
        <f ca="1">IF(
AND(LEN(TRIM(FIT_Lite[[#This Row],[Child Care 6 Months Post-Discharge]]))=0,LEN(TRIM(FIT_Lite[[#This Row],[Discharge Date]]))&gt;0,LEN(TRIM(AN168))=0,FIT_Lite[[#This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8" s="48" t="str" cm="1">
        <f t="array" aca="1" ref="AT16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8" s="7">
        <f>IF(FIT_Lite[[#This Row],[Most Recent-AAPI Score]]&gt;=40, 1, IF(OR(TRIM(FIT_Lite[[#This Row],[Pre-AAPI Score]])="",TRIM(FIT_Lite[[#This Row],[Most Recent-AAPI Score]])=""),0,IF(FIT_Lite[[#This Row],[Most Recent-AAPI Score]]-FIT_Lite[[#This Row],[Pre-AAPI Score]]&gt;=0,1,0)))</f>
        <v>0</v>
      </c>
      <c r="AW168" s="7">
        <f>IF(FIT_Lite[[#This Row],[Most Recent-DLA-20 Score]]&gt;=7, 1, IF(OR(TRIM(FIT_Lite[[#This Row],[Pre-DLA-20 Score]])="",TRIM(FIT_Lite[[#This Row],[Most Recent-DLA-20 Score]])=""),0,IF(FIT_Lite[[#This Row],[Most Recent-DLA-20 Score]]-FIT_Lite[[#This Row],[Pre-DLA-20 Score]]&gt;=0,1,0)))</f>
        <v>0</v>
      </c>
      <c r="AX168" s="7">
        <f>IF(FIT_Lite[[#This Row],[Most Recent-AAPI Score]]&gt;=40, 1, IF(OR(TRIM(FIT_Lite[[#This Row],[Pre-AAPI Score]])="",TRIM(FIT_Lite[[#This Row],[Most Recent-AAPI Score]])=""),0,IF(FIT_Lite[[#This Row],[Most Recent-AAPI Score]]-FIT_Lite[[#This Row],[Pre-AAPI Score]]&gt;=0,1,0)))</f>
        <v>0</v>
      </c>
      <c r="AY168" s="7">
        <f>IF(FIT_Lite[[#This Row],[Most Recent-DLA-20 Score]]&gt;=7, 1, IF(OR(TRIM(FIT_Lite[[#This Row],[Pre-DLA-20 Score]])="",TRIM(FIT_Lite[[#This Row],[Most Recent-DLA-20 Score]])=""),0,IF(FIT_Lite[[#This Row],[Most Recent-DLA-20 Score]]-FIT_Lite[[#This Row],[Pre-DLA-20 Score]]&gt;=0,1,0)))</f>
        <v>0</v>
      </c>
      <c r="AZ168" s="7" t="str">
        <f>IFERROR(VLOOKUP(FIT_Lite[[#This Row],[Primary ICD-10 Diagnosis]],ICD_10[[Combined]:[category]],3,FALSE),"")</f>
        <v/>
      </c>
      <c r="BA168" s="18" t="str">
        <f>IF(AND(LEN(FIT_Lite[[#This Row],[Date Enrolled]])&gt;0,LEN(FIT_Lite[[#This Row],[Date Assessment Completed]])&gt;0),IF((FIT_Lite[[#This Row],[Date Assessment Completed]]-FIT_Lite[[#This Row],[Date Enrolled]])&lt;=15,"Yes","No"),"")</f>
        <v/>
      </c>
      <c r="BB168" s="7" t="str">
        <f>IF(AND(LEN(FIT_Lite[[#This Row],[Discharge Date]])&gt;0,LEN(FIT_Lite[[#This Row],[Date Discharge Summary Completed]])&gt;0),IF(DATEDIF(FIT_Lite[[#This Row],[Discharge Date]],FIT_Lite[[#This Row],[Date Discharge Summary Completed]],"D")&lt;=7,"Yes","No"),"")</f>
        <v/>
      </c>
      <c r="BC168" s="18" t="str">
        <f>IFERROR(IF(LEN(TRIM(FIT_Lite[[#This Row],[Living Arrangements at Discharge]]))&gt;0,VLOOKUP(FIT_Lite[[#This Row],[Living Arrangements at Discharge]],Living_Arrangements[],2,FALSE),""),"")</f>
        <v/>
      </c>
      <c r="BD16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8" s="18" t="str">
        <f>IF(LEN(TRIM(FIT_Lite[[#This Row],[Employment Status at Discharge]]))&gt;0,IF(FIT_Lite[[#This Row],[Employment Status at Discharge]]="Yes","Stable",IF(FIT_Lite[[#This Row],[Employment Status at Discharge]]="No","Unstable",IFERROR(VLOOKUP(FIT_Lite[[#This Row],[Employment Status at Discharge]],Employment_Stat[],2,FALSE),""))),"")</f>
        <v/>
      </c>
      <c r="BF168" s="16">
        <f>IF(LEN(FIT_Lite[[#This Row],[Pre-AAPI Date]])&gt;0,FIT_Lite[[#This Row],[Pre-AAPI Date]],FIT_Lite[[#This Row],[Date Enrolled]])</f>
        <v>0</v>
      </c>
      <c r="BG168" s="16">
        <f ca="1">IF(LEN(FIT_Lite[[#This Row],[Date Discharge Summary Completed]])&gt;0,FIT_Lite[[#This Row],[Date Discharge Summary Completed]],IF(LEN(FIT_Lite[[#This Row],[Discharge Date]])&gt;0,FIT_Lite[[#This Row],[Discharge Date]]+30,TODAY()))</f>
        <v>45940</v>
      </c>
      <c r="BH168" s="16">
        <f>IF(LEN(FIT_Lite[[#This Row],[Pre-DLA-20 Date]])&gt;0,FIT_Lite[[#This Row],[Pre-DLA-20 Date]],FIT_Lite[[#This Row],[Date Enrolled]])</f>
        <v>0</v>
      </c>
      <c r="BI168" t="str">
        <f>IFERROR(IF(AND(TRIM(FIT_Lite[[#This Row],[Date Enrolled]])&lt;&gt;"",TRIM(FIT_Lite[[#This Row],[Discharge Date]])&lt;&gt;""),DATEDIF(FIT_Lite[[#This Row],[Date Enrolled]],FIT_Lite[[#This Row],[Discharge Date]],"D"),""),"")</f>
        <v/>
      </c>
    </row>
    <row r="169" spans="1:61" x14ac:dyDescent="0.25">
      <c r="A169" s="14"/>
      <c r="D169" s="20"/>
      <c r="S169" s="10"/>
      <c r="AG169" s="11"/>
      <c r="AH169" s="35"/>
      <c r="AI169" s="11"/>
      <c r="AJ169" s="11"/>
      <c r="AO169" s="10"/>
      <c r="AP169" s="15" t="str" cm="1">
        <f t="array" aca="1" ref="AP16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69" s="16" t="str" cm="1">
        <f t="array" aca="1" ref="AQ16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69" s="16" t="str" cm="1">
        <f t="array" aca="1" ref="AR16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69" s="51" t="str">
        <f ca="1">IF(
AND(LEN(TRIM(FIT_Lite[[#This Row],[Child Care 6 Months Post-Discharge]]))=0,LEN(TRIM(FIT_Lite[[#This Row],[Discharge Date]]))&gt;0,LEN(TRIM(AN169))=0,FIT_Lite[[#This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69" s="48" t="str" cm="1">
        <f t="array" aca="1" ref="AT16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6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69" s="7">
        <f>IF(FIT_Lite[[#This Row],[Most Recent-AAPI Score]]&gt;=40, 1, IF(OR(TRIM(FIT_Lite[[#This Row],[Pre-AAPI Score]])="",TRIM(FIT_Lite[[#This Row],[Most Recent-AAPI Score]])=""),0,IF(FIT_Lite[[#This Row],[Most Recent-AAPI Score]]-FIT_Lite[[#This Row],[Pre-AAPI Score]]&gt;=0,1,0)))</f>
        <v>0</v>
      </c>
      <c r="AW169" s="7">
        <f>IF(FIT_Lite[[#This Row],[Most Recent-DLA-20 Score]]&gt;=7, 1, IF(OR(TRIM(FIT_Lite[[#This Row],[Pre-DLA-20 Score]])="",TRIM(FIT_Lite[[#This Row],[Most Recent-DLA-20 Score]])=""),0,IF(FIT_Lite[[#This Row],[Most Recent-DLA-20 Score]]-FIT_Lite[[#This Row],[Pre-DLA-20 Score]]&gt;=0,1,0)))</f>
        <v>0</v>
      </c>
      <c r="AX169" s="7">
        <f>IF(FIT_Lite[[#This Row],[Most Recent-AAPI Score]]&gt;=40, 1, IF(OR(TRIM(FIT_Lite[[#This Row],[Pre-AAPI Score]])="",TRIM(FIT_Lite[[#This Row],[Most Recent-AAPI Score]])=""),0,IF(FIT_Lite[[#This Row],[Most Recent-AAPI Score]]-FIT_Lite[[#This Row],[Pre-AAPI Score]]&gt;=0,1,0)))</f>
        <v>0</v>
      </c>
      <c r="AY169" s="7">
        <f>IF(FIT_Lite[[#This Row],[Most Recent-DLA-20 Score]]&gt;=7, 1, IF(OR(TRIM(FIT_Lite[[#This Row],[Pre-DLA-20 Score]])="",TRIM(FIT_Lite[[#This Row],[Most Recent-DLA-20 Score]])=""),0,IF(FIT_Lite[[#This Row],[Most Recent-DLA-20 Score]]-FIT_Lite[[#This Row],[Pre-DLA-20 Score]]&gt;=0,1,0)))</f>
        <v>0</v>
      </c>
      <c r="AZ169" s="7" t="str">
        <f>IFERROR(VLOOKUP(FIT_Lite[[#This Row],[Primary ICD-10 Diagnosis]],ICD_10[[Combined]:[category]],3,FALSE),"")</f>
        <v/>
      </c>
      <c r="BA169" s="18" t="str">
        <f>IF(AND(LEN(FIT_Lite[[#This Row],[Date Enrolled]])&gt;0,LEN(FIT_Lite[[#This Row],[Date Assessment Completed]])&gt;0),IF((FIT_Lite[[#This Row],[Date Assessment Completed]]-FIT_Lite[[#This Row],[Date Enrolled]])&lt;=15,"Yes","No"),"")</f>
        <v/>
      </c>
      <c r="BB169" s="7" t="str">
        <f>IF(AND(LEN(FIT_Lite[[#This Row],[Discharge Date]])&gt;0,LEN(FIT_Lite[[#This Row],[Date Discharge Summary Completed]])&gt;0),IF(DATEDIF(FIT_Lite[[#This Row],[Discharge Date]],FIT_Lite[[#This Row],[Date Discharge Summary Completed]],"D")&lt;=7,"Yes","No"),"")</f>
        <v/>
      </c>
      <c r="BC169" s="18" t="str">
        <f>IFERROR(IF(LEN(TRIM(FIT_Lite[[#This Row],[Living Arrangements at Discharge]]))&gt;0,VLOOKUP(FIT_Lite[[#This Row],[Living Arrangements at Discharge]],Living_Arrangements[],2,FALSE),""),"")</f>
        <v/>
      </c>
      <c r="BD16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69" s="18" t="str">
        <f>IF(LEN(TRIM(FIT_Lite[[#This Row],[Employment Status at Discharge]]))&gt;0,IF(FIT_Lite[[#This Row],[Employment Status at Discharge]]="Yes","Stable",IF(FIT_Lite[[#This Row],[Employment Status at Discharge]]="No","Unstable",IFERROR(VLOOKUP(FIT_Lite[[#This Row],[Employment Status at Discharge]],Employment_Stat[],2,FALSE),""))),"")</f>
        <v/>
      </c>
      <c r="BF169" s="16">
        <f>IF(LEN(FIT_Lite[[#This Row],[Pre-AAPI Date]])&gt;0,FIT_Lite[[#This Row],[Pre-AAPI Date]],FIT_Lite[[#This Row],[Date Enrolled]])</f>
        <v>0</v>
      </c>
      <c r="BG169" s="16">
        <f ca="1">IF(LEN(FIT_Lite[[#This Row],[Date Discharge Summary Completed]])&gt;0,FIT_Lite[[#This Row],[Date Discharge Summary Completed]],IF(LEN(FIT_Lite[[#This Row],[Discharge Date]])&gt;0,FIT_Lite[[#This Row],[Discharge Date]]+30,TODAY()))</f>
        <v>45940</v>
      </c>
      <c r="BH169" s="16">
        <f>IF(LEN(FIT_Lite[[#This Row],[Pre-DLA-20 Date]])&gt;0,FIT_Lite[[#This Row],[Pre-DLA-20 Date]],FIT_Lite[[#This Row],[Date Enrolled]])</f>
        <v>0</v>
      </c>
      <c r="BI169" t="str">
        <f>IFERROR(IF(AND(TRIM(FIT_Lite[[#This Row],[Date Enrolled]])&lt;&gt;"",TRIM(FIT_Lite[[#This Row],[Discharge Date]])&lt;&gt;""),DATEDIF(FIT_Lite[[#This Row],[Date Enrolled]],FIT_Lite[[#This Row],[Discharge Date]],"D"),""),"")</f>
        <v/>
      </c>
    </row>
    <row r="170" spans="1:61" x14ac:dyDescent="0.25">
      <c r="A170" s="14"/>
      <c r="D170" s="20"/>
      <c r="S170" s="10"/>
      <c r="AG170" s="11"/>
      <c r="AH170" s="35"/>
      <c r="AI170" s="11"/>
      <c r="AJ170" s="11"/>
      <c r="AO170" s="10"/>
      <c r="AP170" s="15" t="str" cm="1">
        <f t="array" aca="1" ref="AP17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0" s="16" t="str" cm="1">
        <f t="array" aca="1" ref="AQ17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0" s="16" t="str" cm="1">
        <f t="array" aca="1" ref="AR17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0" s="51" t="str">
        <f ca="1">IF(
AND(LEN(TRIM(FIT_Lite[[#This Row],[Child Care 6 Months Post-Discharge]]))=0,LEN(TRIM(FIT_Lite[[#This Row],[Discharge Date]]))&gt;0,LEN(TRIM(AN170))=0,FIT_Lite[[#This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0" s="48" t="str" cm="1">
        <f t="array" aca="1" ref="AT17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0" s="7">
        <f>IF(FIT_Lite[[#This Row],[Most Recent-AAPI Score]]&gt;=40, 1, IF(OR(TRIM(FIT_Lite[[#This Row],[Pre-AAPI Score]])="",TRIM(FIT_Lite[[#This Row],[Most Recent-AAPI Score]])=""),0,IF(FIT_Lite[[#This Row],[Most Recent-AAPI Score]]-FIT_Lite[[#This Row],[Pre-AAPI Score]]&gt;=0,1,0)))</f>
        <v>0</v>
      </c>
      <c r="AW170" s="7">
        <f>IF(FIT_Lite[[#This Row],[Most Recent-DLA-20 Score]]&gt;=7, 1, IF(OR(TRIM(FIT_Lite[[#This Row],[Pre-DLA-20 Score]])="",TRIM(FIT_Lite[[#This Row],[Most Recent-DLA-20 Score]])=""),0,IF(FIT_Lite[[#This Row],[Most Recent-DLA-20 Score]]-FIT_Lite[[#This Row],[Pre-DLA-20 Score]]&gt;=0,1,0)))</f>
        <v>0</v>
      </c>
      <c r="AX170" s="7">
        <f>IF(FIT_Lite[[#This Row],[Most Recent-AAPI Score]]&gt;=40, 1, IF(OR(TRIM(FIT_Lite[[#This Row],[Pre-AAPI Score]])="",TRIM(FIT_Lite[[#This Row],[Most Recent-AAPI Score]])=""),0,IF(FIT_Lite[[#This Row],[Most Recent-AAPI Score]]-FIT_Lite[[#This Row],[Pre-AAPI Score]]&gt;=0,1,0)))</f>
        <v>0</v>
      </c>
      <c r="AY170" s="7">
        <f>IF(FIT_Lite[[#This Row],[Most Recent-DLA-20 Score]]&gt;=7, 1, IF(OR(TRIM(FIT_Lite[[#This Row],[Pre-DLA-20 Score]])="",TRIM(FIT_Lite[[#This Row],[Most Recent-DLA-20 Score]])=""),0,IF(FIT_Lite[[#This Row],[Most Recent-DLA-20 Score]]-FIT_Lite[[#This Row],[Pre-DLA-20 Score]]&gt;=0,1,0)))</f>
        <v>0</v>
      </c>
      <c r="AZ170" s="7" t="str">
        <f>IFERROR(VLOOKUP(FIT_Lite[[#This Row],[Primary ICD-10 Diagnosis]],ICD_10[[Combined]:[category]],3,FALSE),"")</f>
        <v/>
      </c>
      <c r="BA170" s="18" t="str">
        <f>IF(AND(LEN(FIT_Lite[[#This Row],[Date Enrolled]])&gt;0,LEN(FIT_Lite[[#This Row],[Date Assessment Completed]])&gt;0),IF((FIT_Lite[[#This Row],[Date Assessment Completed]]-FIT_Lite[[#This Row],[Date Enrolled]])&lt;=15,"Yes","No"),"")</f>
        <v/>
      </c>
      <c r="BB170" s="7" t="str">
        <f>IF(AND(LEN(FIT_Lite[[#This Row],[Discharge Date]])&gt;0,LEN(FIT_Lite[[#This Row],[Date Discharge Summary Completed]])&gt;0),IF(DATEDIF(FIT_Lite[[#This Row],[Discharge Date]],FIT_Lite[[#This Row],[Date Discharge Summary Completed]],"D")&lt;=7,"Yes","No"),"")</f>
        <v/>
      </c>
      <c r="BC170" s="18" t="str">
        <f>IFERROR(IF(LEN(TRIM(FIT_Lite[[#This Row],[Living Arrangements at Discharge]]))&gt;0,VLOOKUP(FIT_Lite[[#This Row],[Living Arrangements at Discharge]],Living_Arrangements[],2,FALSE),""),"")</f>
        <v/>
      </c>
      <c r="BD17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0" s="18" t="str">
        <f>IF(LEN(TRIM(FIT_Lite[[#This Row],[Employment Status at Discharge]]))&gt;0,IF(FIT_Lite[[#This Row],[Employment Status at Discharge]]="Yes","Stable",IF(FIT_Lite[[#This Row],[Employment Status at Discharge]]="No","Unstable",IFERROR(VLOOKUP(FIT_Lite[[#This Row],[Employment Status at Discharge]],Employment_Stat[],2,FALSE),""))),"")</f>
        <v/>
      </c>
      <c r="BF170" s="16">
        <f>IF(LEN(FIT_Lite[[#This Row],[Pre-AAPI Date]])&gt;0,FIT_Lite[[#This Row],[Pre-AAPI Date]],FIT_Lite[[#This Row],[Date Enrolled]])</f>
        <v>0</v>
      </c>
      <c r="BG170" s="16">
        <f ca="1">IF(LEN(FIT_Lite[[#This Row],[Date Discharge Summary Completed]])&gt;0,FIT_Lite[[#This Row],[Date Discharge Summary Completed]],IF(LEN(FIT_Lite[[#This Row],[Discharge Date]])&gt;0,FIT_Lite[[#This Row],[Discharge Date]]+30,TODAY()))</f>
        <v>45940</v>
      </c>
      <c r="BH170" s="16">
        <f>IF(LEN(FIT_Lite[[#This Row],[Pre-DLA-20 Date]])&gt;0,FIT_Lite[[#This Row],[Pre-DLA-20 Date]],FIT_Lite[[#This Row],[Date Enrolled]])</f>
        <v>0</v>
      </c>
      <c r="BI170" t="str">
        <f>IFERROR(IF(AND(TRIM(FIT_Lite[[#This Row],[Date Enrolled]])&lt;&gt;"",TRIM(FIT_Lite[[#This Row],[Discharge Date]])&lt;&gt;""),DATEDIF(FIT_Lite[[#This Row],[Date Enrolled]],FIT_Lite[[#This Row],[Discharge Date]],"D"),""),"")</f>
        <v/>
      </c>
    </row>
    <row r="171" spans="1:61" x14ac:dyDescent="0.25">
      <c r="A171" s="14"/>
      <c r="D171" s="20"/>
      <c r="S171" s="10"/>
      <c r="AG171" s="11"/>
      <c r="AH171" s="35"/>
      <c r="AI171" s="11"/>
      <c r="AJ171" s="11"/>
      <c r="AO171" s="10"/>
      <c r="AP171" s="15" t="str" cm="1">
        <f t="array" aca="1" ref="AP17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1" s="16" t="str" cm="1">
        <f t="array" aca="1" ref="AQ17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1" s="16" t="str" cm="1">
        <f t="array" aca="1" ref="AR17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1" s="51" t="str">
        <f ca="1">IF(
AND(LEN(TRIM(FIT_Lite[[#This Row],[Child Care 6 Months Post-Discharge]]))=0,LEN(TRIM(FIT_Lite[[#This Row],[Discharge Date]]))&gt;0,LEN(TRIM(AN171))=0,FIT_Lite[[#This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1" s="48" t="str" cm="1">
        <f t="array" aca="1" ref="AT17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1" s="7">
        <f>IF(FIT_Lite[[#This Row],[Most Recent-AAPI Score]]&gt;=40, 1, IF(OR(TRIM(FIT_Lite[[#This Row],[Pre-AAPI Score]])="",TRIM(FIT_Lite[[#This Row],[Most Recent-AAPI Score]])=""),0,IF(FIT_Lite[[#This Row],[Most Recent-AAPI Score]]-FIT_Lite[[#This Row],[Pre-AAPI Score]]&gt;=0,1,0)))</f>
        <v>0</v>
      </c>
      <c r="AW171" s="7">
        <f>IF(FIT_Lite[[#This Row],[Most Recent-DLA-20 Score]]&gt;=7, 1, IF(OR(TRIM(FIT_Lite[[#This Row],[Pre-DLA-20 Score]])="",TRIM(FIT_Lite[[#This Row],[Most Recent-DLA-20 Score]])=""),0,IF(FIT_Lite[[#This Row],[Most Recent-DLA-20 Score]]-FIT_Lite[[#This Row],[Pre-DLA-20 Score]]&gt;=0,1,0)))</f>
        <v>0</v>
      </c>
      <c r="AX171" s="7">
        <f>IF(FIT_Lite[[#This Row],[Most Recent-AAPI Score]]&gt;=40, 1, IF(OR(TRIM(FIT_Lite[[#This Row],[Pre-AAPI Score]])="",TRIM(FIT_Lite[[#This Row],[Most Recent-AAPI Score]])=""),0,IF(FIT_Lite[[#This Row],[Most Recent-AAPI Score]]-FIT_Lite[[#This Row],[Pre-AAPI Score]]&gt;=0,1,0)))</f>
        <v>0</v>
      </c>
      <c r="AY171" s="7">
        <f>IF(FIT_Lite[[#This Row],[Most Recent-DLA-20 Score]]&gt;=7, 1, IF(OR(TRIM(FIT_Lite[[#This Row],[Pre-DLA-20 Score]])="",TRIM(FIT_Lite[[#This Row],[Most Recent-DLA-20 Score]])=""),0,IF(FIT_Lite[[#This Row],[Most Recent-DLA-20 Score]]-FIT_Lite[[#This Row],[Pre-DLA-20 Score]]&gt;=0,1,0)))</f>
        <v>0</v>
      </c>
      <c r="AZ171" s="7" t="str">
        <f>IFERROR(VLOOKUP(FIT_Lite[[#This Row],[Primary ICD-10 Diagnosis]],ICD_10[[Combined]:[category]],3,FALSE),"")</f>
        <v/>
      </c>
      <c r="BA171" s="18" t="str">
        <f>IF(AND(LEN(FIT_Lite[[#This Row],[Date Enrolled]])&gt;0,LEN(FIT_Lite[[#This Row],[Date Assessment Completed]])&gt;0),IF((FIT_Lite[[#This Row],[Date Assessment Completed]]-FIT_Lite[[#This Row],[Date Enrolled]])&lt;=15,"Yes","No"),"")</f>
        <v/>
      </c>
      <c r="BB171" s="7" t="str">
        <f>IF(AND(LEN(FIT_Lite[[#This Row],[Discharge Date]])&gt;0,LEN(FIT_Lite[[#This Row],[Date Discharge Summary Completed]])&gt;0),IF(DATEDIF(FIT_Lite[[#This Row],[Discharge Date]],FIT_Lite[[#This Row],[Date Discharge Summary Completed]],"D")&lt;=7,"Yes","No"),"")</f>
        <v/>
      </c>
      <c r="BC171" s="18" t="str">
        <f>IFERROR(IF(LEN(TRIM(FIT_Lite[[#This Row],[Living Arrangements at Discharge]]))&gt;0,VLOOKUP(FIT_Lite[[#This Row],[Living Arrangements at Discharge]],Living_Arrangements[],2,FALSE),""),"")</f>
        <v/>
      </c>
      <c r="BD17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1" s="18" t="str">
        <f>IF(LEN(TRIM(FIT_Lite[[#This Row],[Employment Status at Discharge]]))&gt;0,IF(FIT_Lite[[#This Row],[Employment Status at Discharge]]="Yes","Stable",IF(FIT_Lite[[#This Row],[Employment Status at Discharge]]="No","Unstable",IFERROR(VLOOKUP(FIT_Lite[[#This Row],[Employment Status at Discharge]],Employment_Stat[],2,FALSE),""))),"")</f>
        <v/>
      </c>
      <c r="BF171" s="16">
        <f>IF(LEN(FIT_Lite[[#This Row],[Pre-AAPI Date]])&gt;0,FIT_Lite[[#This Row],[Pre-AAPI Date]],FIT_Lite[[#This Row],[Date Enrolled]])</f>
        <v>0</v>
      </c>
      <c r="BG171" s="16">
        <f ca="1">IF(LEN(FIT_Lite[[#This Row],[Date Discharge Summary Completed]])&gt;0,FIT_Lite[[#This Row],[Date Discharge Summary Completed]],IF(LEN(FIT_Lite[[#This Row],[Discharge Date]])&gt;0,FIT_Lite[[#This Row],[Discharge Date]]+30,TODAY()))</f>
        <v>45940</v>
      </c>
      <c r="BH171" s="16">
        <f>IF(LEN(FIT_Lite[[#This Row],[Pre-DLA-20 Date]])&gt;0,FIT_Lite[[#This Row],[Pre-DLA-20 Date]],FIT_Lite[[#This Row],[Date Enrolled]])</f>
        <v>0</v>
      </c>
      <c r="BI171" t="str">
        <f>IFERROR(IF(AND(TRIM(FIT_Lite[[#This Row],[Date Enrolled]])&lt;&gt;"",TRIM(FIT_Lite[[#This Row],[Discharge Date]])&lt;&gt;""),DATEDIF(FIT_Lite[[#This Row],[Date Enrolled]],FIT_Lite[[#This Row],[Discharge Date]],"D"),""),"")</f>
        <v/>
      </c>
    </row>
    <row r="172" spans="1:61" x14ac:dyDescent="0.25">
      <c r="A172" s="14"/>
      <c r="D172" s="20"/>
      <c r="S172" s="10"/>
      <c r="AG172" s="11"/>
      <c r="AH172" s="35"/>
      <c r="AI172" s="11"/>
      <c r="AJ172" s="11"/>
      <c r="AO172" s="10"/>
      <c r="AP172" s="15" t="str" cm="1">
        <f t="array" aca="1" ref="AP17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2" s="16" t="str" cm="1">
        <f t="array" aca="1" ref="AQ17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2" s="16" t="str" cm="1">
        <f t="array" aca="1" ref="AR17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2" s="51" t="str">
        <f ca="1">IF(
AND(LEN(TRIM(FIT_Lite[[#This Row],[Child Care 6 Months Post-Discharge]]))=0,LEN(TRIM(FIT_Lite[[#This Row],[Discharge Date]]))&gt;0,LEN(TRIM(AN172))=0,FIT_Lite[[#This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2" s="48" t="str" cm="1">
        <f t="array" aca="1" ref="AT17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2" s="7">
        <f>IF(FIT_Lite[[#This Row],[Most Recent-AAPI Score]]&gt;=40, 1, IF(OR(TRIM(FIT_Lite[[#This Row],[Pre-AAPI Score]])="",TRIM(FIT_Lite[[#This Row],[Most Recent-AAPI Score]])=""),0,IF(FIT_Lite[[#This Row],[Most Recent-AAPI Score]]-FIT_Lite[[#This Row],[Pre-AAPI Score]]&gt;=0,1,0)))</f>
        <v>0</v>
      </c>
      <c r="AW172" s="7">
        <f>IF(FIT_Lite[[#This Row],[Most Recent-DLA-20 Score]]&gt;=7, 1, IF(OR(TRIM(FIT_Lite[[#This Row],[Pre-DLA-20 Score]])="",TRIM(FIT_Lite[[#This Row],[Most Recent-DLA-20 Score]])=""),0,IF(FIT_Lite[[#This Row],[Most Recent-DLA-20 Score]]-FIT_Lite[[#This Row],[Pre-DLA-20 Score]]&gt;=0,1,0)))</f>
        <v>0</v>
      </c>
      <c r="AX172" s="7">
        <f>IF(FIT_Lite[[#This Row],[Most Recent-AAPI Score]]&gt;=40, 1, IF(OR(TRIM(FIT_Lite[[#This Row],[Pre-AAPI Score]])="",TRIM(FIT_Lite[[#This Row],[Most Recent-AAPI Score]])=""),0,IF(FIT_Lite[[#This Row],[Most Recent-AAPI Score]]-FIT_Lite[[#This Row],[Pre-AAPI Score]]&gt;=0,1,0)))</f>
        <v>0</v>
      </c>
      <c r="AY172" s="7">
        <f>IF(FIT_Lite[[#This Row],[Most Recent-DLA-20 Score]]&gt;=7, 1, IF(OR(TRIM(FIT_Lite[[#This Row],[Pre-DLA-20 Score]])="",TRIM(FIT_Lite[[#This Row],[Most Recent-DLA-20 Score]])=""),0,IF(FIT_Lite[[#This Row],[Most Recent-DLA-20 Score]]-FIT_Lite[[#This Row],[Pre-DLA-20 Score]]&gt;=0,1,0)))</f>
        <v>0</v>
      </c>
      <c r="AZ172" s="7" t="str">
        <f>IFERROR(VLOOKUP(FIT_Lite[[#This Row],[Primary ICD-10 Diagnosis]],ICD_10[[Combined]:[category]],3,FALSE),"")</f>
        <v/>
      </c>
      <c r="BA172" s="18" t="str">
        <f>IF(AND(LEN(FIT_Lite[[#This Row],[Date Enrolled]])&gt;0,LEN(FIT_Lite[[#This Row],[Date Assessment Completed]])&gt;0),IF((FIT_Lite[[#This Row],[Date Assessment Completed]]-FIT_Lite[[#This Row],[Date Enrolled]])&lt;=15,"Yes","No"),"")</f>
        <v/>
      </c>
      <c r="BB172" s="7" t="str">
        <f>IF(AND(LEN(FIT_Lite[[#This Row],[Discharge Date]])&gt;0,LEN(FIT_Lite[[#This Row],[Date Discharge Summary Completed]])&gt;0),IF(DATEDIF(FIT_Lite[[#This Row],[Discharge Date]],FIT_Lite[[#This Row],[Date Discharge Summary Completed]],"D")&lt;=7,"Yes","No"),"")</f>
        <v/>
      </c>
      <c r="BC172" s="18" t="str">
        <f>IFERROR(IF(LEN(TRIM(FIT_Lite[[#This Row],[Living Arrangements at Discharge]]))&gt;0,VLOOKUP(FIT_Lite[[#This Row],[Living Arrangements at Discharge]],Living_Arrangements[],2,FALSE),""),"")</f>
        <v/>
      </c>
      <c r="BD17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2" s="18" t="str">
        <f>IF(LEN(TRIM(FIT_Lite[[#This Row],[Employment Status at Discharge]]))&gt;0,IF(FIT_Lite[[#This Row],[Employment Status at Discharge]]="Yes","Stable",IF(FIT_Lite[[#This Row],[Employment Status at Discharge]]="No","Unstable",IFERROR(VLOOKUP(FIT_Lite[[#This Row],[Employment Status at Discharge]],Employment_Stat[],2,FALSE),""))),"")</f>
        <v/>
      </c>
      <c r="BF172" s="16">
        <f>IF(LEN(FIT_Lite[[#This Row],[Pre-AAPI Date]])&gt;0,FIT_Lite[[#This Row],[Pre-AAPI Date]],FIT_Lite[[#This Row],[Date Enrolled]])</f>
        <v>0</v>
      </c>
      <c r="BG172" s="16">
        <f ca="1">IF(LEN(FIT_Lite[[#This Row],[Date Discharge Summary Completed]])&gt;0,FIT_Lite[[#This Row],[Date Discharge Summary Completed]],IF(LEN(FIT_Lite[[#This Row],[Discharge Date]])&gt;0,FIT_Lite[[#This Row],[Discharge Date]]+30,TODAY()))</f>
        <v>45940</v>
      </c>
      <c r="BH172" s="16">
        <f>IF(LEN(FIT_Lite[[#This Row],[Pre-DLA-20 Date]])&gt;0,FIT_Lite[[#This Row],[Pre-DLA-20 Date]],FIT_Lite[[#This Row],[Date Enrolled]])</f>
        <v>0</v>
      </c>
      <c r="BI172" t="str">
        <f>IFERROR(IF(AND(TRIM(FIT_Lite[[#This Row],[Date Enrolled]])&lt;&gt;"",TRIM(FIT_Lite[[#This Row],[Discharge Date]])&lt;&gt;""),DATEDIF(FIT_Lite[[#This Row],[Date Enrolled]],FIT_Lite[[#This Row],[Discharge Date]],"D"),""),"")</f>
        <v/>
      </c>
    </row>
    <row r="173" spans="1:61" x14ac:dyDescent="0.25">
      <c r="A173" s="14"/>
      <c r="D173" s="20"/>
      <c r="S173" s="10"/>
      <c r="AG173" s="11"/>
      <c r="AH173" s="35"/>
      <c r="AI173" s="11"/>
      <c r="AJ173" s="11"/>
      <c r="AO173" s="10"/>
      <c r="AP173" s="15" t="str" cm="1">
        <f t="array" aca="1" ref="AP17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3" s="16" t="str" cm="1">
        <f t="array" aca="1" ref="AQ17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3" s="16" t="str" cm="1">
        <f t="array" aca="1" ref="AR17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3" s="51" t="str">
        <f ca="1">IF(
AND(LEN(TRIM(FIT_Lite[[#This Row],[Child Care 6 Months Post-Discharge]]))=0,LEN(TRIM(FIT_Lite[[#This Row],[Discharge Date]]))&gt;0,LEN(TRIM(AN173))=0,FIT_Lite[[#This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3" s="48" t="str" cm="1">
        <f t="array" aca="1" ref="AT17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3" s="7">
        <f>IF(FIT_Lite[[#This Row],[Most Recent-AAPI Score]]&gt;=40, 1, IF(OR(TRIM(FIT_Lite[[#This Row],[Pre-AAPI Score]])="",TRIM(FIT_Lite[[#This Row],[Most Recent-AAPI Score]])=""),0,IF(FIT_Lite[[#This Row],[Most Recent-AAPI Score]]-FIT_Lite[[#This Row],[Pre-AAPI Score]]&gt;=0,1,0)))</f>
        <v>0</v>
      </c>
      <c r="AW173" s="7">
        <f>IF(FIT_Lite[[#This Row],[Most Recent-DLA-20 Score]]&gt;=7, 1, IF(OR(TRIM(FIT_Lite[[#This Row],[Pre-DLA-20 Score]])="",TRIM(FIT_Lite[[#This Row],[Most Recent-DLA-20 Score]])=""),0,IF(FIT_Lite[[#This Row],[Most Recent-DLA-20 Score]]-FIT_Lite[[#This Row],[Pre-DLA-20 Score]]&gt;=0,1,0)))</f>
        <v>0</v>
      </c>
      <c r="AX173" s="7">
        <f>IF(FIT_Lite[[#This Row],[Most Recent-AAPI Score]]&gt;=40, 1, IF(OR(TRIM(FIT_Lite[[#This Row],[Pre-AAPI Score]])="",TRIM(FIT_Lite[[#This Row],[Most Recent-AAPI Score]])=""),0,IF(FIT_Lite[[#This Row],[Most Recent-AAPI Score]]-FIT_Lite[[#This Row],[Pre-AAPI Score]]&gt;=0,1,0)))</f>
        <v>0</v>
      </c>
      <c r="AY173" s="7">
        <f>IF(FIT_Lite[[#This Row],[Most Recent-DLA-20 Score]]&gt;=7, 1, IF(OR(TRIM(FIT_Lite[[#This Row],[Pre-DLA-20 Score]])="",TRIM(FIT_Lite[[#This Row],[Most Recent-DLA-20 Score]])=""),0,IF(FIT_Lite[[#This Row],[Most Recent-DLA-20 Score]]-FIT_Lite[[#This Row],[Pre-DLA-20 Score]]&gt;=0,1,0)))</f>
        <v>0</v>
      </c>
      <c r="AZ173" s="7" t="str">
        <f>IFERROR(VLOOKUP(FIT_Lite[[#This Row],[Primary ICD-10 Diagnosis]],ICD_10[[Combined]:[category]],3,FALSE),"")</f>
        <v/>
      </c>
      <c r="BA173" s="18" t="str">
        <f>IF(AND(LEN(FIT_Lite[[#This Row],[Date Enrolled]])&gt;0,LEN(FIT_Lite[[#This Row],[Date Assessment Completed]])&gt;0),IF((FIT_Lite[[#This Row],[Date Assessment Completed]]-FIT_Lite[[#This Row],[Date Enrolled]])&lt;=15,"Yes","No"),"")</f>
        <v/>
      </c>
      <c r="BB173" s="7" t="str">
        <f>IF(AND(LEN(FIT_Lite[[#This Row],[Discharge Date]])&gt;0,LEN(FIT_Lite[[#This Row],[Date Discharge Summary Completed]])&gt;0),IF(DATEDIF(FIT_Lite[[#This Row],[Discharge Date]],FIT_Lite[[#This Row],[Date Discharge Summary Completed]],"D")&lt;=7,"Yes","No"),"")</f>
        <v/>
      </c>
      <c r="BC173" s="18" t="str">
        <f>IFERROR(IF(LEN(TRIM(FIT_Lite[[#This Row],[Living Arrangements at Discharge]]))&gt;0,VLOOKUP(FIT_Lite[[#This Row],[Living Arrangements at Discharge]],Living_Arrangements[],2,FALSE),""),"")</f>
        <v/>
      </c>
      <c r="BD17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3" s="18" t="str">
        <f>IF(LEN(TRIM(FIT_Lite[[#This Row],[Employment Status at Discharge]]))&gt;0,IF(FIT_Lite[[#This Row],[Employment Status at Discharge]]="Yes","Stable",IF(FIT_Lite[[#This Row],[Employment Status at Discharge]]="No","Unstable",IFERROR(VLOOKUP(FIT_Lite[[#This Row],[Employment Status at Discharge]],Employment_Stat[],2,FALSE),""))),"")</f>
        <v/>
      </c>
      <c r="BF173" s="16">
        <f>IF(LEN(FIT_Lite[[#This Row],[Pre-AAPI Date]])&gt;0,FIT_Lite[[#This Row],[Pre-AAPI Date]],FIT_Lite[[#This Row],[Date Enrolled]])</f>
        <v>0</v>
      </c>
      <c r="BG173" s="16">
        <f ca="1">IF(LEN(FIT_Lite[[#This Row],[Date Discharge Summary Completed]])&gt;0,FIT_Lite[[#This Row],[Date Discharge Summary Completed]],IF(LEN(FIT_Lite[[#This Row],[Discharge Date]])&gt;0,FIT_Lite[[#This Row],[Discharge Date]]+30,TODAY()))</f>
        <v>45940</v>
      </c>
      <c r="BH173" s="16">
        <f>IF(LEN(FIT_Lite[[#This Row],[Pre-DLA-20 Date]])&gt;0,FIT_Lite[[#This Row],[Pre-DLA-20 Date]],FIT_Lite[[#This Row],[Date Enrolled]])</f>
        <v>0</v>
      </c>
      <c r="BI173" t="str">
        <f>IFERROR(IF(AND(TRIM(FIT_Lite[[#This Row],[Date Enrolled]])&lt;&gt;"",TRIM(FIT_Lite[[#This Row],[Discharge Date]])&lt;&gt;""),DATEDIF(FIT_Lite[[#This Row],[Date Enrolled]],FIT_Lite[[#This Row],[Discharge Date]],"D"),""),"")</f>
        <v/>
      </c>
    </row>
    <row r="174" spans="1:61" x14ac:dyDescent="0.25">
      <c r="A174" s="14"/>
      <c r="D174" s="20"/>
      <c r="S174" s="10"/>
      <c r="AG174" s="11"/>
      <c r="AH174" s="35"/>
      <c r="AI174" s="11"/>
      <c r="AJ174" s="11"/>
      <c r="AO174" s="10"/>
      <c r="AP174" s="15" t="str" cm="1">
        <f t="array" aca="1" ref="AP17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4" s="16" t="str" cm="1">
        <f t="array" aca="1" ref="AQ17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4" s="16" t="str" cm="1">
        <f t="array" aca="1" ref="AR17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4" s="51" t="str">
        <f ca="1">IF(
AND(LEN(TRIM(FIT_Lite[[#This Row],[Child Care 6 Months Post-Discharge]]))=0,LEN(TRIM(FIT_Lite[[#This Row],[Discharge Date]]))&gt;0,LEN(TRIM(AN174))=0,FIT_Lite[[#This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4" s="48" t="str" cm="1">
        <f t="array" aca="1" ref="AT17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4" s="7">
        <f>IF(FIT_Lite[[#This Row],[Most Recent-AAPI Score]]&gt;=40, 1, IF(OR(TRIM(FIT_Lite[[#This Row],[Pre-AAPI Score]])="",TRIM(FIT_Lite[[#This Row],[Most Recent-AAPI Score]])=""),0,IF(FIT_Lite[[#This Row],[Most Recent-AAPI Score]]-FIT_Lite[[#This Row],[Pre-AAPI Score]]&gt;=0,1,0)))</f>
        <v>0</v>
      </c>
      <c r="AW174" s="7">
        <f>IF(FIT_Lite[[#This Row],[Most Recent-DLA-20 Score]]&gt;=7, 1, IF(OR(TRIM(FIT_Lite[[#This Row],[Pre-DLA-20 Score]])="",TRIM(FIT_Lite[[#This Row],[Most Recent-DLA-20 Score]])=""),0,IF(FIT_Lite[[#This Row],[Most Recent-DLA-20 Score]]-FIT_Lite[[#This Row],[Pre-DLA-20 Score]]&gt;=0,1,0)))</f>
        <v>0</v>
      </c>
      <c r="AX174" s="7">
        <f>IF(FIT_Lite[[#This Row],[Most Recent-AAPI Score]]&gt;=40, 1, IF(OR(TRIM(FIT_Lite[[#This Row],[Pre-AAPI Score]])="",TRIM(FIT_Lite[[#This Row],[Most Recent-AAPI Score]])=""),0,IF(FIT_Lite[[#This Row],[Most Recent-AAPI Score]]-FIT_Lite[[#This Row],[Pre-AAPI Score]]&gt;=0,1,0)))</f>
        <v>0</v>
      </c>
      <c r="AY174" s="7">
        <f>IF(FIT_Lite[[#This Row],[Most Recent-DLA-20 Score]]&gt;=7, 1, IF(OR(TRIM(FIT_Lite[[#This Row],[Pre-DLA-20 Score]])="",TRIM(FIT_Lite[[#This Row],[Most Recent-DLA-20 Score]])=""),0,IF(FIT_Lite[[#This Row],[Most Recent-DLA-20 Score]]-FIT_Lite[[#This Row],[Pre-DLA-20 Score]]&gt;=0,1,0)))</f>
        <v>0</v>
      </c>
      <c r="AZ174" s="7" t="str">
        <f>IFERROR(VLOOKUP(FIT_Lite[[#This Row],[Primary ICD-10 Diagnosis]],ICD_10[[Combined]:[category]],3,FALSE),"")</f>
        <v/>
      </c>
      <c r="BA174" s="18" t="str">
        <f>IF(AND(LEN(FIT_Lite[[#This Row],[Date Enrolled]])&gt;0,LEN(FIT_Lite[[#This Row],[Date Assessment Completed]])&gt;0),IF((FIT_Lite[[#This Row],[Date Assessment Completed]]-FIT_Lite[[#This Row],[Date Enrolled]])&lt;=15,"Yes","No"),"")</f>
        <v/>
      </c>
      <c r="BB174" s="7" t="str">
        <f>IF(AND(LEN(FIT_Lite[[#This Row],[Discharge Date]])&gt;0,LEN(FIT_Lite[[#This Row],[Date Discharge Summary Completed]])&gt;0),IF(DATEDIF(FIT_Lite[[#This Row],[Discharge Date]],FIT_Lite[[#This Row],[Date Discharge Summary Completed]],"D")&lt;=7,"Yes","No"),"")</f>
        <v/>
      </c>
      <c r="BC174" s="18" t="str">
        <f>IFERROR(IF(LEN(TRIM(FIT_Lite[[#This Row],[Living Arrangements at Discharge]]))&gt;0,VLOOKUP(FIT_Lite[[#This Row],[Living Arrangements at Discharge]],Living_Arrangements[],2,FALSE),""),"")</f>
        <v/>
      </c>
      <c r="BD17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4" s="18" t="str">
        <f>IF(LEN(TRIM(FIT_Lite[[#This Row],[Employment Status at Discharge]]))&gt;0,IF(FIT_Lite[[#This Row],[Employment Status at Discharge]]="Yes","Stable",IF(FIT_Lite[[#This Row],[Employment Status at Discharge]]="No","Unstable",IFERROR(VLOOKUP(FIT_Lite[[#This Row],[Employment Status at Discharge]],Employment_Stat[],2,FALSE),""))),"")</f>
        <v/>
      </c>
      <c r="BF174" s="16">
        <f>IF(LEN(FIT_Lite[[#This Row],[Pre-AAPI Date]])&gt;0,FIT_Lite[[#This Row],[Pre-AAPI Date]],FIT_Lite[[#This Row],[Date Enrolled]])</f>
        <v>0</v>
      </c>
      <c r="BG174" s="16">
        <f ca="1">IF(LEN(FIT_Lite[[#This Row],[Date Discharge Summary Completed]])&gt;0,FIT_Lite[[#This Row],[Date Discharge Summary Completed]],IF(LEN(FIT_Lite[[#This Row],[Discharge Date]])&gt;0,FIT_Lite[[#This Row],[Discharge Date]]+30,TODAY()))</f>
        <v>45940</v>
      </c>
      <c r="BH174" s="16">
        <f>IF(LEN(FIT_Lite[[#This Row],[Pre-DLA-20 Date]])&gt;0,FIT_Lite[[#This Row],[Pre-DLA-20 Date]],FIT_Lite[[#This Row],[Date Enrolled]])</f>
        <v>0</v>
      </c>
      <c r="BI174" t="str">
        <f>IFERROR(IF(AND(TRIM(FIT_Lite[[#This Row],[Date Enrolled]])&lt;&gt;"",TRIM(FIT_Lite[[#This Row],[Discharge Date]])&lt;&gt;""),DATEDIF(FIT_Lite[[#This Row],[Date Enrolled]],FIT_Lite[[#This Row],[Discharge Date]],"D"),""),"")</f>
        <v/>
      </c>
    </row>
    <row r="175" spans="1:61" x14ac:dyDescent="0.25">
      <c r="A175" s="14"/>
      <c r="D175" s="20"/>
      <c r="S175" s="10"/>
      <c r="AG175" s="11"/>
      <c r="AH175" s="35"/>
      <c r="AI175" s="11"/>
      <c r="AJ175" s="11"/>
      <c r="AO175" s="10"/>
      <c r="AP175" s="15" t="str" cm="1">
        <f t="array" aca="1" ref="AP17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5" s="16" t="str" cm="1">
        <f t="array" aca="1" ref="AQ17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5" s="16" t="str" cm="1">
        <f t="array" aca="1" ref="AR17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5" s="51" t="str">
        <f ca="1">IF(
AND(LEN(TRIM(FIT_Lite[[#This Row],[Child Care 6 Months Post-Discharge]]))=0,LEN(TRIM(FIT_Lite[[#This Row],[Discharge Date]]))&gt;0,LEN(TRIM(AN175))=0,FIT_Lite[[#This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5" s="48" t="str" cm="1">
        <f t="array" aca="1" ref="AT17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5" s="7">
        <f>IF(FIT_Lite[[#This Row],[Most Recent-AAPI Score]]&gt;=40, 1, IF(OR(TRIM(FIT_Lite[[#This Row],[Pre-AAPI Score]])="",TRIM(FIT_Lite[[#This Row],[Most Recent-AAPI Score]])=""),0,IF(FIT_Lite[[#This Row],[Most Recent-AAPI Score]]-FIT_Lite[[#This Row],[Pre-AAPI Score]]&gt;=0,1,0)))</f>
        <v>0</v>
      </c>
      <c r="AW175" s="7">
        <f>IF(FIT_Lite[[#This Row],[Most Recent-DLA-20 Score]]&gt;=7, 1, IF(OR(TRIM(FIT_Lite[[#This Row],[Pre-DLA-20 Score]])="",TRIM(FIT_Lite[[#This Row],[Most Recent-DLA-20 Score]])=""),0,IF(FIT_Lite[[#This Row],[Most Recent-DLA-20 Score]]-FIT_Lite[[#This Row],[Pre-DLA-20 Score]]&gt;=0,1,0)))</f>
        <v>0</v>
      </c>
      <c r="AX175" s="7">
        <f>IF(FIT_Lite[[#This Row],[Most Recent-AAPI Score]]&gt;=40, 1, IF(OR(TRIM(FIT_Lite[[#This Row],[Pre-AAPI Score]])="",TRIM(FIT_Lite[[#This Row],[Most Recent-AAPI Score]])=""),0,IF(FIT_Lite[[#This Row],[Most Recent-AAPI Score]]-FIT_Lite[[#This Row],[Pre-AAPI Score]]&gt;=0,1,0)))</f>
        <v>0</v>
      </c>
      <c r="AY175" s="7">
        <f>IF(FIT_Lite[[#This Row],[Most Recent-DLA-20 Score]]&gt;=7, 1, IF(OR(TRIM(FIT_Lite[[#This Row],[Pre-DLA-20 Score]])="",TRIM(FIT_Lite[[#This Row],[Most Recent-DLA-20 Score]])=""),0,IF(FIT_Lite[[#This Row],[Most Recent-DLA-20 Score]]-FIT_Lite[[#This Row],[Pre-DLA-20 Score]]&gt;=0,1,0)))</f>
        <v>0</v>
      </c>
      <c r="AZ175" s="7" t="str">
        <f>IFERROR(VLOOKUP(FIT_Lite[[#This Row],[Primary ICD-10 Diagnosis]],ICD_10[[Combined]:[category]],3,FALSE),"")</f>
        <v/>
      </c>
      <c r="BA175" s="18" t="str">
        <f>IF(AND(LEN(FIT_Lite[[#This Row],[Date Enrolled]])&gt;0,LEN(FIT_Lite[[#This Row],[Date Assessment Completed]])&gt;0),IF((FIT_Lite[[#This Row],[Date Assessment Completed]]-FIT_Lite[[#This Row],[Date Enrolled]])&lt;=15,"Yes","No"),"")</f>
        <v/>
      </c>
      <c r="BB175" s="7" t="str">
        <f>IF(AND(LEN(FIT_Lite[[#This Row],[Discharge Date]])&gt;0,LEN(FIT_Lite[[#This Row],[Date Discharge Summary Completed]])&gt;0),IF(DATEDIF(FIT_Lite[[#This Row],[Discharge Date]],FIT_Lite[[#This Row],[Date Discharge Summary Completed]],"D")&lt;=7,"Yes","No"),"")</f>
        <v/>
      </c>
      <c r="BC175" s="18" t="str">
        <f>IFERROR(IF(LEN(TRIM(FIT_Lite[[#This Row],[Living Arrangements at Discharge]]))&gt;0,VLOOKUP(FIT_Lite[[#This Row],[Living Arrangements at Discharge]],Living_Arrangements[],2,FALSE),""),"")</f>
        <v/>
      </c>
      <c r="BD17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5" s="18" t="str">
        <f>IF(LEN(TRIM(FIT_Lite[[#This Row],[Employment Status at Discharge]]))&gt;0,IF(FIT_Lite[[#This Row],[Employment Status at Discharge]]="Yes","Stable",IF(FIT_Lite[[#This Row],[Employment Status at Discharge]]="No","Unstable",IFERROR(VLOOKUP(FIT_Lite[[#This Row],[Employment Status at Discharge]],Employment_Stat[],2,FALSE),""))),"")</f>
        <v/>
      </c>
      <c r="BF175" s="16">
        <f>IF(LEN(FIT_Lite[[#This Row],[Pre-AAPI Date]])&gt;0,FIT_Lite[[#This Row],[Pre-AAPI Date]],FIT_Lite[[#This Row],[Date Enrolled]])</f>
        <v>0</v>
      </c>
      <c r="BG175" s="16">
        <f ca="1">IF(LEN(FIT_Lite[[#This Row],[Date Discharge Summary Completed]])&gt;0,FIT_Lite[[#This Row],[Date Discharge Summary Completed]],IF(LEN(FIT_Lite[[#This Row],[Discharge Date]])&gt;0,FIT_Lite[[#This Row],[Discharge Date]]+30,TODAY()))</f>
        <v>45940</v>
      </c>
      <c r="BH175" s="16">
        <f>IF(LEN(FIT_Lite[[#This Row],[Pre-DLA-20 Date]])&gt;0,FIT_Lite[[#This Row],[Pre-DLA-20 Date]],FIT_Lite[[#This Row],[Date Enrolled]])</f>
        <v>0</v>
      </c>
      <c r="BI175" t="str">
        <f>IFERROR(IF(AND(TRIM(FIT_Lite[[#This Row],[Date Enrolled]])&lt;&gt;"",TRIM(FIT_Lite[[#This Row],[Discharge Date]])&lt;&gt;""),DATEDIF(FIT_Lite[[#This Row],[Date Enrolled]],FIT_Lite[[#This Row],[Discharge Date]],"D"),""),"")</f>
        <v/>
      </c>
    </row>
    <row r="176" spans="1:61" x14ac:dyDescent="0.25">
      <c r="A176" s="14"/>
      <c r="D176" s="20"/>
      <c r="S176" s="10"/>
      <c r="AG176" s="11"/>
      <c r="AH176" s="35"/>
      <c r="AI176" s="11"/>
      <c r="AJ176" s="11"/>
      <c r="AO176" s="10"/>
      <c r="AP176" s="15" t="str" cm="1">
        <f t="array" aca="1" ref="AP17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6" s="16" t="str" cm="1">
        <f t="array" aca="1" ref="AQ17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6" s="16" t="str" cm="1">
        <f t="array" aca="1" ref="AR17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6" s="51" t="str">
        <f ca="1">IF(
AND(LEN(TRIM(FIT_Lite[[#This Row],[Child Care 6 Months Post-Discharge]]))=0,LEN(TRIM(FIT_Lite[[#This Row],[Discharge Date]]))&gt;0,LEN(TRIM(AN176))=0,FIT_Lite[[#This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6" s="48" t="str" cm="1">
        <f t="array" aca="1" ref="AT17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6" s="7">
        <f>IF(FIT_Lite[[#This Row],[Most Recent-AAPI Score]]&gt;=40, 1, IF(OR(TRIM(FIT_Lite[[#This Row],[Pre-AAPI Score]])="",TRIM(FIT_Lite[[#This Row],[Most Recent-AAPI Score]])=""),0,IF(FIT_Lite[[#This Row],[Most Recent-AAPI Score]]-FIT_Lite[[#This Row],[Pre-AAPI Score]]&gt;=0,1,0)))</f>
        <v>0</v>
      </c>
      <c r="AW176" s="7">
        <f>IF(FIT_Lite[[#This Row],[Most Recent-DLA-20 Score]]&gt;=7, 1, IF(OR(TRIM(FIT_Lite[[#This Row],[Pre-DLA-20 Score]])="",TRIM(FIT_Lite[[#This Row],[Most Recent-DLA-20 Score]])=""),0,IF(FIT_Lite[[#This Row],[Most Recent-DLA-20 Score]]-FIT_Lite[[#This Row],[Pre-DLA-20 Score]]&gt;=0,1,0)))</f>
        <v>0</v>
      </c>
      <c r="AX176" s="7">
        <f>IF(FIT_Lite[[#This Row],[Most Recent-AAPI Score]]&gt;=40, 1, IF(OR(TRIM(FIT_Lite[[#This Row],[Pre-AAPI Score]])="",TRIM(FIT_Lite[[#This Row],[Most Recent-AAPI Score]])=""),0,IF(FIT_Lite[[#This Row],[Most Recent-AAPI Score]]-FIT_Lite[[#This Row],[Pre-AAPI Score]]&gt;=0,1,0)))</f>
        <v>0</v>
      </c>
      <c r="AY176" s="7">
        <f>IF(FIT_Lite[[#This Row],[Most Recent-DLA-20 Score]]&gt;=7, 1, IF(OR(TRIM(FIT_Lite[[#This Row],[Pre-DLA-20 Score]])="",TRIM(FIT_Lite[[#This Row],[Most Recent-DLA-20 Score]])=""),0,IF(FIT_Lite[[#This Row],[Most Recent-DLA-20 Score]]-FIT_Lite[[#This Row],[Pre-DLA-20 Score]]&gt;=0,1,0)))</f>
        <v>0</v>
      </c>
      <c r="AZ176" s="7" t="str">
        <f>IFERROR(VLOOKUP(FIT_Lite[[#This Row],[Primary ICD-10 Diagnosis]],ICD_10[[Combined]:[category]],3,FALSE),"")</f>
        <v/>
      </c>
      <c r="BA176" s="18" t="str">
        <f>IF(AND(LEN(FIT_Lite[[#This Row],[Date Enrolled]])&gt;0,LEN(FIT_Lite[[#This Row],[Date Assessment Completed]])&gt;0),IF((FIT_Lite[[#This Row],[Date Assessment Completed]]-FIT_Lite[[#This Row],[Date Enrolled]])&lt;=15,"Yes","No"),"")</f>
        <v/>
      </c>
      <c r="BB176" s="7" t="str">
        <f>IF(AND(LEN(FIT_Lite[[#This Row],[Discharge Date]])&gt;0,LEN(FIT_Lite[[#This Row],[Date Discharge Summary Completed]])&gt;0),IF(DATEDIF(FIT_Lite[[#This Row],[Discharge Date]],FIT_Lite[[#This Row],[Date Discharge Summary Completed]],"D")&lt;=7,"Yes","No"),"")</f>
        <v/>
      </c>
      <c r="BC176" s="18" t="str">
        <f>IFERROR(IF(LEN(TRIM(FIT_Lite[[#This Row],[Living Arrangements at Discharge]]))&gt;0,VLOOKUP(FIT_Lite[[#This Row],[Living Arrangements at Discharge]],Living_Arrangements[],2,FALSE),""),"")</f>
        <v/>
      </c>
      <c r="BD17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6" s="18" t="str">
        <f>IF(LEN(TRIM(FIT_Lite[[#This Row],[Employment Status at Discharge]]))&gt;0,IF(FIT_Lite[[#This Row],[Employment Status at Discharge]]="Yes","Stable",IF(FIT_Lite[[#This Row],[Employment Status at Discharge]]="No","Unstable",IFERROR(VLOOKUP(FIT_Lite[[#This Row],[Employment Status at Discharge]],Employment_Stat[],2,FALSE),""))),"")</f>
        <v/>
      </c>
      <c r="BF176" s="16">
        <f>IF(LEN(FIT_Lite[[#This Row],[Pre-AAPI Date]])&gt;0,FIT_Lite[[#This Row],[Pre-AAPI Date]],FIT_Lite[[#This Row],[Date Enrolled]])</f>
        <v>0</v>
      </c>
      <c r="BG176" s="16">
        <f ca="1">IF(LEN(FIT_Lite[[#This Row],[Date Discharge Summary Completed]])&gt;0,FIT_Lite[[#This Row],[Date Discharge Summary Completed]],IF(LEN(FIT_Lite[[#This Row],[Discharge Date]])&gt;0,FIT_Lite[[#This Row],[Discharge Date]]+30,TODAY()))</f>
        <v>45940</v>
      </c>
      <c r="BH176" s="16">
        <f>IF(LEN(FIT_Lite[[#This Row],[Pre-DLA-20 Date]])&gt;0,FIT_Lite[[#This Row],[Pre-DLA-20 Date]],FIT_Lite[[#This Row],[Date Enrolled]])</f>
        <v>0</v>
      </c>
      <c r="BI176" t="str">
        <f>IFERROR(IF(AND(TRIM(FIT_Lite[[#This Row],[Date Enrolled]])&lt;&gt;"",TRIM(FIT_Lite[[#This Row],[Discharge Date]])&lt;&gt;""),DATEDIF(FIT_Lite[[#This Row],[Date Enrolled]],FIT_Lite[[#This Row],[Discharge Date]],"D"),""),"")</f>
        <v/>
      </c>
    </row>
    <row r="177" spans="1:61" x14ac:dyDescent="0.25">
      <c r="A177" s="14"/>
      <c r="D177" s="20"/>
      <c r="O177" s="7"/>
      <c r="S177" s="10"/>
      <c r="AG177" s="11"/>
      <c r="AH177" s="35"/>
      <c r="AI177" s="11"/>
      <c r="AJ177" s="11"/>
      <c r="AO177" s="10"/>
      <c r="AP177" s="15" t="str" cm="1">
        <f t="array" aca="1" ref="AP17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7" s="16" t="str" cm="1">
        <f t="array" aca="1" ref="AQ17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7" s="16" t="str" cm="1">
        <f t="array" aca="1" ref="AR17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7" s="51" t="str">
        <f ca="1">IF(
AND(LEN(TRIM(FIT_Lite[[#This Row],[Child Care 6 Months Post-Discharge]]))=0,LEN(TRIM(FIT_Lite[[#This Row],[Discharge Date]]))&gt;0,LEN(TRIM(AN177))=0,FIT_Lite[[#This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7" s="48" t="str" cm="1">
        <f t="array" aca="1" ref="AT17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7" s="7">
        <f>IF(FIT_Lite[[#This Row],[Most Recent-AAPI Score]]&gt;=40, 1, IF(OR(TRIM(FIT_Lite[[#This Row],[Pre-AAPI Score]])="",TRIM(FIT_Lite[[#This Row],[Most Recent-AAPI Score]])=""),0,IF(FIT_Lite[[#This Row],[Most Recent-AAPI Score]]-FIT_Lite[[#This Row],[Pre-AAPI Score]]&gt;=0,1,0)))</f>
        <v>0</v>
      </c>
      <c r="AW177" s="7">
        <f>IF(FIT_Lite[[#This Row],[Most Recent-DLA-20 Score]]&gt;=7, 1, IF(OR(TRIM(FIT_Lite[[#This Row],[Pre-DLA-20 Score]])="",TRIM(FIT_Lite[[#This Row],[Most Recent-DLA-20 Score]])=""),0,IF(FIT_Lite[[#This Row],[Most Recent-DLA-20 Score]]-FIT_Lite[[#This Row],[Pre-DLA-20 Score]]&gt;=0,1,0)))</f>
        <v>0</v>
      </c>
      <c r="AX177" s="7">
        <f>IF(FIT_Lite[[#This Row],[Most Recent-AAPI Score]]&gt;=40, 1, IF(OR(TRIM(FIT_Lite[[#This Row],[Pre-AAPI Score]])="",TRIM(FIT_Lite[[#This Row],[Most Recent-AAPI Score]])=""),0,IF(FIT_Lite[[#This Row],[Most Recent-AAPI Score]]-FIT_Lite[[#This Row],[Pre-AAPI Score]]&gt;=0,1,0)))</f>
        <v>0</v>
      </c>
      <c r="AY177" s="7">
        <f>IF(FIT_Lite[[#This Row],[Most Recent-DLA-20 Score]]&gt;=7, 1, IF(OR(TRIM(FIT_Lite[[#This Row],[Pre-DLA-20 Score]])="",TRIM(FIT_Lite[[#This Row],[Most Recent-DLA-20 Score]])=""),0,IF(FIT_Lite[[#This Row],[Most Recent-DLA-20 Score]]-FIT_Lite[[#This Row],[Pre-DLA-20 Score]]&gt;=0,1,0)))</f>
        <v>0</v>
      </c>
      <c r="AZ177" s="7" t="str">
        <f>IFERROR(VLOOKUP(FIT_Lite[[#This Row],[Primary ICD-10 Diagnosis]],ICD_10[[Combined]:[category]],3,FALSE),"")</f>
        <v/>
      </c>
      <c r="BA177" s="18" t="str">
        <f>IF(AND(LEN(FIT_Lite[[#This Row],[Date Enrolled]])&gt;0,LEN(FIT_Lite[[#This Row],[Date Assessment Completed]])&gt;0),IF((FIT_Lite[[#This Row],[Date Assessment Completed]]-FIT_Lite[[#This Row],[Date Enrolled]])&lt;=15,"Yes","No"),"")</f>
        <v/>
      </c>
      <c r="BB177" s="7" t="str">
        <f>IF(AND(LEN(FIT_Lite[[#This Row],[Discharge Date]])&gt;0,LEN(FIT_Lite[[#This Row],[Date Discharge Summary Completed]])&gt;0),IF(DATEDIF(FIT_Lite[[#This Row],[Discharge Date]],FIT_Lite[[#This Row],[Date Discharge Summary Completed]],"D")&lt;=7,"Yes","No"),"")</f>
        <v/>
      </c>
      <c r="BC177" s="18" t="str">
        <f>IFERROR(IF(LEN(TRIM(FIT_Lite[[#This Row],[Living Arrangements at Discharge]]))&gt;0,VLOOKUP(FIT_Lite[[#This Row],[Living Arrangements at Discharge]],Living_Arrangements[],2,FALSE),""),"")</f>
        <v/>
      </c>
      <c r="BD17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7" s="18" t="str">
        <f>IF(LEN(TRIM(FIT_Lite[[#This Row],[Employment Status at Discharge]]))&gt;0,IF(FIT_Lite[[#This Row],[Employment Status at Discharge]]="Yes","Stable",IF(FIT_Lite[[#This Row],[Employment Status at Discharge]]="No","Unstable",IFERROR(VLOOKUP(FIT_Lite[[#This Row],[Employment Status at Discharge]],Employment_Stat[],2,FALSE),""))),"")</f>
        <v/>
      </c>
      <c r="BF177" s="16">
        <f>IF(LEN(FIT_Lite[[#This Row],[Pre-AAPI Date]])&gt;0,FIT_Lite[[#This Row],[Pre-AAPI Date]],FIT_Lite[[#This Row],[Date Enrolled]])</f>
        <v>0</v>
      </c>
      <c r="BG177" s="16">
        <f ca="1">IF(LEN(FIT_Lite[[#This Row],[Date Discharge Summary Completed]])&gt;0,FIT_Lite[[#This Row],[Date Discharge Summary Completed]],IF(LEN(FIT_Lite[[#This Row],[Discharge Date]])&gt;0,FIT_Lite[[#This Row],[Discharge Date]]+30,TODAY()))</f>
        <v>45940</v>
      </c>
      <c r="BH177" s="16">
        <f>IF(LEN(FIT_Lite[[#This Row],[Pre-DLA-20 Date]])&gt;0,FIT_Lite[[#This Row],[Pre-DLA-20 Date]],FIT_Lite[[#This Row],[Date Enrolled]])</f>
        <v>0</v>
      </c>
      <c r="BI177" t="str">
        <f>IFERROR(IF(AND(TRIM(FIT_Lite[[#This Row],[Date Enrolled]])&lt;&gt;"",TRIM(FIT_Lite[[#This Row],[Discharge Date]])&lt;&gt;""),DATEDIF(FIT_Lite[[#This Row],[Date Enrolled]],FIT_Lite[[#This Row],[Discharge Date]],"D"),""),"")</f>
        <v/>
      </c>
    </row>
    <row r="178" spans="1:61" x14ac:dyDescent="0.25">
      <c r="A178" s="14"/>
      <c r="D178" s="20"/>
      <c r="S178" s="10"/>
      <c r="AG178" s="11"/>
      <c r="AH178" s="35"/>
      <c r="AI178" s="11"/>
      <c r="AJ178" s="11"/>
      <c r="AO178" s="10"/>
      <c r="AP178" s="15" t="str" cm="1">
        <f t="array" aca="1" ref="AP17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8" s="16" t="str" cm="1">
        <f t="array" aca="1" ref="AQ17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8" s="16" t="str" cm="1">
        <f t="array" aca="1" ref="AR17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8" s="51" t="str">
        <f ca="1">IF(
AND(LEN(TRIM(FIT_Lite[[#This Row],[Child Care 6 Months Post-Discharge]]))=0,LEN(TRIM(FIT_Lite[[#This Row],[Discharge Date]]))&gt;0,LEN(TRIM(AN178))=0,FIT_Lite[[#This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8" s="48" t="str" cm="1">
        <f t="array" aca="1" ref="AT17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8" s="7">
        <f>IF(FIT_Lite[[#This Row],[Most Recent-AAPI Score]]&gt;=40, 1, IF(OR(TRIM(FIT_Lite[[#This Row],[Pre-AAPI Score]])="",TRIM(FIT_Lite[[#This Row],[Most Recent-AAPI Score]])=""),0,IF(FIT_Lite[[#This Row],[Most Recent-AAPI Score]]-FIT_Lite[[#This Row],[Pre-AAPI Score]]&gt;=0,1,0)))</f>
        <v>0</v>
      </c>
      <c r="AW178" s="7">
        <f>IF(FIT_Lite[[#This Row],[Most Recent-DLA-20 Score]]&gt;=7, 1, IF(OR(TRIM(FIT_Lite[[#This Row],[Pre-DLA-20 Score]])="",TRIM(FIT_Lite[[#This Row],[Most Recent-DLA-20 Score]])=""),0,IF(FIT_Lite[[#This Row],[Most Recent-DLA-20 Score]]-FIT_Lite[[#This Row],[Pre-DLA-20 Score]]&gt;=0,1,0)))</f>
        <v>0</v>
      </c>
      <c r="AX178" s="7">
        <f>IF(FIT_Lite[[#This Row],[Most Recent-AAPI Score]]&gt;=40, 1, IF(OR(TRIM(FIT_Lite[[#This Row],[Pre-AAPI Score]])="",TRIM(FIT_Lite[[#This Row],[Most Recent-AAPI Score]])=""),0,IF(FIT_Lite[[#This Row],[Most Recent-AAPI Score]]-FIT_Lite[[#This Row],[Pre-AAPI Score]]&gt;=0,1,0)))</f>
        <v>0</v>
      </c>
      <c r="AY178" s="7">
        <f>IF(FIT_Lite[[#This Row],[Most Recent-DLA-20 Score]]&gt;=7, 1, IF(OR(TRIM(FIT_Lite[[#This Row],[Pre-DLA-20 Score]])="",TRIM(FIT_Lite[[#This Row],[Most Recent-DLA-20 Score]])=""),0,IF(FIT_Lite[[#This Row],[Most Recent-DLA-20 Score]]-FIT_Lite[[#This Row],[Pre-DLA-20 Score]]&gt;=0,1,0)))</f>
        <v>0</v>
      </c>
      <c r="AZ178" s="7" t="str">
        <f>IFERROR(VLOOKUP(FIT_Lite[[#This Row],[Primary ICD-10 Diagnosis]],ICD_10[[Combined]:[category]],3,FALSE),"")</f>
        <v/>
      </c>
      <c r="BA178" s="18" t="str">
        <f>IF(AND(LEN(FIT_Lite[[#This Row],[Date Enrolled]])&gt;0,LEN(FIT_Lite[[#This Row],[Date Assessment Completed]])&gt;0),IF((FIT_Lite[[#This Row],[Date Assessment Completed]]-FIT_Lite[[#This Row],[Date Enrolled]])&lt;=15,"Yes","No"),"")</f>
        <v/>
      </c>
      <c r="BB178" s="7" t="str">
        <f>IF(AND(LEN(FIT_Lite[[#This Row],[Discharge Date]])&gt;0,LEN(FIT_Lite[[#This Row],[Date Discharge Summary Completed]])&gt;0),IF(DATEDIF(FIT_Lite[[#This Row],[Discharge Date]],FIT_Lite[[#This Row],[Date Discharge Summary Completed]],"D")&lt;=7,"Yes","No"),"")</f>
        <v/>
      </c>
      <c r="BC178" s="18" t="str">
        <f>IFERROR(IF(LEN(TRIM(FIT_Lite[[#This Row],[Living Arrangements at Discharge]]))&gt;0,VLOOKUP(FIT_Lite[[#This Row],[Living Arrangements at Discharge]],Living_Arrangements[],2,FALSE),""),"")</f>
        <v/>
      </c>
      <c r="BD17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8" s="18" t="str">
        <f>IF(LEN(TRIM(FIT_Lite[[#This Row],[Employment Status at Discharge]]))&gt;0,IF(FIT_Lite[[#This Row],[Employment Status at Discharge]]="Yes","Stable",IF(FIT_Lite[[#This Row],[Employment Status at Discharge]]="No","Unstable",IFERROR(VLOOKUP(FIT_Lite[[#This Row],[Employment Status at Discharge]],Employment_Stat[],2,FALSE),""))),"")</f>
        <v/>
      </c>
      <c r="BF178" s="16">
        <f>IF(LEN(FIT_Lite[[#This Row],[Pre-AAPI Date]])&gt;0,FIT_Lite[[#This Row],[Pre-AAPI Date]],FIT_Lite[[#This Row],[Date Enrolled]])</f>
        <v>0</v>
      </c>
      <c r="BG178" s="16">
        <f ca="1">IF(LEN(FIT_Lite[[#This Row],[Date Discharge Summary Completed]])&gt;0,FIT_Lite[[#This Row],[Date Discharge Summary Completed]],IF(LEN(FIT_Lite[[#This Row],[Discharge Date]])&gt;0,FIT_Lite[[#This Row],[Discharge Date]]+30,TODAY()))</f>
        <v>45940</v>
      </c>
      <c r="BH178" s="16">
        <f>IF(LEN(FIT_Lite[[#This Row],[Pre-DLA-20 Date]])&gt;0,FIT_Lite[[#This Row],[Pre-DLA-20 Date]],FIT_Lite[[#This Row],[Date Enrolled]])</f>
        <v>0</v>
      </c>
      <c r="BI178" t="str">
        <f>IFERROR(IF(AND(TRIM(FIT_Lite[[#This Row],[Date Enrolled]])&lt;&gt;"",TRIM(FIT_Lite[[#This Row],[Discharge Date]])&lt;&gt;""),DATEDIF(FIT_Lite[[#This Row],[Date Enrolled]],FIT_Lite[[#This Row],[Discharge Date]],"D"),""),"")</f>
        <v/>
      </c>
    </row>
    <row r="179" spans="1:61" x14ac:dyDescent="0.25">
      <c r="A179" s="14"/>
      <c r="D179" s="20"/>
      <c r="O179" s="7"/>
      <c r="S179" s="10"/>
      <c r="AG179" s="11"/>
      <c r="AH179" s="35"/>
      <c r="AI179" s="11"/>
      <c r="AJ179" s="11"/>
      <c r="AO179" s="10"/>
      <c r="AP179" s="15" t="str" cm="1">
        <f t="array" aca="1" ref="AP17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79" s="16" t="str" cm="1">
        <f t="array" aca="1" ref="AQ17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79" s="16" t="str" cm="1">
        <f t="array" aca="1" ref="AR17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79" s="51" t="str">
        <f ca="1">IF(
AND(LEN(TRIM(FIT_Lite[[#This Row],[Child Care 6 Months Post-Discharge]]))=0,LEN(TRIM(FIT_Lite[[#This Row],[Discharge Date]]))&gt;0,LEN(TRIM(AN179))=0,FIT_Lite[[#This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79" s="48" t="str" cm="1">
        <f t="array" aca="1" ref="AT17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7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79" s="7">
        <f>IF(FIT_Lite[[#This Row],[Most Recent-AAPI Score]]&gt;=40, 1, IF(OR(TRIM(FIT_Lite[[#This Row],[Pre-AAPI Score]])="",TRIM(FIT_Lite[[#This Row],[Most Recent-AAPI Score]])=""),0,IF(FIT_Lite[[#This Row],[Most Recent-AAPI Score]]-FIT_Lite[[#This Row],[Pre-AAPI Score]]&gt;=0,1,0)))</f>
        <v>0</v>
      </c>
      <c r="AW179" s="7">
        <f>IF(FIT_Lite[[#This Row],[Most Recent-DLA-20 Score]]&gt;=7, 1, IF(OR(TRIM(FIT_Lite[[#This Row],[Pre-DLA-20 Score]])="",TRIM(FIT_Lite[[#This Row],[Most Recent-DLA-20 Score]])=""),0,IF(FIT_Lite[[#This Row],[Most Recent-DLA-20 Score]]-FIT_Lite[[#This Row],[Pre-DLA-20 Score]]&gt;=0,1,0)))</f>
        <v>0</v>
      </c>
      <c r="AX179" s="7">
        <f>IF(FIT_Lite[[#This Row],[Most Recent-AAPI Score]]&gt;=40, 1, IF(OR(TRIM(FIT_Lite[[#This Row],[Pre-AAPI Score]])="",TRIM(FIT_Lite[[#This Row],[Most Recent-AAPI Score]])=""),0,IF(FIT_Lite[[#This Row],[Most Recent-AAPI Score]]-FIT_Lite[[#This Row],[Pre-AAPI Score]]&gt;=0,1,0)))</f>
        <v>0</v>
      </c>
      <c r="AY179" s="7">
        <f>IF(FIT_Lite[[#This Row],[Most Recent-DLA-20 Score]]&gt;=7, 1, IF(OR(TRIM(FIT_Lite[[#This Row],[Pre-DLA-20 Score]])="",TRIM(FIT_Lite[[#This Row],[Most Recent-DLA-20 Score]])=""),0,IF(FIT_Lite[[#This Row],[Most Recent-DLA-20 Score]]-FIT_Lite[[#This Row],[Pre-DLA-20 Score]]&gt;=0,1,0)))</f>
        <v>0</v>
      </c>
      <c r="AZ179" s="7" t="str">
        <f>IFERROR(VLOOKUP(FIT_Lite[[#This Row],[Primary ICD-10 Diagnosis]],ICD_10[[Combined]:[category]],3,FALSE),"")</f>
        <v/>
      </c>
      <c r="BA179" s="18" t="str">
        <f>IF(AND(LEN(FIT_Lite[[#This Row],[Date Enrolled]])&gt;0,LEN(FIT_Lite[[#This Row],[Date Assessment Completed]])&gt;0),IF((FIT_Lite[[#This Row],[Date Assessment Completed]]-FIT_Lite[[#This Row],[Date Enrolled]])&lt;=15,"Yes","No"),"")</f>
        <v/>
      </c>
      <c r="BB179" s="7" t="str">
        <f>IF(AND(LEN(FIT_Lite[[#This Row],[Discharge Date]])&gt;0,LEN(FIT_Lite[[#This Row],[Date Discharge Summary Completed]])&gt;0),IF(DATEDIF(FIT_Lite[[#This Row],[Discharge Date]],FIT_Lite[[#This Row],[Date Discharge Summary Completed]],"D")&lt;=7,"Yes","No"),"")</f>
        <v/>
      </c>
      <c r="BC179" s="18" t="str">
        <f>IFERROR(IF(LEN(TRIM(FIT_Lite[[#This Row],[Living Arrangements at Discharge]]))&gt;0,VLOOKUP(FIT_Lite[[#This Row],[Living Arrangements at Discharge]],Living_Arrangements[],2,FALSE),""),"")</f>
        <v/>
      </c>
      <c r="BD17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79" s="18" t="str">
        <f>IF(LEN(TRIM(FIT_Lite[[#This Row],[Employment Status at Discharge]]))&gt;0,IF(FIT_Lite[[#This Row],[Employment Status at Discharge]]="Yes","Stable",IF(FIT_Lite[[#This Row],[Employment Status at Discharge]]="No","Unstable",IFERROR(VLOOKUP(FIT_Lite[[#This Row],[Employment Status at Discharge]],Employment_Stat[],2,FALSE),""))),"")</f>
        <v/>
      </c>
      <c r="BF179" s="16">
        <f>IF(LEN(FIT_Lite[[#This Row],[Pre-AAPI Date]])&gt;0,FIT_Lite[[#This Row],[Pre-AAPI Date]],FIT_Lite[[#This Row],[Date Enrolled]])</f>
        <v>0</v>
      </c>
      <c r="BG179" s="16">
        <f ca="1">IF(LEN(FIT_Lite[[#This Row],[Date Discharge Summary Completed]])&gt;0,FIT_Lite[[#This Row],[Date Discharge Summary Completed]],IF(LEN(FIT_Lite[[#This Row],[Discharge Date]])&gt;0,FIT_Lite[[#This Row],[Discharge Date]]+30,TODAY()))</f>
        <v>45940</v>
      </c>
      <c r="BH179" s="16">
        <f>IF(LEN(FIT_Lite[[#This Row],[Pre-DLA-20 Date]])&gt;0,FIT_Lite[[#This Row],[Pre-DLA-20 Date]],FIT_Lite[[#This Row],[Date Enrolled]])</f>
        <v>0</v>
      </c>
      <c r="BI179" t="str">
        <f>IFERROR(IF(AND(TRIM(FIT_Lite[[#This Row],[Date Enrolled]])&lt;&gt;"",TRIM(FIT_Lite[[#This Row],[Discharge Date]])&lt;&gt;""),DATEDIF(FIT_Lite[[#This Row],[Date Enrolled]],FIT_Lite[[#This Row],[Discharge Date]],"D"),""),"")</f>
        <v/>
      </c>
    </row>
    <row r="180" spans="1:61" x14ac:dyDescent="0.25">
      <c r="A180" s="14"/>
      <c r="D180" s="20"/>
      <c r="O180" s="7"/>
      <c r="S180" s="10"/>
      <c r="AG180" s="11"/>
      <c r="AH180" s="35"/>
      <c r="AI180" s="11"/>
      <c r="AJ180" s="11"/>
      <c r="AO180" s="10"/>
      <c r="AP180" s="15" t="str" cm="1">
        <f t="array" aca="1" ref="AP18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0" s="16" t="str" cm="1">
        <f t="array" aca="1" ref="AQ18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0" s="16" t="str" cm="1">
        <f t="array" aca="1" ref="AR18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0" s="51" t="str">
        <f ca="1">IF(
AND(LEN(TRIM(FIT_Lite[[#This Row],[Child Care 6 Months Post-Discharge]]))=0,LEN(TRIM(FIT_Lite[[#This Row],[Discharge Date]]))&gt;0,LEN(TRIM(AN180))=0,FIT_Lite[[#This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0" s="48" t="str" cm="1">
        <f t="array" aca="1" ref="AT18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0" s="7">
        <f>IF(FIT_Lite[[#This Row],[Most Recent-AAPI Score]]&gt;=40, 1, IF(OR(TRIM(FIT_Lite[[#This Row],[Pre-AAPI Score]])="",TRIM(FIT_Lite[[#This Row],[Most Recent-AAPI Score]])=""),0,IF(FIT_Lite[[#This Row],[Most Recent-AAPI Score]]-FIT_Lite[[#This Row],[Pre-AAPI Score]]&gt;=0,1,0)))</f>
        <v>0</v>
      </c>
      <c r="AW180" s="7">
        <f>IF(FIT_Lite[[#This Row],[Most Recent-DLA-20 Score]]&gt;=7, 1, IF(OR(TRIM(FIT_Lite[[#This Row],[Pre-DLA-20 Score]])="",TRIM(FIT_Lite[[#This Row],[Most Recent-DLA-20 Score]])=""),0,IF(FIT_Lite[[#This Row],[Most Recent-DLA-20 Score]]-FIT_Lite[[#This Row],[Pre-DLA-20 Score]]&gt;=0,1,0)))</f>
        <v>0</v>
      </c>
      <c r="AX180" s="7">
        <f>IF(FIT_Lite[[#This Row],[Most Recent-AAPI Score]]&gt;=40, 1, IF(OR(TRIM(FIT_Lite[[#This Row],[Pre-AAPI Score]])="",TRIM(FIT_Lite[[#This Row],[Most Recent-AAPI Score]])=""),0,IF(FIT_Lite[[#This Row],[Most Recent-AAPI Score]]-FIT_Lite[[#This Row],[Pre-AAPI Score]]&gt;=0,1,0)))</f>
        <v>0</v>
      </c>
      <c r="AY180" s="7">
        <f>IF(FIT_Lite[[#This Row],[Most Recent-DLA-20 Score]]&gt;=7, 1, IF(OR(TRIM(FIT_Lite[[#This Row],[Pre-DLA-20 Score]])="",TRIM(FIT_Lite[[#This Row],[Most Recent-DLA-20 Score]])=""),0,IF(FIT_Lite[[#This Row],[Most Recent-DLA-20 Score]]-FIT_Lite[[#This Row],[Pre-DLA-20 Score]]&gt;=0,1,0)))</f>
        <v>0</v>
      </c>
      <c r="AZ180" s="7" t="str">
        <f>IFERROR(VLOOKUP(FIT_Lite[[#This Row],[Primary ICD-10 Diagnosis]],ICD_10[[Combined]:[category]],3,FALSE),"")</f>
        <v/>
      </c>
      <c r="BA180" s="18" t="str">
        <f>IF(AND(LEN(FIT_Lite[[#This Row],[Date Enrolled]])&gt;0,LEN(FIT_Lite[[#This Row],[Date Assessment Completed]])&gt;0),IF((FIT_Lite[[#This Row],[Date Assessment Completed]]-FIT_Lite[[#This Row],[Date Enrolled]])&lt;=15,"Yes","No"),"")</f>
        <v/>
      </c>
      <c r="BB180" s="7" t="str">
        <f>IF(AND(LEN(FIT_Lite[[#This Row],[Discharge Date]])&gt;0,LEN(FIT_Lite[[#This Row],[Date Discharge Summary Completed]])&gt;0),IF(DATEDIF(FIT_Lite[[#This Row],[Discharge Date]],FIT_Lite[[#This Row],[Date Discharge Summary Completed]],"D")&lt;=7,"Yes","No"),"")</f>
        <v/>
      </c>
      <c r="BC180" s="18" t="str">
        <f>IFERROR(IF(LEN(TRIM(FIT_Lite[[#This Row],[Living Arrangements at Discharge]]))&gt;0,VLOOKUP(FIT_Lite[[#This Row],[Living Arrangements at Discharge]],Living_Arrangements[],2,FALSE),""),"")</f>
        <v/>
      </c>
      <c r="BD18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0" s="18" t="str">
        <f>IF(LEN(TRIM(FIT_Lite[[#This Row],[Employment Status at Discharge]]))&gt;0,IF(FIT_Lite[[#This Row],[Employment Status at Discharge]]="Yes","Stable",IF(FIT_Lite[[#This Row],[Employment Status at Discharge]]="No","Unstable",IFERROR(VLOOKUP(FIT_Lite[[#This Row],[Employment Status at Discharge]],Employment_Stat[],2,FALSE),""))),"")</f>
        <v/>
      </c>
      <c r="BF180" s="16">
        <f>IF(LEN(FIT_Lite[[#This Row],[Pre-AAPI Date]])&gt;0,FIT_Lite[[#This Row],[Pre-AAPI Date]],FIT_Lite[[#This Row],[Date Enrolled]])</f>
        <v>0</v>
      </c>
      <c r="BG180" s="16">
        <f ca="1">IF(LEN(FIT_Lite[[#This Row],[Date Discharge Summary Completed]])&gt;0,FIT_Lite[[#This Row],[Date Discharge Summary Completed]],IF(LEN(FIT_Lite[[#This Row],[Discharge Date]])&gt;0,FIT_Lite[[#This Row],[Discharge Date]]+30,TODAY()))</f>
        <v>45940</v>
      </c>
      <c r="BH180" s="16">
        <f>IF(LEN(FIT_Lite[[#This Row],[Pre-DLA-20 Date]])&gt;0,FIT_Lite[[#This Row],[Pre-DLA-20 Date]],FIT_Lite[[#This Row],[Date Enrolled]])</f>
        <v>0</v>
      </c>
      <c r="BI180" t="str">
        <f>IFERROR(IF(AND(TRIM(FIT_Lite[[#This Row],[Date Enrolled]])&lt;&gt;"",TRIM(FIT_Lite[[#This Row],[Discharge Date]])&lt;&gt;""),DATEDIF(FIT_Lite[[#This Row],[Date Enrolled]],FIT_Lite[[#This Row],[Discharge Date]],"D"),""),"")</f>
        <v/>
      </c>
    </row>
    <row r="181" spans="1:61" x14ac:dyDescent="0.25">
      <c r="A181" s="14"/>
      <c r="D181" s="20"/>
      <c r="O181" s="7"/>
      <c r="S181" s="10"/>
      <c r="AG181" s="11"/>
      <c r="AH181" s="35"/>
      <c r="AI181" s="11"/>
      <c r="AJ181" s="11"/>
      <c r="AO181" s="10"/>
      <c r="AP181" s="15" t="str" cm="1">
        <f t="array" aca="1" ref="AP18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1" s="16" t="str" cm="1">
        <f t="array" aca="1" ref="AQ18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1" s="16" t="str" cm="1">
        <f t="array" aca="1" ref="AR18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1" s="51" t="str">
        <f ca="1">IF(
AND(LEN(TRIM(FIT_Lite[[#This Row],[Child Care 6 Months Post-Discharge]]))=0,LEN(TRIM(FIT_Lite[[#This Row],[Discharge Date]]))&gt;0,LEN(TRIM(AN181))=0,FIT_Lite[[#This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1" s="48" t="str" cm="1">
        <f t="array" aca="1" ref="AT18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1" s="7">
        <f>IF(FIT_Lite[[#This Row],[Most Recent-AAPI Score]]&gt;=40, 1, IF(OR(TRIM(FIT_Lite[[#This Row],[Pre-AAPI Score]])="",TRIM(FIT_Lite[[#This Row],[Most Recent-AAPI Score]])=""),0,IF(FIT_Lite[[#This Row],[Most Recent-AAPI Score]]-FIT_Lite[[#This Row],[Pre-AAPI Score]]&gt;=0,1,0)))</f>
        <v>0</v>
      </c>
      <c r="AW181" s="7">
        <f>IF(FIT_Lite[[#This Row],[Most Recent-DLA-20 Score]]&gt;=7, 1, IF(OR(TRIM(FIT_Lite[[#This Row],[Pre-DLA-20 Score]])="",TRIM(FIT_Lite[[#This Row],[Most Recent-DLA-20 Score]])=""),0,IF(FIT_Lite[[#This Row],[Most Recent-DLA-20 Score]]-FIT_Lite[[#This Row],[Pre-DLA-20 Score]]&gt;=0,1,0)))</f>
        <v>0</v>
      </c>
      <c r="AX181" s="7">
        <f>IF(FIT_Lite[[#This Row],[Most Recent-AAPI Score]]&gt;=40, 1, IF(OR(TRIM(FIT_Lite[[#This Row],[Pre-AAPI Score]])="",TRIM(FIT_Lite[[#This Row],[Most Recent-AAPI Score]])=""),0,IF(FIT_Lite[[#This Row],[Most Recent-AAPI Score]]-FIT_Lite[[#This Row],[Pre-AAPI Score]]&gt;=0,1,0)))</f>
        <v>0</v>
      </c>
      <c r="AY181" s="7">
        <f>IF(FIT_Lite[[#This Row],[Most Recent-DLA-20 Score]]&gt;=7, 1, IF(OR(TRIM(FIT_Lite[[#This Row],[Pre-DLA-20 Score]])="",TRIM(FIT_Lite[[#This Row],[Most Recent-DLA-20 Score]])=""),0,IF(FIT_Lite[[#This Row],[Most Recent-DLA-20 Score]]-FIT_Lite[[#This Row],[Pre-DLA-20 Score]]&gt;=0,1,0)))</f>
        <v>0</v>
      </c>
      <c r="AZ181" s="7" t="str">
        <f>IFERROR(VLOOKUP(FIT_Lite[[#This Row],[Primary ICD-10 Diagnosis]],ICD_10[[Combined]:[category]],3,FALSE),"")</f>
        <v/>
      </c>
      <c r="BA181" s="18" t="str">
        <f>IF(AND(LEN(FIT_Lite[[#This Row],[Date Enrolled]])&gt;0,LEN(FIT_Lite[[#This Row],[Date Assessment Completed]])&gt;0),IF((FIT_Lite[[#This Row],[Date Assessment Completed]]-FIT_Lite[[#This Row],[Date Enrolled]])&lt;=15,"Yes","No"),"")</f>
        <v/>
      </c>
      <c r="BB181" s="7" t="str">
        <f>IF(AND(LEN(FIT_Lite[[#This Row],[Discharge Date]])&gt;0,LEN(FIT_Lite[[#This Row],[Date Discharge Summary Completed]])&gt;0),IF(DATEDIF(FIT_Lite[[#This Row],[Discharge Date]],FIT_Lite[[#This Row],[Date Discharge Summary Completed]],"D")&lt;=7,"Yes","No"),"")</f>
        <v/>
      </c>
      <c r="BC181" s="18" t="str">
        <f>IFERROR(IF(LEN(TRIM(FIT_Lite[[#This Row],[Living Arrangements at Discharge]]))&gt;0,VLOOKUP(FIT_Lite[[#This Row],[Living Arrangements at Discharge]],Living_Arrangements[],2,FALSE),""),"")</f>
        <v/>
      </c>
      <c r="BD18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1" s="18" t="str">
        <f>IF(LEN(TRIM(FIT_Lite[[#This Row],[Employment Status at Discharge]]))&gt;0,IF(FIT_Lite[[#This Row],[Employment Status at Discharge]]="Yes","Stable",IF(FIT_Lite[[#This Row],[Employment Status at Discharge]]="No","Unstable",IFERROR(VLOOKUP(FIT_Lite[[#This Row],[Employment Status at Discharge]],Employment_Stat[],2,FALSE),""))),"")</f>
        <v/>
      </c>
      <c r="BF181" s="16">
        <f>IF(LEN(FIT_Lite[[#This Row],[Pre-AAPI Date]])&gt;0,FIT_Lite[[#This Row],[Pre-AAPI Date]],FIT_Lite[[#This Row],[Date Enrolled]])</f>
        <v>0</v>
      </c>
      <c r="BG181" s="16">
        <f ca="1">IF(LEN(FIT_Lite[[#This Row],[Date Discharge Summary Completed]])&gt;0,FIT_Lite[[#This Row],[Date Discharge Summary Completed]],IF(LEN(FIT_Lite[[#This Row],[Discharge Date]])&gt;0,FIT_Lite[[#This Row],[Discharge Date]]+30,TODAY()))</f>
        <v>45940</v>
      </c>
      <c r="BH181" s="16">
        <f>IF(LEN(FIT_Lite[[#This Row],[Pre-DLA-20 Date]])&gt;0,FIT_Lite[[#This Row],[Pre-DLA-20 Date]],FIT_Lite[[#This Row],[Date Enrolled]])</f>
        <v>0</v>
      </c>
      <c r="BI181" t="str">
        <f>IFERROR(IF(AND(TRIM(FIT_Lite[[#This Row],[Date Enrolled]])&lt;&gt;"",TRIM(FIT_Lite[[#This Row],[Discharge Date]])&lt;&gt;""),DATEDIF(FIT_Lite[[#This Row],[Date Enrolled]],FIT_Lite[[#This Row],[Discharge Date]],"D"),""),"")</f>
        <v/>
      </c>
    </row>
    <row r="182" spans="1:61" x14ac:dyDescent="0.25">
      <c r="A182" s="14"/>
      <c r="D182" s="20"/>
      <c r="O182" s="7"/>
      <c r="S182" s="10"/>
      <c r="AG182" s="11"/>
      <c r="AH182" s="35"/>
      <c r="AI182" s="11"/>
      <c r="AJ182" s="11"/>
      <c r="AO182" s="10"/>
      <c r="AP182" s="15" t="str" cm="1">
        <f t="array" aca="1" ref="AP18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2" s="16" t="str" cm="1">
        <f t="array" aca="1" ref="AQ18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2" s="16" t="str" cm="1">
        <f t="array" aca="1" ref="AR18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2" s="51" t="str">
        <f ca="1">IF(
AND(LEN(TRIM(FIT_Lite[[#This Row],[Child Care 6 Months Post-Discharge]]))=0,LEN(TRIM(FIT_Lite[[#This Row],[Discharge Date]]))&gt;0,LEN(TRIM(AN182))=0,FIT_Lite[[#This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2" s="48" t="str" cm="1">
        <f t="array" aca="1" ref="AT18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2" s="7">
        <f>IF(FIT_Lite[[#This Row],[Most Recent-AAPI Score]]&gt;=40, 1, IF(OR(TRIM(FIT_Lite[[#This Row],[Pre-AAPI Score]])="",TRIM(FIT_Lite[[#This Row],[Most Recent-AAPI Score]])=""),0,IF(FIT_Lite[[#This Row],[Most Recent-AAPI Score]]-FIT_Lite[[#This Row],[Pre-AAPI Score]]&gt;=0,1,0)))</f>
        <v>0</v>
      </c>
      <c r="AW182" s="7">
        <f>IF(FIT_Lite[[#This Row],[Most Recent-DLA-20 Score]]&gt;=7, 1, IF(OR(TRIM(FIT_Lite[[#This Row],[Pre-DLA-20 Score]])="",TRIM(FIT_Lite[[#This Row],[Most Recent-DLA-20 Score]])=""),0,IF(FIT_Lite[[#This Row],[Most Recent-DLA-20 Score]]-FIT_Lite[[#This Row],[Pre-DLA-20 Score]]&gt;=0,1,0)))</f>
        <v>0</v>
      </c>
      <c r="AX182" s="7">
        <f>IF(FIT_Lite[[#This Row],[Most Recent-AAPI Score]]&gt;=40, 1, IF(OR(TRIM(FIT_Lite[[#This Row],[Pre-AAPI Score]])="",TRIM(FIT_Lite[[#This Row],[Most Recent-AAPI Score]])=""),0,IF(FIT_Lite[[#This Row],[Most Recent-AAPI Score]]-FIT_Lite[[#This Row],[Pre-AAPI Score]]&gt;=0,1,0)))</f>
        <v>0</v>
      </c>
      <c r="AY182" s="7">
        <f>IF(FIT_Lite[[#This Row],[Most Recent-DLA-20 Score]]&gt;=7, 1, IF(OR(TRIM(FIT_Lite[[#This Row],[Pre-DLA-20 Score]])="",TRIM(FIT_Lite[[#This Row],[Most Recent-DLA-20 Score]])=""),0,IF(FIT_Lite[[#This Row],[Most Recent-DLA-20 Score]]-FIT_Lite[[#This Row],[Pre-DLA-20 Score]]&gt;=0,1,0)))</f>
        <v>0</v>
      </c>
      <c r="AZ182" s="7" t="str">
        <f>IFERROR(VLOOKUP(FIT_Lite[[#This Row],[Primary ICD-10 Diagnosis]],ICD_10[[Combined]:[category]],3,FALSE),"")</f>
        <v/>
      </c>
      <c r="BA182" s="18" t="str">
        <f>IF(AND(LEN(FIT_Lite[[#This Row],[Date Enrolled]])&gt;0,LEN(FIT_Lite[[#This Row],[Date Assessment Completed]])&gt;0),IF((FIT_Lite[[#This Row],[Date Assessment Completed]]-FIT_Lite[[#This Row],[Date Enrolled]])&lt;=15,"Yes","No"),"")</f>
        <v/>
      </c>
      <c r="BB182" s="7" t="str">
        <f>IF(AND(LEN(FIT_Lite[[#This Row],[Discharge Date]])&gt;0,LEN(FIT_Lite[[#This Row],[Date Discharge Summary Completed]])&gt;0),IF(DATEDIF(FIT_Lite[[#This Row],[Discharge Date]],FIT_Lite[[#This Row],[Date Discharge Summary Completed]],"D")&lt;=7,"Yes","No"),"")</f>
        <v/>
      </c>
      <c r="BC182" s="18" t="str">
        <f>IFERROR(IF(LEN(TRIM(FIT_Lite[[#This Row],[Living Arrangements at Discharge]]))&gt;0,VLOOKUP(FIT_Lite[[#This Row],[Living Arrangements at Discharge]],Living_Arrangements[],2,FALSE),""),"")</f>
        <v/>
      </c>
      <c r="BD18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2" s="18" t="str">
        <f>IF(LEN(TRIM(FIT_Lite[[#This Row],[Employment Status at Discharge]]))&gt;0,IF(FIT_Lite[[#This Row],[Employment Status at Discharge]]="Yes","Stable",IF(FIT_Lite[[#This Row],[Employment Status at Discharge]]="No","Unstable",IFERROR(VLOOKUP(FIT_Lite[[#This Row],[Employment Status at Discharge]],Employment_Stat[],2,FALSE),""))),"")</f>
        <v/>
      </c>
      <c r="BF182" s="16">
        <f>IF(LEN(FIT_Lite[[#This Row],[Pre-AAPI Date]])&gt;0,FIT_Lite[[#This Row],[Pre-AAPI Date]],FIT_Lite[[#This Row],[Date Enrolled]])</f>
        <v>0</v>
      </c>
      <c r="BG182" s="16">
        <f ca="1">IF(LEN(FIT_Lite[[#This Row],[Date Discharge Summary Completed]])&gt;0,FIT_Lite[[#This Row],[Date Discharge Summary Completed]],IF(LEN(FIT_Lite[[#This Row],[Discharge Date]])&gt;0,FIT_Lite[[#This Row],[Discharge Date]]+30,TODAY()))</f>
        <v>45940</v>
      </c>
      <c r="BH182" s="16">
        <f>IF(LEN(FIT_Lite[[#This Row],[Pre-DLA-20 Date]])&gt;0,FIT_Lite[[#This Row],[Pre-DLA-20 Date]],FIT_Lite[[#This Row],[Date Enrolled]])</f>
        <v>0</v>
      </c>
      <c r="BI182" t="str">
        <f>IFERROR(IF(AND(TRIM(FIT_Lite[[#This Row],[Date Enrolled]])&lt;&gt;"",TRIM(FIT_Lite[[#This Row],[Discharge Date]])&lt;&gt;""),DATEDIF(FIT_Lite[[#This Row],[Date Enrolled]],FIT_Lite[[#This Row],[Discharge Date]],"D"),""),"")</f>
        <v/>
      </c>
    </row>
    <row r="183" spans="1:61" x14ac:dyDescent="0.25">
      <c r="A183" s="14"/>
      <c r="D183" s="20"/>
      <c r="O183" s="7"/>
      <c r="S183" s="10"/>
      <c r="AG183" s="11"/>
      <c r="AH183" s="35"/>
      <c r="AI183" s="11"/>
      <c r="AJ183" s="11"/>
      <c r="AO183" s="10"/>
      <c r="AP183" s="15" t="str" cm="1">
        <f t="array" aca="1" ref="AP18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3" s="16" t="str" cm="1">
        <f t="array" aca="1" ref="AQ18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3" s="16" t="str" cm="1">
        <f t="array" aca="1" ref="AR18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3" s="51" t="str">
        <f ca="1">IF(
AND(LEN(TRIM(FIT_Lite[[#This Row],[Child Care 6 Months Post-Discharge]]))=0,LEN(TRIM(FIT_Lite[[#This Row],[Discharge Date]]))&gt;0,LEN(TRIM(AN183))=0,FIT_Lite[[#This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3" s="48" t="str" cm="1">
        <f t="array" aca="1" ref="AT18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3" s="7">
        <f>IF(FIT_Lite[[#This Row],[Most Recent-AAPI Score]]&gt;=40, 1, IF(OR(TRIM(FIT_Lite[[#This Row],[Pre-AAPI Score]])="",TRIM(FIT_Lite[[#This Row],[Most Recent-AAPI Score]])=""),0,IF(FIT_Lite[[#This Row],[Most Recent-AAPI Score]]-FIT_Lite[[#This Row],[Pre-AAPI Score]]&gt;=0,1,0)))</f>
        <v>0</v>
      </c>
      <c r="AW183" s="7">
        <f>IF(FIT_Lite[[#This Row],[Most Recent-DLA-20 Score]]&gt;=7, 1, IF(OR(TRIM(FIT_Lite[[#This Row],[Pre-DLA-20 Score]])="",TRIM(FIT_Lite[[#This Row],[Most Recent-DLA-20 Score]])=""),0,IF(FIT_Lite[[#This Row],[Most Recent-DLA-20 Score]]-FIT_Lite[[#This Row],[Pre-DLA-20 Score]]&gt;=0,1,0)))</f>
        <v>0</v>
      </c>
      <c r="AX183" s="7">
        <f>IF(FIT_Lite[[#This Row],[Most Recent-AAPI Score]]&gt;=40, 1, IF(OR(TRIM(FIT_Lite[[#This Row],[Pre-AAPI Score]])="",TRIM(FIT_Lite[[#This Row],[Most Recent-AAPI Score]])=""),0,IF(FIT_Lite[[#This Row],[Most Recent-AAPI Score]]-FIT_Lite[[#This Row],[Pre-AAPI Score]]&gt;=0,1,0)))</f>
        <v>0</v>
      </c>
      <c r="AY183" s="7">
        <f>IF(FIT_Lite[[#This Row],[Most Recent-DLA-20 Score]]&gt;=7, 1, IF(OR(TRIM(FIT_Lite[[#This Row],[Pre-DLA-20 Score]])="",TRIM(FIT_Lite[[#This Row],[Most Recent-DLA-20 Score]])=""),0,IF(FIT_Lite[[#This Row],[Most Recent-DLA-20 Score]]-FIT_Lite[[#This Row],[Pre-DLA-20 Score]]&gt;=0,1,0)))</f>
        <v>0</v>
      </c>
      <c r="AZ183" s="7" t="str">
        <f>IFERROR(VLOOKUP(FIT_Lite[[#This Row],[Primary ICD-10 Diagnosis]],ICD_10[[Combined]:[category]],3,FALSE),"")</f>
        <v/>
      </c>
      <c r="BA183" s="18" t="str">
        <f>IF(AND(LEN(FIT_Lite[[#This Row],[Date Enrolled]])&gt;0,LEN(FIT_Lite[[#This Row],[Date Assessment Completed]])&gt;0),IF((FIT_Lite[[#This Row],[Date Assessment Completed]]-FIT_Lite[[#This Row],[Date Enrolled]])&lt;=15,"Yes","No"),"")</f>
        <v/>
      </c>
      <c r="BB183" s="7" t="str">
        <f>IF(AND(LEN(FIT_Lite[[#This Row],[Discharge Date]])&gt;0,LEN(FIT_Lite[[#This Row],[Date Discharge Summary Completed]])&gt;0),IF(DATEDIF(FIT_Lite[[#This Row],[Discharge Date]],FIT_Lite[[#This Row],[Date Discharge Summary Completed]],"D")&lt;=7,"Yes","No"),"")</f>
        <v/>
      </c>
      <c r="BC183" s="18" t="str">
        <f>IFERROR(IF(LEN(TRIM(FIT_Lite[[#This Row],[Living Arrangements at Discharge]]))&gt;0,VLOOKUP(FIT_Lite[[#This Row],[Living Arrangements at Discharge]],Living_Arrangements[],2,FALSE),""),"")</f>
        <v/>
      </c>
      <c r="BD18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3" s="18" t="str">
        <f>IF(LEN(TRIM(FIT_Lite[[#This Row],[Employment Status at Discharge]]))&gt;0,IF(FIT_Lite[[#This Row],[Employment Status at Discharge]]="Yes","Stable",IF(FIT_Lite[[#This Row],[Employment Status at Discharge]]="No","Unstable",IFERROR(VLOOKUP(FIT_Lite[[#This Row],[Employment Status at Discharge]],Employment_Stat[],2,FALSE),""))),"")</f>
        <v/>
      </c>
      <c r="BF183" s="16">
        <f>IF(LEN(FIT_Lite[[#This Row],[Pre-AAPI Date]])&gt;0,FIT_Lite[[#This Row],[Pre-AAPI Date]],FIT_Lite[[#This Row],[Date Enrolled]])</f>
        <v>0</v>
      </c>
      <c r="BG183" s="16">
        <f ca="1">IF(LEN(FIT_Lite[[#This Row],[Date Discharge Summary Completed]])&gt;0,FIT_Lite[[#This Row],[Date Discharge Summary Completed]],IF(LEN(FIT_Lite[[#This Row],[Discharge Date]])&gt;0,FIT_Lite[[#This Row],[Discharge Date]]+30,TODAY()))</f>
        <v>45940</v>
      </c>
      <c r="BH183" s="16">
        <f>IF(LEN(FIT_Lite[[#This Row],[Pre-DLA-20 Date]])&gt;0,FIT_Lite[[#This Row],[Pre-DLA-20 Date]],FIT_Lite[[#This Row],[Date Enrolled]])</f>
        <v>0</v>
      </c>
      <c r="BI183" t="str">
        <f>IFERROR(IF(AND(TRIM(FIT_Lite[[#This Row],[Date Enrolled]])&lt;&gt;"",TRIM(FIT_Lite[[#This Row],[Discharge Date]])&lt;&gt;""),DATEDIF(FIT_Lite[[#This Row],[Date Enrolled]],FIT_Lite[[#This Row],[Discharge Date]],"D"),""),"")</f>
        <v/>
      </c>
    </row>
    <row r="184" spans="1:61" x14ac:dyDescent="0.25">
      <c r="A184" s="14"/>
      <c r="D184" s="20"/>
      <c r="S184" s="10"/>
      <c r="AG184" s="11"/>
      <c r="AH184" s="35"/>
      <c r="AI184" s="11"/>
      <c r="AJ184" s="11"/>
      <c r="AO184" s="10"/>
      <c r="AP184" s="15" t="str" cm="1">
        <f t="array" aca="1" ref="AP18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4" s="16" t="str" cm="1">
        <f t="array" aca="1" ref="AQ18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4" s="16" t="str" cm="1">
        <f t="array" aca="1" ref="AR18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4" s="51" t="str">
        <f ca="1">IF(
AND(LEN(TRIM(FIT_Lite[[#This Row],[Child Care 6 Months Post-Discharge]]))=0,LEN(TRIM(FIT_Lite[[#This Row],[Discharge Date]]))&gt;0,LEN(TRIM(AN184))=0,FIT_Lite[[#This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4" s="48" t="str" cm="1">
        <f t="array" aca="1" ref="AT18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4" s="7">
        <f>IF(FIT_Lite[[#This Row],[Most Recent-AAPI Score]]&gt;=40, 1, IF(OR(TRIM(FIT_Lite[[#This Row],[Pre-AAPI Score]])="",TRIM(FIT_Lite[[#This Row],[Most Recent-AAPI Score]])=""),0,IF(FIT_Lite[[#This Row],[Most Recent-AAPI Score]]-FIT_Lite[[#This Row],[Pre-AAPI Score]]&gt;=0,1,0)))</f>
        <v>0</v>
      </c>
      <c r="AW184" s="7">
        <f>IF(FIT_Lite[[#This Row],[Most Recent-DLA-20 Score]]&gt;=7, 1, IF(OR(TRIM(FIT_Lite[[#This Row],[Pre-DLA-20 Score]])="",TRIM(FIT_Lite[[#This Row],[Most Recent-DLA-20 Score]])=""),0,IF(FIT_Lite[[#This Row],[Most Recent-DLA-20 Score]]-FIT_Lite[[#This Row],[Pre-DLA-20 Score]]&gt;=0,1,0)))</f>
        <v>0</v>
      </c>
      <c r="AX184" s="7">
        <f>IF(FIT_Lite[[#This Row],[Most Recent-AAPI Score]]&gt;=40, 1, IF(OR(TRIM(FIT_Lite[[#This Row],[Pre-AAPI Score]])="",TRIM(FIT_Lite[[#This Row],[Most Recent-AAPI Score]])=""),0,IF(FIT_Lite[[#This Row],[Most Recent-AAPI Score]]-FIT_Lite[[#This Row],[Pre-AAPI Score]]&gt;=0,1,0)))</f>
        <v>0</v>
      </c>
      <c r="AY184" s="7">
        <f>IF(FIT_Lite[[#This Row],[Most Recent-DLA-20 Score]]&gt;=7, 1, IF(OR(TRIM(FIT_Lite[[#This Row],[Pre-DLA-20 Score]])="",TRIM(FIT_Lite[[#This Row],[Most Recent-DLA-20 Score]])=""),0,IF(FIT_Lite[[#This Row],[Most Recent-DLA-20 Score]]-FIT_Lite[[#This Row],[Pre-DLA-20 Score]]&gt;=0,1,0)))</f>
        <v>0</v>
      </c>
      <c r="AZ184" s="7" t="str">
        <f>IFERROR(VLOOKUP(FIT_Lite[[#This Row],[Primary ICD-10 Diagnosis]],ICD_10[[Combined]:[category]],3,FALSE),"")</f>
        <v/>
      </c>
      <c r="BA184" s="18" t="str">
        <f>IF(AND(LEN(FIT_Lite[[#This Row],[Date Enrolled]])&gt;0,LEN(FIT_Lite[[#This Row],[Date Assessment Completed]])&gt;0),IF((FIT_Lite[[#This Row],[Date Assessment Completed]]-FIT_Lite[[#This Row],[Date Enrolled]])&lt;=15,"Yes","No"),"")</f>
        <v/>
      </c>
      <c r="BB184" s="7" t="str">
        <f>IF(AND(LEN(FIT_Lite[[#This Row],[Discharge Date]])&gt;0,LEN(FIT_Lite[[#This Row],[Date Discharge Summary Completed]])&gt;0),IF(DATEDIF(FIT_Lite[[#This Row],[Discharge Date]],FIT_Lite[[#This Row],[Date Discharge Summary Completed]],"D")&lt;=7,"Yes","No"),"")</f>
        <v/>
      </c>
      <c r="BC184" s="18" t="str">
        <f>IFERROR(IF(LEN(TRIM(FIT_Lite[[#This Row],[Living Arrangements at Discharge]]))&gt;0,VLOOKUP(FIT_Lite[[#This Row],[Living Arrangements at Discharge]],Living_Arrangements[],2,FALSE),""),"")</f>
        <v/>
      </c>
      <c r="BD18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4" s="18" t="str">
        <f>IF(LEN(TRIM(FIT_Lite[[#This Row],[Employment Status at Discharge]]))&gt;0,IF(FIT_Lite[[#This Row],[Employment Status at Discharge]]="Yes","Stable",IF(FIT_Lite[[#This Row],[Employment Status at Discharge]]="No","Unstable",IFERROR(VLOOKUP(FIT_Lite[[#This Row],[Employment Status at Discharge]],Employment_Stat[],2,FALSE),""))),"")</f>
        <v/>
      </c>
      <c r="BF184" s="16">
        <f>IF(LEN(FIT_Lite[[#This Row],[Pre-AAPI Date]])&gt;0,FIT_Lite[[#This Row],[Pre-AAPI Date]],FIT_Lite[[#This Row],[Date Enrolled]])</f>
        <v>0</v>
      </c>
      <c r="BG184" s="16">
        <f ca="1">IF(LEN(FIT_Lite[[#This Row],[Date Discharge Summary Completed]])&gt;0,FIT_Lite[[#This Row],[Date Discharge Summary Completed]],IF(LEN(FIT_Lite[[#This Row],[Discharge Date]])&gt;0,FIT_Lite[[#This Row],[Discharge Date]]+30,TODAY()))</f>
        <v>45940</v>
      </c>
      <c r="BH184" s="16">
        <f>IF(LEN(FIT_Lite[[#This Row],[Pre-DLA-20 Date]])&gt;0,FIT_Lite[[#This Row],[Pre-DLA-20 Date]],FIT_Lite[[#This Row],[Date Enrolled]])</f>
        <v>0</v>
      </c>
      <c r="BI184" t="str">
        <f>IFERROR(IF(AND(TRIM(FIT_Lite[[#This Row],[Date Enrolled]])&lt;&gt;"",TRIM(FIT_Lite[[#This Row],[Discharge Date]])&lt;&gt;""),DATEDIF(FIT_Lite[[#This Row],[Date Enrolled]],FIT_Lite[[#This Row],[Discharge Date]],"D"),""),"")</f>
        <v/>
      </c>
    </row>
    <row r="185" spans="1:61" x14ac:dyDescent="0.25">
      <c r="A185" s="14"/>
      <c r="D185" s="20"/>
      <c r="O185" s="7"/>
      <c r="S185" s="10"/>
      <c r="AG185" s="11"/>
      <c r="AH185" s="35"/>
      <c r="AI185" s="11"/>
      <c r="AJ185" s="11"/>
      <c r="AO185" s="10"/>
      <c r="AP185" s="15" t="str" cm="1">
        <f t="array" aca="1" ref="AP18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5" s="16" t="str" cm="1">
        <f t="array" aca="1" ref="AQ18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5" s="16" t="str" cm="1">
        <f t="array" aca="1" ref="AR18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5" s="51" t="str">
        <f ca="1">IF(
AND(LEN(TRIM(FIT_Lite[[#This Row],[Child Care 6 Months Post-Discharge]]))=0,LEN(TRIM(FIT_Lite[[#This Row],[Discharge Date]]))&gt;0,LEN(TRIM(AN185))=0,FIT_Lite[[#This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5" s="48" t="str" cm="1">
        <f t="array" aca="1" ref="AT18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5" s="7">
        <f>IF(FIT_Lite[[#This Row],[Most Recent-AAPI Score]]&gt;=40, 1, IF(OR(TRIM(FIT_Lite[[#This Row],[Pre-AAPI Score]])="",TRIM(FIT_Lite[[#This Row],[Most Recent-AAPI Score]])=""),0,IF(FIT_Lite[[#This Row],[Most Recent-AAPI Score]]-FIT_Lite[[#This Row],[Pre-AAPI Score]]&gt;=0,1,0)))</f>
        <v>0</v>
      </c>
      <c r="AW185" s="7">
        <f>IF(FIT_Lite[[#This Row],[Most Recent-DLA-20 Score]]&gt;=7, 1, IF(OR(TRIM(FIT_Lite[[#This Row],[Pre-DLA-20 Score]])="",TRIM(FIT_Lite[[#This Row],[Most Recent-DLA-20 Score]])=""),0,IF(FIT_Lite[[#This Row],[Most Recent-DLA-20 Score]]-FIT_Lite[[#This Row],[Pre-DLA-20 Score]]&gt;=0,1,0)))</f>
        <v>0</v>
      </c>
      <c r="AX185" s="7">
        <f>IF(FIT_Lite[[#This Row],[Most Recent-AAPI Score]]&gt;=40, 1, IF(OR(TRIM(FIT_Lite[[#This Row],[Pre-AAPI Score]])="",TRIM(FIT_Lite[[#This Row],[Most Recent-AAPI Score]])=""),0,IF(FIT_Lite[[#This Row],[Most Recent-AAPI Score]]-FIT_Lite[[#This Row],[Pre-AAPI Score]]&gt;=0,1,0)))</f>
        <v>0</v>
      </c>
      <c r="AY185" s="7">
        <f>IF(FIT_Lite[[#This Row],[Most Recent-DLA-20 Score]]&gt;=7, 1, IF(OR(TRIM(FIT_Lite[[#This Row],[Pre-DLA-20 Score]])="",TRIM(FIT_Lite[[#This Row],[Most Recent-DLA-20 Score]])=""),0,IF(FIT_Lite[[#This Row],[Most Recent-DLA-20 Score]]-FIT_Lite[[#This Row],[Pre-DLA-20 Score]]&gt;=0,1,0)))</f>
        <v>0</v>
      </c>
      <c r="AZ185" s="7" t="str">
        <f>IFERROR(VLOOKUP(FIT_Lite[[#This Row],[Primary ICD-10 Diagnosis]],ICD_10[[Combined]:[category]],3,FALSE),"")</f>
        <v/>
      </c>
      <c r="BA185" s="18" t="str">
        <f>IF(AND(LEN(FIT_Lite[[#This Row],[Date Enrolled]])&gt;0,LEN(FIT_Lite[[#This Row],[Date Assessment Completed]])&gt;0),IF((FIT_Lite[[#This Row],[Date Assessment Completed]]-FIT_Lite[[#This Row],[Date Enrolled]])&lt;=15,"Yes","No"),"")</f>
        <v/>
      </c>
      <c r="BB185" s="7" t="str">
        <f>IF(AND(LEN(FIT_Lite[[#This Row],[Discharge Date]])&gt;0,LEN(FIT_Lite[[#This Row],[Date Discharge Summary Completed]])&gt;0),IF(DATEDIF(FIT_Lite[[#This Row],[Discharge Date]],FIT_Lite[[#This Row],[Date Discharge Summary Completed]],"D")&lt;=7,"Yes","No"),"")</f>
        <v/>
      </c>
      <c r="BC185" s="18" t="str">
        <f>IFERROR(IF(LEN(TRIM(FIT_Lite[[#This Row],[Living Arrangements at Discharge]]))&gt;0,VLOOKUP(FIT_Lite[[#This Row],[Living Arrangements at Discharge]],Living_Arrangements[],2,FALSE),""),"")</f>
        <v/>
      </c>
      <c r="BD18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5" s="18" t="str">
        <f>IF(LEN(TRIM(FIT_Lite[[#This Row],[Employment Status at Discharge]]))&gt;0,IF(FIT_Lite[[#This Row],[Employment Status at Discharge]]="Yes","Stable",IF(FIT_Lite[[#This Row],[Employment Status at Discharge]]="No","Unstable",IFERROR(VLOOKUP(FIT_Lite[[#This Row],[Employment Status at Discharge]],Employment_Stat[],2,FALSE),""))),"")</f>
        <v/>
      </c>
      <c r="BF185" s="16">
        <f>IF(LEN(FIT_Lite[[#This Row],[Pre-AAPI Date]])&gt;0,FIT_Lite[[#This Row],[Pre-AAPI Date]],FIT_Lite[[#This Row],[Date Enrolled]])</f>
        <v>0</v>
      </c>
      <c r="BG185" s="16">
        <f ca="1">IF(LEN(FIT_Lite[[#This Row],[Date Discharge Summary Completed]])&gt;0,FIT_Lite[[#This Row],[Date Discharge Summary Completed]],IF(LEN(FIT_Lite[[#This Row],[Discharge Date]])&gt;0,FIT_Lite[[#This Row],[Discharge Date]]+30,TODAY()))</f>
        <v>45940</v>
      </c>
      <c r="BH185" s="16">
        <f>IF(LEN(FIT_Lite[[#This Row],[Pre-DLA-20 Date]])&gt;0,FIT_Lite[[#This Row],[Pre-DLA-20 Date]],FIT_Lite[[#This Row],[Date Enrolled]])</f>
        <v>0</v>
      </c>
      <c r="BI185" t="str">
        <f>IFERROR(IF(AND(TRIM(FIT_Lite[[#This Row],[Date Enrolled]])&lt;&gt;"",TRIM(FIT_Lite[[#This Row],[Discharge Date]])&lt;&gt;""),DATEDIF(FIT_Lite[[#This Row],[Date Enrolled]],FIT_Lite[[#This Row],[Discharge Date]],"D"),""),"")</f>
        <v/>
      </c>
    </row>
    <row r="186" spans="1:61" x14ac:dyDescent="0.25">
      <c r="A186" s="14"/>
      <c r="D186" s="20"/>
      <c r="O186" s="7"/>
      <c r="S186" s="10"/>
      <c r="AG186" s="11"/>
      <c r="AH186" s="35"/>
      <c r="AI186" s="11"/>
      <c r="AJ186" s="11"/>
      <c r="AO186" s="10"/>
      <c r="AP186" s="15" t="str" cm="1">
        <f t="array" aca="1" ref="AP18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6" s="16" t="str" cm="1">
        <f t="array" aca="1" ref="AQ18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6" s="16" t="str" cm="1">
        <f t="array" aca="1" ref="AR18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6" s="51" t="str">
        <f ca="1">IF(
AND(LEN(TRIM(FIT_Lite[[#This Row],[Child Care 6 Months Post-Discharge]]))=0,LEN(TRIM(FIT_Lite[[#This Row],[Discharge Date]]))&gt;0,LEN(TRIM(AN186))=0,FIT_Lite[[#This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6" s="48" t="str" cm="1">
        <f t="array" aca="1" ref="AT18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6" s="7">
        <f>IF(FIT_Lite[[#This Row],[Most Recent-AAPI Score]]&gt;=40, 1, IF(OR(TRIM(FIT_Lite[[#This Row],[Pre-AAPI Score]])="",TRIM(FIT_Lite[[#This Row],[Most Recent-AAPI Score]])=""),0,IF(FIT_Lite[[#This Row],[Most Recent-AAPI Score]]-FIT_Lite[[#This Row],[Pre-AAPI Score]]&gt;=0,1,0)))</f>
        <v>0</v>
      </c>
      <c r="AW186" s="7">
        <f>IF(FIT_Lite[[#This Row],[Most Recent-DLA-20 Score]]&gt;=7, 1, IF(OR(TRIM(FIT_Lite[[#This Row],[Pre-DLA-20 Score]])="",TRIM(FIT_Lite[[#This Row],[Most Recent-DLA-20 Score]])=""),0,IF(FIT_Lite[[#This Row],[Most Recent-DLA-20 Score]]-FIT_Lite[[#This Row],[Pre-DLA-20 Score]]&gt;=0,1,0)))</f>
        <v>0</v>
      </c>
      <c r="AX186" s="7">
        <f>IF(FIT_Lite[[#This Row],[Most Recent-AAPI Score]]&gt;=40, 1, IF(OR(TRIM(FIT_Lite[[#This Row],[Pre-AAPI Score]])="",TRIM(FIT_Lite[[#This Row],[Most Recent-AAPI Score]])=""),0,IF(FIT_Lite[[#This Row],[Most Recent-AAPI Score]]-FIT_Lite[[#This Row],[Pre-AAPI Score]]&gt;=0,1,0)))</f>
        <v>0</v>
      </c>
      <c r="AY186" s="7">
        <f>IF(FIT_Lite[[#This Row],[Most Recent-DLA-20 Score]]&gt;=7, 1, IF(OR(TRIM(FIT_Lite[[#This Row],[Pre-DLA-20 Score]])="",TRIM(FIT_Lite[[#This Row],[Most Recent-DLA-20 Score]])=""),0,IF(FIT_Lite[[#This Row],[Most Recent-DLA-20 Score]]-FIT_Lite[[#This Row],[Pre-DLA-20 Score]]&gt;=0,1,0)))</f>
        <v>0</v>
      </c>
      <c r="AZ186" s="7" t="str">
        <f>IFERROR(VLOOKUP(FIT_Lite[[#This Row],[Primary ICD-10 Diagnosis]],ICD_10[[Combined]:[category]],3,FALSE),"")</f>
        <v/>
      </c>
      <c r="BA186" s="18" t="str">
        <f>IF(AND(LEN(FIT_Lite[[#This Row],[Date Enrolled]])&gt;0,LEN(FIT_Lite[[#This Row],[Date Assessment Completed]])&gt;0),IF((FIT_Lite[[#This Row],[Date Assessment Completed]]-FIT_Lite[[#This Row],[Date Enrolled]])&lt;=15,"Yes","No"),"")</f>
        <v/>
      </c>
      <c r="BB186" s="7" t="str">
        <f>IF(AND(LEN(FIT_Lite[[#This Row],[Discharge Date]])&gt;0,LEN(FIT_Lite[[#This Row],[Date Discharge Summary Completed]])&gt;0),IF(DATEDIF(FIT_Lite[[#This Row],[Discharge Date]],FIT_Lite[[#This Row],[Date Discharge Summary Completed]],"D")&lt;=7,"Yes","No"),"")</f>
        <v/>
      </c>
      <c r="BC186" s="18" t="str">
        <f>IFERROR(IF(LEN(TRIM(FIT_Lite[[#This Row],[Living Arrangements at Discharge]]))&gt;0,VLOOKUP(FIT_Lite[[#This Row],[Living Arrangements at Discharge]],Living_Arrangements[],2,FALSE),""),"")</f>
        <v/>
      </c>
      <c r="BD18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6" s="18" t="str">
        <f>IF(LEN(TRIM(FIT_Lite[[#This Row],[Employment Status at Discharge]]))&gt;0,IF(FIT_Lite[[#This Row],[Employment Status at Discharge]]="Yes","Stable",IF(FIT_Lite[[#This Row],[Employment Status at Discharge]]="No","Unstable",IFERROR(VLOOKUP(FIT_Lite[[#This Row],[Employment Status at Discharge]],Employment_Stat[],2,FALSE),""))),"")</f>
        <v/>
      </c>
      <c r="BF186" s="16">
        <f>IF(LEN(FIT_Lite[[#This Row],[Pre-AAPI Date]])&gt;0,FIT_Lite[[#This Row],[Pre-AAPI Date]],FIT_Lite[[#This Row],[Date Enrolled]])</f>
        <v>0</v>
      </c>
      <c r="BG186" s="16">
        <f ca="1">IF(LEN(FIT_Lite[[#This Row],[Date Discharge Summary Completed]])&gt;0,FIT_Lite[[#This Row],[Date Discharge Summary Completed]],IF(LEN(FIT_Lite[[#This Row],[Discharge Date]])&gt;0,FIT_Lite[[#This Row],[Discharge Date]]+30,TODAY()))</f>
        <v>45940</v>
      </c>
      <c r="BH186" s="16">
        <f>IF(LEN(FIT_Lite[[#This Row],[Pre-DLA-20 Date]])&gt;0,FIT_Lite[[#This Row],[Pre-DLA-20 Date]],FIT_Lite[[#This Row],[Date Enrolled]])</f>
        <v>0</v>
      </c>
      <c r="BI186" t="str">
        <f>IFERROR(IF(AND(TRIM(FIT_Lite[[#This Row],[Date Enrolled]])&lt;&gt;"",TRIM(FIT_Lite[[#This Row],[Discharge Date]])&lt;&gt;""),DATEDIF(FIT_Lite[[#This Row],[Date Enrolled]],FIT_Lite[[#This Row],[Discharge Date]],"D"),""),"")</f>
        <v/>
      </c>
    </row>
    <row r="187" spans="1:61" x14ac:dyDescent="0.25">
      <c r="A187" s="14"/>
      <c r="D187" s="20"/>
      <c r="S187" s="10"/>
      <c r="AG187" s="11"/>
      <c r="AH187" s="35"/>
      <c r="AI187" s="11"/>
      <c r="AJ187" s="11"/>
      <c r="AO187" s="10"/>
      <c r="AP187" s="15" t="str" cm="1">
        <f t="array" aca="1" ref="AP18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7" s="16" t="str" cm="1">
        <f t="array" aca="1" ref="AQ18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7" s="16" t="str" cm="1">
        <f t="array" aca="1" ref="AR18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7" s="51" t="str">
        <f ca="1">IF(
AND(LEN(TRIM(FIT_Lite[[#This Row],[Child Care 6 Months Post-Discharge]]))=0,LEN(TRIM(FIT_Lite[[#This Row],[Discharge Date]]))&gt;0,LEN(TRIM(AN187))=0,FIT_Lite[[#This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7" s="48" t="str" cm="1">
        <f t="array" aca="1" ref="AT18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7" s="7">
        <f>IF(FIT_Lite[[#This Row],[Most Recent-AAPI Score]]&gt;=40, 1, IF(OR(TRIM(FIT_Lite[[#This Row],[Pre-AAPI Score]])="",TRIM(FIT_Lite[[#This Row],[Most Recent-AAPI Score]])=""),0,IF(FIT_Lite[[#This Row],[Most Recent-AAPI Score]]-FIT_Lite[[#This Row],[Pre-AAPI Score]]&gt;=0,1,0)))</f>
        <v>0</v>
      </c>
      <c r="AW187" s="7">
        <f>IF(FIT_Lite[[#This Row],[Most Recent-DLA-20 Score]]&gt;=7, 1, IF(OR(TRIM(FIT_Lite[[#This Row],[Pre-DLA-20 Score]])="",TRIM(FIT_Lite[[#This Row],[Most Recent-DLA-20 Score]])=""),0,IF(FIT_Lite[[#This Row],[Most Recent-DLA-20 Score]]-FIT_Lite[[#This Row],[Pre-DLA-20 Score]]&gt;=0,1,0)))</f>
        <v>0</v>
      </c>
      <c r="AX187" s="7">
        <f>IF(FIT_Lite[[#This Row],[Most Recent-AAPI Score]]&gt;=40, 1, IF(OR(TRIM(FIT_Lite[[#This Row],[Pre-AAPI Score]])="",TRIM(FIT_Lite[[#This Row],[Most Recent-AAPI Score]])=""),0,IF(FIT_Lite[[#This Row],[Most Recent-AAPI Score]]-FIT_Lite[[#This Row],[Pre-AAPI Score]]&gt;=0,1,0)))</f>
        <v>0</v>
      </c>
      <c r="AY187" s="7">
        <f>IF(FIT_Lite[[#This Row],[Most Recent-DLA-20 Score]]&gt;=7, 1, IF(OR(TRIM(FIT_Lite[[#This Row],[Pre-DLA-20 Score]])="",TRIM(FIT_Lite[[#This Row],[Most Recent-DLA-20 Score]])=""),0,IF(FIT_Lite[[#This Row],[Most Recent-DLA-20 Score]]-FIT_Lite[[#This Row],[Pre-DLA-20 Score]]&gt;=0,1,0)))</f>
        <v>0</v>
      </c>
      <c r="AZ187" s="7" t="str">
        <f>IFERROR(VLOOKUP(FIT_Lite[[#This Row],[Primary ICD-10 Diagnosis]],ICD_10[[Combined]:[category]],3,FALSE),"")</f>
        <v/>
      </c>
      <c r="BA187" s="18" t="str">
        <f>IF(AND(LEN(FIT_Lite[[#This Row],[Date Enrolled]])&gt;0,LEN(FIT_Lite[[#This Row],[Date Assessment Completed]])&gt;0),IF((FIT_Lite[[#This Row],[Date Assessment Completed]]-FIT_Lite[[#This Row],[Date Enrolled]])&lt;=15,"Yes","No"),"")</f>
        <v/>
      </c>
      <c r="BB187" s="7" t="str">
        <f>IF(AND(LEN(FIT_Lite[[#This Row],[Discharge Date]])&gt;0,LEN(FIT_Lite[[#This Row],[Date Discharge Summary Completed]])&gt;0),IF(DATEDIF(FIT_Lite[[#This Row],[Discharge Date]],FIT_Lite[[#This Row],[Date Discharge Summary Completed]],"D")&lt;=7,"Yes","No"),"")</f>
        <v/>
      </c>
      <c r="BC187" s="18" t="str">
        <f>IFERROR(IF(LEN(TRIM(FIT_Lite[[#This Row],[Living Arrangements at Discharge]]))&gt;0,VLOOKUP(FIT_Lite[[#This Row],[Living Arrangements at Discharge]],Living_Arrangements[],2,FALSE),""),"")</f>
        <v/>
      </c>
      <c r="BD18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7" s="18" t="str">
        <f>IF(LEN(TRIM(FIT_Lite[[#This Row],[Employment Status at Discharge]]))&gt;0,IF(FIT_Lite[[#This Row],[Employment Status at Discharge]]="Yes","Stable",IF(FIT_Lite[[#This Row],[Employment Status at Discharge]]="No","Unstable",IFERROR(VLOOKUP(FIT_Lite[[#This Row],[Employment Status at Discharge]],Employment_Stat[],2,FALSE),""))),"")</f>
        <v/>
      </c>
      <c r="BF187" s="16">
        <f>IF(LEN(FIT_Lite[[#This Row],[Pre-AAPI Date]])&gt;0,FIT_Lite[[#This Row],[Pre-AAPI Date]],FIT_Lite[[#This Row],[Date Enrolled]])</f>
        <v>0</v>
      </c>
      <c r="BG187" s="16">
        <f ca="1">IF(LEN(FIT_Lite[[#This Row],[Date Discharge Summary Completed]])&gt;0,FIT_Lite[[#This Row],[Date Discharge Summary Completed]],IF(LEN(FIT_Lite[[#This Row],[Discharge Date]])&gt;0,FIT_Lite[[#This Row],[Discharge Date]]+30,TODAY()))</f>
        <v>45940</v>
      </c>
      <c r="BH187" s="16">
        <f>IF(LEN(FIT_Lite[[#This Row],[Pre-DLA-20 Date]])&gt;0,FIT_Lite[[#This Row],[Pre-DLA-20 Date]],FIT_Lite[[#This Row],[Date Enrolled]])</f>
        <v>0</v>
      </c>
      <c r="BI187" t="str">
        <f>IFERROR(IF(AND(TRIM(FIT_Lite[[#This Row],[Date Enrolled]])&lt;&gt;"",TRIM(FIT_Lite[[#This Row],[Discharge Date]])&lt;&gt;""),DATEDIF(FIT_Lite[[#This Row],[Date Enrolled]],FIT_Lite[[#This Row],[Discharge Date]],"D"),""),"")</f>
        <v/>
      </c>
    </row>
    <row r="188" spans="1:61" x14ac:dyDescent="0.25">
      <c r="A188" s="14"/>
      <c r="D188" s="20"/>
      <c r="O188" s="7"/>
      <c r="S188" s="10"/>
      <c r="AG188" s="11"/>
      <c r="AH188" s="35"/>
      <c r="AI188" s="11"/>
      <c r="AJ188" s="11"/>
      <c r="AO188" s="10"/>
      <c r="AP188" s="15" t="str" cm="1">
        <f t="array" aca="1" ref="AP18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8" s="16" t="str" cm="1">
        <f t="array" aca="1" ref="AQ18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8" s="16" t="str" cm="1">
        <f t="array" aca="1" ref="AR18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8" s="51" t="str">
        <f ca="1">IF(
AND(LEN(TRIM(FIT_Lite[[#This Row],[Child Care 6 Months Post-Discharge]]))=0,LEN(TRIM(FIT_Lite[[#This Row],[Discharge Date]]))&gt;0,LEN(TRIM(AN188))=0,FIT_Lite[[#This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8" s="48" t="str" cm="1">
        <f t="array" aca="1" ref="AT18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8" s="7">
        <f>IF(FIT_Lite[[#This Row],[Most Recent-AAPI Score]]&gt;=40, 1, IF(OR(TRIM(FIT_Lite[[#This Row],[Pre-AAPI Score]])="",TRIM(FIT_Lite[[#This Row],[Most Recent-AAPI Score]])=""),0,IF(FIT_Lite[[#This Row],[Most Recent-AAPI Score]]-FIT_Lite[[#This Row],[Pre-AAPI Score]]&gt;=0,1,0)))</f>
        <v>0</v>
      </c>
      <c r="AW188" s="7">
        <f>IF(FIT_Lite[[#This Row],[Most Recent-DLA-20 Score]]&gt;=7, 1, IF(OR(TRIM(FIT_Lite[[#This Row],[Pre-DLA-20 Score]])="",TRIM(FIT_Lite[[#This Row],[Most Recent-DLA-20 Score]])=""),0,IF(FIT_Lite[[#This Row],[Most Recent-DLA-20 Score]]-FIT_Lite[[#This Row],[Pre-DLA-20 Score]]&gt;=0,1,0)))</f>
        <v>0</v>
      </c>
      <c r="AX188" s="7">
        <f>IF(FIT_Lite[[#This Row],[Most Recent-AAPI Score]]&gt;=40, 1, IF(OR(TRIM(FIT_Lite[[#This Row],[Pre-AAPI Score]])="",TRIM(FIT_Lite[[#This Row],[Most Recent-AAPI Score]])=""),0,IF(FIT_Lite[[#This Row],[Most Recent-AAPI Score]]-FIT_Lite[[#This Row],[Pre-AAPI Score]]&gt;=0,1,0)))</f>
        <v>0</v>
      </c>
      <c r="AY188" s="7">
        <f>IF(FIT_Lite[[#This Row],[Most Recent-DLA-20 Score]]&gt;=7, 1, IF(OR(TRIM(FIT_Lite[[#This Row],[Pre-DLA-20 Score]])="",TRIM(FIT_Lite[[#This Row],[Most Recent-DLA-20 Score]])=""),0,IF(FIT_Lite[[#This Row],[Most Recent-DLA-20 Score]]-FIT_Lite[[#This Row],[Pre-DLA-20 Score]]&gt;=0,1,0)))</f>
        <v>0</v>
      </c>
      <c r="AZ188" s="7" t="str">
        <f>IFERROR(VLOOKUP(FIT_Lite[[#This Row],[Primary ICD-10 Diagnosis]],ICD_10[[Combined]:[category]],3,FALSE),"")</f>
        <v/>
      </c>
      <c r="BA188" s="18" t="str">
        <f>IF(AND(LEN(FIT_Lite[[#This Row],[Date Enrolled]])&gt;0,LEN(FIT_Lite[[#This Row],[Date Assessment Completed]])&gt;0),IF((FIT_Lite[[#This Row],[Date Assessment Completed]]-FIT_Lite[[#This Row],[Date Enrolled]])&lt;=15,"Yes","No"),"")</f>
        <v/>
      </c>
      <c r="BB188" s="7" t="str">
        <f>IF(AND(LEN(FIT_Lite[[#This Row],[Discharge Date]])&gt;0,LEN(FIT_Lite[[#This Row],[Date Discharge Summary Completed]])&gt;0),IF(DATEDIF(FIT_Lite[[#This Row],[Discharge Date]],FIT_Lite[[#This Row],[Date Discharge Summary Completed]],"D")&lt;=7,"Yes","No"),"")</f>
        <v/>
      </c>
      <c r="BC188" s="18" t="str">
        <f>IFERROR(IF(LEN(TRIM(FIT_Lite[[#This Row],[Living Arrangements at Discharge]]))&gt;0,VLOOKUP(FIT_Lite[[#This Row],[Living Arrangements at Discharge]],Living_Arrangements[],2,FALSE),""),"")</f>
        <v/>
      </c>
      <c r="BD18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8" s="18" t="str">
        <f>IF(LEN(TRIM(FIT_Lite[[#This Row],[Employment Status at Discharge]]))&gt;0,IF(FIT_Lite[[#This Row],[Employment Status at Discharge]]="Yes","Stable",IF(FIT_Lite[[#This Row],[Employment Status at Discharge]]="No","Unstable",IFERROR(VLOOKUP(FIT_Lite[[#This Row],[Employment Status at Discharge]],Employment_Stat[],2,FALSE),""))),"")</f>
        <v/>
      </c>
      <c r="BF188" s="16">
        <f>IF(LEN(FIT_Lite[[#This Row],[Pre-AAPI Date]])&gt;0,FIT_Lite[[#This Row],[Pre-AAPI Date]],FIT_Lite[[#This Row],[Date Enrolled]])</f>
        <v>0</v>
      </c>
      <c r="BG188" s="16">
        <f ca="1">IF(LEN(FIT_Lite[[#This Row],[Date Discharge Summary Completed]])&gt;0,FIT_Lite[[#This Row],[Date Discharge Summary Completed]],IF(LEN(FIT_Lite[[#This Row],[Discharge Date]])&gt;0,FIT_Lite[[#This Row],[Discharge Date]]+30,TODAY()))</f>
        <v>45940</v>
      </c>
      <c r="BH188" s="16">
        <f>IF(LEN(FIT_Lite[[#This Row],[Pre-DLA-20 Date]])&gt;0,FIT_Lite[[#This Row],[Pre-DLA-20 Date]],FIT_Lite[[#This Row],[Date Enrolled]])</f>
        <v>0</v>
      </c>
      <c r="BI188" t="str">
        <f>IFERROR(IF(AND(TRIM(FIT_Lite[[#This Row],[Date Enrolled]])&lt;&gt;"",TRIM(FIT_Lite[[#This Row],[Discharge Date]])&lt;&gt;""),DATEDIF(FIT_Lite[[#This Row],[Date Enrolled]],FIT_Lite[[#This Row],[Discharge Date]],"D"),""),"")</f>
        <v/>
      </c>
    </row>
    <row r="189" spans="1:61" x14ac:dyDescent="0.25">
      <c r="A189" s="14"/>
      <c r="D189" s="20"/>
      <c r="O189" s="7"/>
      <c r="S189" s="10"/>
      <c r="AG189" s="11"/>
      <c r="AH189" s="35"/>
      <c r="AI189" s="11"/>
      <c r="AJ189" s="11"/>
      <c r="AO189" s="10"/>
      <c r="AP189" s="15" t="str" cm="1">
        <f t="array" aca="1" ref="AP18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89" s="16" t="str" cm="1">
        <f t="array" aca="1" ref="AQ18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89" s="16" t="str" cm="1">
        <f t="array" aca="1" ref="AR18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89" s="51" t="str">
        <f ca="1">IF(
AND(LEN(TRIM(FIT_Lite[[#This Row],[Child Care 6 Months Post-Discharge]]))=0,LEN(TRIM(FIT_Lite[[#This Row],[Discharge Date]]))&gt;0,LEN(TRIM(AN189))=0,FIT_Lite[[#This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89" s="48" t="str" cm="1">
        <f t="array" aca="1" ref="AT18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8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89" s="7">
        <f>IF(FIT_Lite[[#This Row],[Most Recent-AAPI Score]]&gt;=40, 1, IF(OR(TRIM(FIT_Lite[[#This Row],[Pre-AAPI Score]])="",TRIM(FIT_Lite[[#This Row],[Most Recent-AAPI Score]])=""),0,IF(FIT_Lite[[#This Row],[Most Recent-AAPI Score]]-FIT_Lite[[#This Row],[Pre-AAPI Score]]&gt;=0,1,0)))</f>
        <v>0</v>
      </c>
      <c r="AW189" s="7">
        <f>IF(FIT_Lite[[#This Row],[Most Recent-DLA-20 Score]]&gt;=7, 1, IF(OR(TRIM(FIT_Lite[[#This Row],[Pre-DLA-20 Score]])="",TRIM(FIT_Lite[[#This Row],[Most Recent-DLA-20 Score]])=""),0,IF(FIT_Lite[[#This Row],[Most Recent-DLA-20 Score]]-FIT_Lite[[#This Row],[Pre-DLA-20 Score]]&gt;=0,1,0)))</f>
        <v>0</v>
      </c>
      <c r="AX189" s="7">
        <f>IF(FIT_Lite[[#This Row],[Most Recent-AAPI Score]]&gt;=40, 1, IF(OR(TRIM(FIT_Lite[[#This Row],[Pre-AAPI Score]])="",TRIM(FIT_Lite[[#This Row],[Most Recent-AAPI Score]])=""),0,IF(FIT_Lite[[#This Row],[Most Recent-AAPI Score]]-FIT_Lite[[#This Row],[Pre-AAPI Score]]&gt;=0,1,0)))</f>
        <v>0</v>
      </c>
      <c r="AY189" s="7">
        <f>IF(FIT_Lite[[#This Row],[Most Recent-DLA-20 Score]]&gt;=7, 1, IF(OR(TRIM(FIT_Lite[[#This Row],[Pre-DLA-20 Score]])="",TRIM(FIT_Lite[[#This Row],[Most Recent-DLA-20 Score]])=""),0,IF(FIT_Lite[[#This Row],[Most Recent-DLA-20 Score]]-FIT_Lite[[#This Row],[Pre-DLA-20 Score]]&gt;=0,1,0)))</f>
        <v>0</v>
      </c>
      <c r="AZ189" s="7" t="str">
        <f>IFERROR(VLOOKUP(FIT_Lite[[#This Row],[Primary ICD-10 Diagnosis]],ICD_10[[Combined]:[category]],3,FALSE),"")</f>
        <v/>
      </c>
      <c r="BA189" s="18" t="str">
        <f>IF(AND(LEN(FIT_Lite[[#This Row],[Date Enrolled]])&gt;0,LEN(FIT_Lite[[#This Row],[Date Assessment Completed]])&gt;0),IF((FIT_Lite[[#This Row],[Date Assessment Completed]]-FIT_Lite[[#This Row],[Date Enrolled]])&lt;=15,"Yes","No"),"")</f>
        <v/>
      </c>
      <c r="BB189" s="7" t="str">
        <f>IF(AND(LEN(FIT_Lite[[#This Row],[Discharge Date]])&gt;0,LEN(FIT_Lite[[#This Row],[Date Discharge Summary Completed]])&gt;0),IF(DATEDIF(FIT_Lite[[#This Row],[Discharge Date]],FIT_Lite[[#This Row],[Date Discharge Summary Completed]],"D")&lt;=7,"Yes","No"),"")</f>
        <v/>
      </c>
      <c r="BC189" s="18" t="str">
        <f>IFERROR(IF(LEN(TRIM(FIT_Lite[[#This Row],[Living Arrangements at Discharge]]))&gt;0,VLOOKUP(FIT_Lite[[#This Row],[Living Arrangements at Discharge]],Living_Arrangements[],2,FALSE),""),"")</f>
        <v/>
      </c>
      <c r="BD18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89" s="18" t="str">
        <f>IF(LEN(TRIM(FIT_Lite[[#This Row],[Employment Status at Discharge]]))&gt;0,IF(FIT_Lite[[#This Row],[Employment Status at Discharge]]="Yes","Stable",IF(FIT_Lite[[#This Row],[Employment Status at Discharge]]="No","Unstable",IFERROR(VLOOKUP(FIT_Lite[[#This Row],[Employment Status at Discharge]],Employment_Stat[],2,FALSE),""))),"")</f>
        <v/>
      </c>
      <c r="BF189" s="16">
        <f>IF(LEN(FIT_Lite[[#This Row],[Pre-AAPI Date]])&gt;0,FIT_Lite[[#This Row],[Pre-AAPI Date]],FIT_Lite[[#This Row],[Date Enrolled]])</f>
        <v>0</v>
      </c>
      <c r="BG189" s="16">
        <f ca="1">IF(LEN(FIT_Lite[[#This Row],[Date Discharge Summary Completed]])&gt;0,FIT_Lite[[#This Row],[Date Discharge Summary Completed]],IF(LEN(FIT_Lite[[#This Row],[Discharge Date]])&gt;0,FIT_Lite[[#This Row],[Discharge Date]]+30,TODAY()))</f>
        <v>45940</v>
      </c>
      <c r="BH189" s="16">
        <f>IF(LEN(FIT_Lite[[#This Row],[Pre-DLA-20 Date]])&gt;0,FIT_Lite[[#This Row],[Pre-DLA-20 Date]],FIT_Lite[[#This Row],[Date Enrolled]])</f>
        <v>0</v>
      </c>
      <c r="BI189" t="str">
        <f>IFERROR(IF(AND(TRIM(FIT_Lite[[#This Row],[Date Enrolled]])&lt;&gt;"",TRIM(FIT_Lite[[#This Row],[Discharge Date]])&lt;&gt;""),DATEDIF(FIT_Lite[[#This Row],[Date Enrolled]],FIT_Lite[[#This Row],[Discharge Date]],"D"),""),"")</f>
        <v/>
      </c>
    </row>
    <row r="190" spans="1:61" x14ac:dyDescent="0.25">
      <c r="A190" s="14"/>
      <c r="D190" s="20"/>
      <c r="O190" s="7"/>
      <c r="S190" s="10"/>
      <c r="AG190" s="11"/>
      <c r="AH190" s="35"/>
      <c r="AI190" s="11"/>
      <c r="AJ190" s="11"/>
      <c r="AO190" s="10"/>
      <c r="AP190" s="15" t="str" cm="1">
        <f t="array" aca="1" ref="AP19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0" s="16" t="str" cm="1">
        <f t="array" aca="1" ref="AQ19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0" s="16" t="str" cm="1">
        <f t="array" aca="1" ref="AR19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0" s="51" t="str">
        <f ca="1">IF(
AND(LEN(TRIM(FIT_Lite[[#This Row],[Child Care 6 Months Post-Discharge]]))=0,LEN(TRIM(FIT_Lite[[#This Row],[Discharge Date]]))&gt;0,LEN(TRIM(AN190))=0,FIT_Lite[[#This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0" s="48" t="str" cm="1">
        <f t="array" aca="1" ref="AT19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0" s="7">
        <f>IF(FIT_Lite[[#This Row],[Most Recent-AAPI Score]]&gt;=40, 1, IF(OR(TRIM(FIT_Lite[[#This Row],[Pre-AAPI Score]])="",TRIM(FIT_Lite[[#This Row],[Most Recent-AAPI Score]])=""),0,IF(FIT_Lite[[#This Row],[Most Recent-AAPI Score]]-FIT_Lite[[#This Row],[Pre-AAPI Score]]&gt;=0,1,0)))</f>
        <v>0</v>
      </c>
      <c r="AW190" s="7">
        <f>IF(FIT_Lite[[#This Row],[Most Recent-DLA-20 Score]]&gt;=7, 1, IF(OR(TRIM(FIT_Lite[[#This Row],[Pre-DLA-20 Score]])="",TRIM(FIT_Lite[[#This Row],[Most Recent-DLA-20 Score]])=""),0,IF(FIT_Lite[[#This Row],[Most Recent-DLA-20 Score]]-FIT_Lite[[#This Row],[Pre-DLA-20 Score]]&gt;=0,1,0)))</f>
        <v>0</v>
      </c>
      <c r="AX190" s="7">
        <f>IF(FIT_Lite[[#This Row],[Most Recent-AAPI Score]]&gt;=40, 1, IF(OR(TRIM(FIT_Lite[[#This Row],[Pre-AAPI Score]])="",TRIM(FIT_Lite[[#This Row],[Most Recent-AAPI Score]])=""),0,IF(FIT_Lite[[#This Row],[Most Recent-AAPI Score]]-FIT_Lite[[#This Row],[Pre-AAPI Score]]&gt;=0,1,0)))</f>
        <v>0</v>
      </c>
      <c r="AY190" s="7">
        <f>IF(FIT_Lite[[#This Row],[Most Recent-DLA-20 Score]]&gt;=7, 1, IF(OR(TRIM(FIT_Lite[[#This Row],[Pre-DLA-20 Score]])="",TRIM(FIT_Lite[[#This Row],[Most Recent-DLA-20 Score]])=""),0,IF(FIT_Lite[[#This Row],[Most Recent-DLA-20 Score]]-FIT_Lite[[#This Row],[Pre-DLA-20 Score]]&gt;=0,1,0)))</f>
        <v>0</v>
      </c>
      <c r="AZ190" s="7" t="str">
        <f>IFERROR(VLOOKUP(FIT_Lite[[#This Row],[Primary ICD-10 Diagnosis]],ICD_10[[Combined]:[category]],3,FALSE),"")</f>
        <v/>
      </c>
      <c r="BA190" s="18" t="str">
        <f>IF(AND(LEN(FIT_Lite[[#This Row],[Date Enrolled]])&gt;0,LEN(FIT_Lite[[#This Row],[Date Assessment Completed]])&gt;0),IF((FIT_Lite[[#This Row],[Date Assessment Completed]]-FIT_Lite[[#This Row],[Date Enrolled]])&lt;=15,"Yes","No"),"")</f>
        <v/>
      </c>
      <c r="BB190" s="7" t="str">
        <f>IF(AND(LEN(FIT_Lite[[#This Row],[Discharge Date]])&gt;0,LEN(FIT_Lite[[#This Row],[Date Discharge Summary Completed]])&gt;0),IF(DATEDIF(FIT_Lite[[#This Row],[Discharge Date]],FIT_Lite[[#This Row],[Date Discharge Summary Completed]],"D")&lt;=7,"Yes","No"),"")</f>
        <v/>
      </c>
      <c r="BC190" s="18" t="str">
        <f>IFERROR(IF(LEN(TRIM(FIT_Lite[[#This Row],[Living Arrangements at Discharge]]))&gt;0,VLOOKUP(FIT_Lite[[#This Row],[Living Arrangements at Discharge]],Living_Arrangements[],2,FALSE),""),"")</f>
        <v/>
      </c>
      <c r="BD19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0" s="18" t="str">
        <f>IF(LEN(TRIM(FIT_Lite[[#This Row],[Employment Status at Discharge]]))&gt;0,IF(FIT_Lite[[#This Row],[Employment Status at Discharge]]="Yes","Stable",IF(FIT_Lite[[#This Row],[Employment Status at Discharge]]="No","Unstable",IFERROR(VLOOKUP(FIT_Lite[[#This Row],[Employment Status at Discharge]],Employment_Stat[],2,FALSE),""))),"")</f>
        <v/>
      </c>
      <c r="BF190" s="16">
        <f>IF(LEN(FIT_Lite[[#This Row],[Pre-AAPI Date]])&gt;0,FIT_Lite[[#This Row],[Pre-AAPI Date]],FIT_Lite[[#This Row],[Date Enrolled]])</f>
        <v>0</v>
      </c>
      <c r="BG190" s="16">
        <f ca="1">IF(LEN(FIT_Lite[[#This Row],[Date Discharge Summary Completed]])&gt;0,FIT_Lite[[#This Row],[Date Discharge Summary Completed]],IF(LEN(FIT_Lite[[#This Row],[Discharge Date]])&gt;0,FIT_Lite[[#This Row],[Discharge Date]]+30,TODAY()))</f>
        <v>45940</v>
      </c>
      <c r="BH190" s="16">
        <f>IF(LEN(FIT_Lite[[#This Row],[Pre-DLA-20 Date]])&gt;0,FIT_Lite[[#This Row],[Pre-DLA-20 Date]],FIT_Lite[[#This Row],[Date Enrolled]])</f>
        <v>0</v>
      </c>
      <c r="BI190" t="str">
        <f>IFERROR(IF(AND(TRIM(FIT_Lite[[#This Row],[Date Enrolled]])&lt;&gt;"",TRIM(FIT_Lite[[#This Row],[Discharge Date]])&lt;&gt;""),DATEDIF(FIT_Lite[[#This Row],[Date Enrolled]],FIT_Lite[[#This Row],[Discharge Date]],"D"),""),"")</f>
        <v/>
      </c>
    </row>
    <row r="191" spans="1:61" x14ac:dyDescent="0.25">
      <c r="A191" s="14"/>
      <c r="D191" s="20"/>
      <c r="O191" s="7"/>
      <c r="S191" s="10"/>
      <c r="AG191" s="11"/>
      <c r="AH191" s="35"/>
      <c r="AI191" s="11"/>
      <c r="AJ191" s="11"/>
      <c r="AO191" s="10"/>
      <c r="AP191" s="15" t="str" cm="1">
        <f t="array" aca="1" ref="AP19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1" s="16" t="str" cm="1">
        <f t="array" aca="1" ref="AQ19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1" s="16" t="str" cm="1">
        <f t="array" aca="1" ref="AR19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1" s="51" t="str">
        <f ca="1">IF(
AND(LEN(TRIM(FIT_Lite[[#This Row],[Child Care 6 Months Post-Discharge]]))=0,LEN(TRIM(FIT_Lite[[#This Row],[Discharge Date]]))&gt;0,LEN(TRIM(AN191))=0,FIT_Lite[[#This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1" s="48" t="str" cm="1">
        <f t="array" aca="1" ref="AT19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1" s="7">
        <f>IF(FIT_Lite[[#This Row],[Most Recent-AAPI Score]]&gt;=40, 1, IF(OR(TRIM(FIT_Lite[[#This Row],[Pre-AAPI Score]])="",TRIM(FIT_Lite[[#This Row],[Most Recent-AAPI Score]])=""),0,IF(FIT_Lite[[#This Row],[Most Recent-AAPI Score]]-FIT_Lite[[#This Row],[Pre-AAPI Score]]&gt;=0,1,0)))</f>
        <v>0</v>
      </c>
      <c r="AW191" s="7">
        <f>IF(FIT_Lite[[#This Row],[Most Recent-DLA-20 Score]]&gt;=7, 1, IF(OR(TRIM(FIT_Lite[[#This Row],[Pre-DLA-20 Score]])="",TRIM(FIT_Lite[[#This Row],[Most Recent-DLA-20 Score]])=""),0,IF(FIT_Lite[[#This Row],[Most Recent-DLA-20 Score]]-FIT_Lite[[#This Row],[Pre-DLA-20 Score]]&gt;=0,1,0)))</f>
        <v>0</v>
      </c>
      <c r="AX191" s="7">
        <f>IF(FIT_Lite[[#This Row],[Most Recent-AAPI Score]]&gt;=40, 1, IF(OR(TRIM(FIT_Lite[[#This Row],[Pre-AAPI Score]])="",TRIM(FIT_Lite[[#This Row],[Most Recent-AAPI Score]])=""),0,IF(FIT_Lite[[#This Row],[Most Recent-AAPI Score]]-FIT_Lite[[#This Row],[Pre-AAPI Score]]&gt;=0,1,0)))</f>
        <v>0</v>
      </c>
      <c r="AY191" s="7">
        <f>IF(FIT_Lite[[#This Row],[Most Recent-DLA-20 Score]]&gt;=7, 1, IF(OR(TRIM(FIT_Lite[[#This Row],[Pre-DLA-20 Score]])="",TRIM(FIT_Lite[[#This Row],[Most Recent-DLA-20 Score]])=""),0,IF(FIT_Lite[[#This Row],[Most Recent-DLA-20 Score]]-FIT_Lite[[#This Row],[Pre-DLA-20 Score]]&gt;=0,1,0)))</f>
        <v>0</v>
      </c>
      <c r="AZ191" s="7" t="str">
        <f>IFERROR(VLOOKUP(FIT_Lite[[#This Row],[Primary ICD-10 Diagnosis]],ICD_10[[Combined]:[category]],3,FALSE),"")</f>
        <v/>
      </c>
      <c r="BA191" s="18" t="str">
        <f>IF(AND(LEN(FIT_Lite[[#This Row],[Date Enrolled]])&gt;0,LEN(FIT_Lite[[#This Row],[Date Assessment Completed]])&gt;0),IF((FIT_Lite[[#This Row],[Date Assessment Completed]]-FIT_Lite[[#This Row],[Date Enrolled]])&lt;=15,"Yes","No"),"")</f>
        <v/>
      </c>
      <c r="BB191" s="7" t="str">
        <f>IF(AND(LEN(FIT_Lite[[#This Row],[Discharge Date]])&gt;0,LEN(FIT_Lite[[#This Row],[Date Discharge Summary Completed]])&gt;0),IF(DATEDIF(FIT_Lite[[#This Row],[Discharge Date]],FIT_Lite[[#This Row],[Date Discharge Summary Completed]],"D")&lt;=7,"Yes","No"),"")</f>
        <v/>
      </c>
      <c r="BC191" s="18" t="str">
        <f>IFERROR(IF(LEN(TRIM(FIT_Lite[[#This Row],[Living Arrangements at Discharge]]))&gt;0,VLOOKUP(FIT_Lite[[#This Row],[Living Arrangements at Discharge]],Living_Arrangements[],2,FALSE),""),"")</f>
        <v/>
      </c>
      <c r="BD19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1" s="18" t="str">
        <f>IF(LEN(TRIM(FIT_Lite[[#This Row],[Employment Status at Discharge]]))&gt;0,IF(FIT_Lite[[#This Row],[Employment Status at Discharge]]="Yes","Stable",IF(FIT_Lite[[#This Row],[Employment Status at Discharge]]="No","Unstable",IFERROR(VLOOKUP(FIT_Lite[[#This Row],[Employment Status at Discharge]],Employment_Stat[],2,FALSE),""))),"")</f>
        <v/>
      </c>
      <c r="BF191" s="16">
        <f>IF(LEN(FIT_Lite[[#This Row],[Pre-AAPI Date]])&gt;0,FIT_Lite[[#This Row],[Pre-AAPI Date]],FIT_Lite[[#This Row],[Date Enrolled]])</f>
        <v>0</v>
      </c>
      <c r="BG191" s="16">
        <f ca="1">IF(LEN(FIT_Lite[[#This Row],[Date Discharge Summary Completed]])&gt;0,FIT_Lite[[#This Row],[Date Discharge Summary Completed]],IF(LEN(FIT_Lite[[#This Row],[Discharge Date]])&gt;0,FIT_Lite[[#This Row],[Discharge Date]]+30,TODAY()))</f>
        <v>45940</v>
      </c>
      <c r="BH191" s="16">
        <f>IF(LEN(FIT_Lite[[#This Row],[Pre-DLA-20 Date]])&gt;0,FIT_Lite[[#This Row],[Pre-DLA-20 Date]],FIT_Lite[[#This Row],[Date Enrolled]])</f>
        <v>0</v>
      </c>
      <c r="BI191" t="str">
        <f>IFERROR(IF(AND(TRIM(FIT_Lite[[#This Row],[Date Enrolled]])&lt;&gt;"",TRIM(FIT_Lite[[#This Row],[Discharge Date]])&lt;&gt;""),DATEDIF(FIT_Lite[[#This Row],[Date Enrolled]],FIT_Lite[[#This Row],[Discharge Date]],"D"),""),"")</f>
        <v/>
      </c>
    </row>
    <row r="192" spans="1:61" x14ac:dyDescent="0.25">
      <c r="A192" s="14"/>
      <c r="D192" s="20"/>
      <c r="O192" s="7"/>
      <c r="S192" s="10"/>
      <c r="AG192" s="11"/>
      <c r="AH192" s="35"/>
      <c r="AI192" s="11"/>
      <c r="AJ192" s="11"/>
      <c r="AO192" s="10"/>
      <c r="AP192" s="15" t="str" cm="1">
        <f t="array" aca="1" ref="AP19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2" s="16" t="str" cm="1">
        <f t="array" aca="1" ref="AQ19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2" s="16" t="str" cm="1">
        <f t="array" aca="1" ref="AR19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2" s="51" t="str">
        <f ca="1">IF(
AND(LEN(TRIM(FIT_Lite[[#This Row],[Child Care 6 Months Post-Discharge]]))=0,LEN(TRIM(FIT_Lite[[#This Row],[Discharge Date]]))&gt;0,LEN(TRIM(AN192))=0,FIT_Lite[[#This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2" s="48" t="str" cm="1">
        <f t="array" aca="1" ref="AT19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2" s="7">
        <f>IF(FIT_Lite[[#This Row],[Most Recent-AAPI Score]]&gt;=40, 1, IF(OR(TRIM(FIT_Lite[[#This Row],[Pre-AAPI Score]])="",TRIM(FIT_Lite[[#This Row],[Most Recent-AAPI Score]])=""),0,IF(FIT_Lite[[#This Row],[Most Recent-AAPI Score]]-FIT_Lite[[#This Row],[Pre-AAPI Score]]&gt;=0,1,0)))</f>
        <v>0</v>
      </c>
      <c r="AW192" s="7">
        <f>IF(FIT_Lite[[#This Row],[Most Recent-DLA-20 Score]]&gt;=7, 1, IF(OR(TRIM(FIT_Lite[[#This Row],[Pre-DLA-20 Score]])="",TRIM(FIT_Lite[[#This Row],[Most Recent-DLA-20 Score]])=""),0,IF(FIT_Lite[[#This Row],[Most Recent-DLA-20 Score]]-FIT_Lite[[#This Row],[Pre-DLA-20 Score]]&gt;=0,1,0)))</f>
        <v>0</v>
      </c>
      <c r="AX192" s="7">
        <f>IF(FIT_Lite[[#This Row],[Most Recent-AAPI Score]]&gt;=40, 1, IF(OR(TRIM(FIT_Lite[[#This Row],[Pre-AAPI Score]])="",TRIM(FIT_Lite[[#This Row],[Most Recent-AAPI Score]])=""),0,IF(FIT_Lite[[#This Row],[Most Recent-AAPI Score]]-FIT_Lite[[#This Row],[Pre-AAPI Score]]&gt;=0,1,0)))</f>
        <v>0</v>
      </c>
      <c r="AY192" s="7">
        <f>IF(FIT_Lite[[#This Row],[Most Recent-DLA-20 Score]]&gt;=7, 1, IF(OR(TRIM(FIT_Lite[[#This Row],[Pre-DLA-20 Score]])="",TRIM(FIT_Lite[[#This Row],[Most Recent-DLA-20 Score]])=""),0,IF(FIT_Lite[[#This Row],[Most Recent-DLA-20 Score]]-FIT_Lite[[#This Row],[Pre-DLA-20 Score]]&gt;=0,1,0)))</f>
        <v>0</v>
      </c>
      <c r="AZ192" s="7" t="str">
        <f>IFERROR(VLOOKUP(FIT_Lite[[#This Row],[Primary ICD-10 Diagnosis]],ICD_10[[Combined]:[category]],3,FALSE),"")</f>
        <v/>
      </c>
      <c r="BA192" s="18" t="str">
        <f>IF(AND(LEN(FIT_Lite[[#This Row],[Date Enrolled]])&gt;0,LEN(FIT_Lite[[#This Row],[Date Assessment Completed]])&gt;0),IF((FIT_Lite[[#This Row],[Date Assessment Completed]]-FIT_Lite[[#This Row],[Date Enrolled]])&lt;=15,"Yes","No"),"")</f>
        <v/>
      </c>
      <c r="BB192" s="7" t="str">
        <f>IF(AND(LEN(FIT_Lite[[#This Row],[Discharge Date]])&gt;0,LEN(FIT_Lite[[#This Row],[Date Discharge Summary Completed]])&gt;0),IF(DATEDIF(FIT_Lite[[#This Row],[Discharge Date]],FIT_Lite[[#This Row],[Date Discharge Summary Completed]],"D")&lt;=7,"Yes","No"),"")</f>
        <v/>
      </c>
      <c r="BC192" s="18" t="str">
        <f>IFERROR(IF(LEN(TRIM(FIT_Lite[[#This Row],[Living Arrangements at Discharge]]))&gt;0,VLOOKUP(FIT_Lite[[#This Row],[Living Arrangements at Discharge]],Living_Arrangements[],2,FALSE),""),"")</f>
        <v/>
      </c>
      <c r="BD19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2" s="18" t="str">
        <f>IF(LEN(TRIM(FIT_Lite[[#This Row],[Employment Status at Discharge]]))&gt;0,IF(FIT_Lite[[#This Row],[Employment Status at Discharge]]="Yes","Stable",IF(FIT_Lite[[#This Row],[Employment Status at Discharge]]="No","Unstable",IFERROR(VLOOKUP(FIT_Lite[[#This Row],[Employment Status at Discharge]],Employment_Stat[],2,FALSE),""))),"")</f>
        <v/>
      </c>
      <c r="BF192" s="16">
        <f>IF(LEN(FIT_Lite[[#This Row],[Pre-AAPI Date]])&gt;0,FIT_Lite[[#This Row],[Pre-AAPI Date]],FIT_Lite[[#This Row],[Date Enrolled]])</f>
        <v>0</v>
      </c>
      <c r="BG192" s="16">
        <f ca="1">IF(LEN(FIT_Lite[[#This Row],[Date Discharge Summary Completed]])&gt;0,FIT_Lite[[#This Row],[Date Discharge Summary Completed]],IF(LEN(FIT_Lite[[#This Row],[Discharge Date]])&gt;0,FIT_Lite[[#This Row],[Discharge Date]]+30,TODAY()))</f>
        <v>45940</v>
      </c>
      <c r="BH192" s="16">
        <f>IF(LEN(FIT_Lite[[#This Row],[Pre-DLA-20 Date]])&gt;0,FIT_Lite[[#This Row],[Pre-DLA-20 Date]],FIT_Lite[[#This Row],[Date Enrolled]])</f>
        <v>0</v>
      </c>
      <c r="BI192" t="str">
        <f>IFERROR(IF(AND(TRIM(FIT_Lite[[#This Row],[Date Enrolled]])&lt;&gt;"",TRIM(FIT_Lite[[#This Row],[Discharge Date]])&lt;&gt;""),DATEDIF(FIT_Lite[[#This Row],[Date Enrolled]],FIT_Lite[[#This Row],[Discharge Date]],"D"),""),"")</f>
        <v/>
      </c>
    </row>
    <row r="193" spans="1:61" x14ac:dyDescent="0.25">
      <c r="A193" s="14"/>
      <c r="D193" s="20"/>
      <c r="O193" s="7"/>
      <c r="S193" s="10"/>
      <c r="AG193" s="11"/>
      <c r="AH193" s="35"/>
      <c r="AI193" s="11"/>
      <c r="AJ193" s="11"/>
      <c r="AO193" s="10"/>
      <c r="AP193" s="15" t="str" cm="1">
        <f t="array" aca="1" ref="AP19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3" s="16" t="str" cm="1">
        <f t="array" aca="1" ref="AQ19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3" s="16" t="str" cm="1">
        <f t="array" aca="1" ref="AR19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3" s="51" t="str">
        <f ca="1">IF(
AND(LEN(TRIM(FIT_Lite[[#This Row],[Child Care 6 Months Post-Discharge]]))=0,LEN(TRIM(FIT_Lite[[#This Row],[Discharge Date]]))&gt;0,LEN(TRIM(AN193))=0,FIT_Lite[[#This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3" s="48" t="str" cm="1">
        <f t="array" aca="1" ref="AT19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3" s="7">
        <f>IF(FIT_Lite[[#This Row],[Most Recent-AAPI Score]]&gt;=40, 1, IF(OR(TRIM(FIT_Lite[[#This Row],[Pre-AAPI Score]])="",TRIM(FIT_Lite[[#This Row],[Most Recent-AAPI Score]])=""),0,IF(FIT_Lite[[#This Row],[Most Recent-AAPI Score]]-FIT_Lite[[#This Row],[Pre-AAPI Score]]&gt;=0,1,0)))</f>
        <v>0</v>
      </c>
      <c r="AW193" s="7">
        <f>IF(FIT_Lite[[#This Row],[Most Recent-DLA-20 Score]]&gt;=7, 1, IF(OR(TRIM(FIT_Lite[[#This Row],[Pre-DLA-20 Score]])="",TRIM(FIT_Lite[[#This Row],[Most Recent-DLA-20 Score]])=""),0,IF(FIT_Lite[[#This Row],[Most Recent-DLA-20 Score]]-FIT_Lite[[#This Row],[Pre-DLA-20 Score]]&gt;=0,1,0)))</f>
        <v>0</v>
      </c>
      <c r="AX193" s="7">
        <f>IF(FIT_Lite[[#This Row],[Most Recent-AAPI Score]]&gt;=40, 1, IF(OR(TRIM(FIT_Lite[[#This Row],[Pre-AAPI Score]])="",TRIM(FIT_Lite[[#This Row],[Most Recent-AAPI Score]])=""),0,IF(FIT_Lite[[#This Row],[Most Recent-AAPI Score]]-FIT_Lite[[#This Row],[Pre-AAPI Score]]&gt;=0,1,0)))</f>
        <v>0</v>
      </c>
      <c r="AY193" s="7">
        <f>IF(FIT_Lite[[#This Row],[Most Recent-DLA-20 Score]]&gt;=7, 1, IF(OR(TRIM(FIT_Lite[[#This Row],[Pre-DLA-20 Score]])="",TRIM(FIT_Lite[[#This Row],[Most Recent-DLA-20 Score]])=""),0,IF(FIT_Lite[[#This Row],[Most Recent-DLA-20 Score]]-FIT_Lite[[#This Row],[Pre-DLA-20 Score]]&gt;=0,1,0)))</f>
        <v>0</v>
      </c>
      <c r="AZ193" s="7" t="str">
        <f>IFERROR(VLOOKUP(FIT_Lite[[#This Row],[Primary ICD-10 Diagnosis]],ICD_10[[Combined]:[category]],3,FALSE),"")</f>
        <v/>
      </c>
      <c r="BA193" s="18" t="str">
        <f>IF(AND(LEN(FIT_Lite[[#This Row],[Date Enrolled]])&gt;0,LEN(FIT_Lite[[#This Row],[Date Assessment Completed]])&gt;0),IF((FIT_Lite[[#This Row],[Date Assessment Completed]]-FIT_Lite[[#This Row],[Date Enrolled]])&lt;=15,"Yes","No"),"")</f>
        <v/>
      </c>
      <c r="BB193" s="7" t="str">
        <f>IF(AND(LEN(FIT_Lite[[#This Row],[Discharge Date]])&gt;0,LEN(FIT_Lite[[#This Row],[Date Discharge Summary Completed]])&gt;0),IF(DATEDIF(FIT_Lite[[#This Row],[Discharge Date]],FIT_Lite[[#This Row],[Date Discharge Summary Completed]],"D")&lt;=7,"Yes","No"),"")</f>
        <v/>
      </c>
      <c r="BC193" s="18" t="str">
        <f>IFERROR(IF(LEN(TRIM(FIT_Lite[[#This Row],[Living Arrangements at Discharge]]))&gt;0,VLOOKUP(FIT_Lite[[#This Row],[Living Arrangements at Discharge]],Living_Arrangements[],2,FALSE),""),"")</f>
        <v/>
      </c>
      <c r="BD19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3" s="18" t="str">
        <f>IF(LEN(TRIM(FIT_Lite[[#This Row],[Employment Status at Discharge]]))&gt;0,IF(FIT_Lite[[#This Row],[Employment Status at Discharge]]="Yes","Stable",IF(FIT_Lite[[#This Row],[Employment Status at Discharge]]="No","Unstable",IFERROR(VLOOKUP(FIT_Lite[[#This Row],[Employment Status at Discharge]],Employment_Stat[],2,FALSE),""))),"")</f>
        <v/>
      </c>
      <c r="BF193" s="16">
        <f>IF(LEN(FIT_Lite[[#This Row],[Pre-AAPI Date]])&gt;0,FIT_Lite[[#This Row],[Pre-AAPI Date]],FIT_Lite[[#This Row],[Date Enrolled]])</f>
        <v>0</v>
      </c>
      <c r="BG193" s="16">
        <f ca="1">IF(LEN(FIT_Lite[[#This Row],[Date Discharge Summary Completed]])&gt;0,FIT_Lite[[#This Row],[Date Discharge Summary Completed]],IF(LEN(FIT_Lite[[#This Row],[Discharge Date]])&gt;0,FIT_Lite[[#This Row],[Discharge Date]]+30,TODAY()))</f>
        <v>45940</v>
      </c>
      <c r="BH193" s="16">
        <f>IF(LEN(FIT_Lite[[#This Row],[Pre-DLA-20 Date]])&gt;0,FIT_Lite[[#This Row],[Pre-DLA-20 Date]],FIT_Lite[[#This Row],[Date Enrolled]])</f>
        <v>0</v>
      </c>
      <c r="BI193" t="str">
        <f>IFERROR(IF(AND(TRIM(FIT_Lite[[#This Row],[Date Enrolled]])&lt;&gt;"",TRIM(FIT_Lite[[#This Row],[Discharge Date]])&lt;&gt;""),DATEDIF(FIT_Lite[[#This Row],[Date Enrolled]],FIT_Lite[[#This Row],[Discharge Date]],"D"),""),"")</f>
        <v/>
      </c>
    </row>
    <row r="194" spans="1:61" x14ac:dyDescent="0.25">
      <c r="A194" s="14"/>
      <c r="D194" s="20"/>
      <c r="S194" s="10"/>
      <c r="AG194" s="11"/>
      <c r="AH194" s="35"/>
      <c r="AI194" s="11"/>
      <c r="AJ194" s="11"/>
      <c r="AO194" s="10"/>
      <c r="AP194" s="15" t="str" cm="1">
        <f t="array" aca="1" ref="AP19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4" s="16" t="str" cm="1">
        <f t="array" aca="1" ref="AQ19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4" s="16" t="str" cm="1">
        <f t="array" aca="1" ref="AR19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4" s="51" t="str">
        <f ca="1">IF(
AND(LEN(TRIM(FIT_Lite[[#This Row],[Child Care 6 Months Post-Discharge]]))=0,LEN(TRIM(FIT_Lite[[#This Row],[Discharge Date]]))&gt;0,LEN(TRIM(AN194))=0,FIT_Lite[[#This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4" s="48" t="str" cm="1">
        <f t="array" aca="1" ref="AT19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4" s="7">
        <f>IF(FIT_Lite[[#This Row],[Most Recent-AAPI Score]]&gt;=40, 1, IF(OR(TRIM(FIT_Lite[[#This Row],[Pre-AAPI Score]])="",TRIM(FIT_Lite[[#This Row],[Most Recent-AAPI Score]])=""),0,IF(FIT_Lite[[#This Row],[Most Recent-AAPI Score]]-FIT_Lite[[#This Row],[Pre-AAPI Score]]&gt;=0,1,0)))</f>
        <v>0</v>
      </c>
      <c r="AW194" s="7">
        <f>IF(FIT_Lite[[#This Row],[Most Recent-DLA-20 Score]]&gt;=7, 1, IF(OR(TRIM(FIT_Lite[[#This Row],[Pre-DLA-20 Score]])="",TRIM(FIT_Lite[[#This Row],[Most Recent-DLA-20 Score]])=""),0,IF(FIT_Lite[[#This Row],[Most Recent-DLA-20 Score]]-FIT_Lite[[#This Row],[Pre-DLA-20 Score]]&gt;=0,1,0)))</f>
        <v>0</v>
      </c>
      <c r="AX194" s="7">
        <f>IF(FIT_Lite[[#This Row],[Most Recent-AAPI Score]]&gt;=40, 1, IF(OR(TRIM(FIT_Lite[[#This Row],[Pre-AAPI Score]])="",TRIM(FIT_Lite[[#This Row],[Most Recent-AAPI Score]])=""),0,IF(FIT_Lite[[#This Row],[Most Recent-AAPI Score]]-FIT_Lite[[#This Row],[Pre-AAPI Score]]&gt;=0,1,0)))</f>
        <v>0</v>
      </c>
      <c r="AY194" s="7">
        <f>IF(FIT_Lite[[#This Row],[Most Recent-DLA-20 Score]]&gt;=7, 1, IF(OR(TRIM(FIT_Lite[[#This Row],[Pre-DLA-20 Score]])="",TRIM(FIT_Lite[[#This Row],[Most Recent-DLA-20 Score]])=""),0,IF(FIT_Lite[[#This Row],[Most Recent-DLA-20 Score]]-FIT_Lite[[#This Row],[Pre-DLA-20 Score]]&gt;=0,1,0)))</f>
        <v>0</v>
      </c>
      <c r="AZ194" s="7" t="str">
        <f>IFERROR(VLOOKUP(FIT_Lite[[#This Row],[Primary ICD-10 Diagnosis]],ICD_10[[Combined]:[category]],3,FALSE),"")</f>
        <v/>
      </c>
      <c r="BA194" s="18" t="str">
        <f>IF(AND(LEN(FIT_Lite[[#This Row],[Date Enrolled]])&gt;0,LEN(FIT_Lite[[#This Row],[Date Assessment Completed]])&gt;0),IF((FIT_Lite[[#This Row],[Date Assessment Completed]]-FIT_Lite[[#This Row],[Date Enrolled]])&lt;=15,"Yes","No"),"")</f>
        <v/>
      </c>
      <c r="BB194" s="7" t="str">
        <f>IF(AND(LEN(FIT_Lite[[#This Row],[Discharge Date]])&gt;0,LEN(FIT_Lite[[#This Row],[Date Discharge Summary Completed]])&gt;0),IF(DATEDIF(FIT_Lite[[#This Row],[Discharge Date]],FIT_Lite[[#This Row],[Date Discharge Summary Completed]],"D")&lt;=7,"Yes","No"),"")</f>
        <v/>
      </c>
      <c r="BC194" s="18" t="str">
        <f>IFERROR(IF(LEN(TRIM(FIT_Lite[[#This Row],[Living Arrangements at Discharge]]))&gt;0,VLOOKUP(FIT_Lite[[#This Row],[Living Arrangements at Discharge]],Living_Arrangements[],2,FALSE),""),"")</f>
        <v/>
      </c>
      <c r="BD19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4" s="18" t="str">
        <f>IF(LEN(TRIM(FIT_Lite[[#This Row],[Employment Status at Discharge]]))&gt;0,IF(FIT_Lite[[#This Row],[Employment Status at Discharge]]="Yes","Stable",IF(FIT_Lite[[#This Row],[Employment Status at Discharge]]="No","Unstable",IFERROR(VLOOKUP(FIT_Lite[[#This Row],[Employment Status at Discharge]],Employment_Stat[],2,FALSE),""))),"")</f>
        <v/>
      </c>
      <c r="BF194" s="16">
        <f>IF(LEN(FIT_Lite[[#This Row],[Pre-AAPI Date]])&gt;0,FIT_Lite[[#This Row],[Pre-AAPI Date]],FIT_Lite[[#This Row],[Date Enrolled]])</f>
        <v>0</v>
      </c>
      <c r="BG194" s="16">
        <f ca="1">IF(LEN(FIT_Lite[[#This Row],[Date Discharge Summary Completed]])&gt;0,FIT_Lite[[#This Row],[Date Discharge Summary Completed]],IF(LEN(FIT_Lite[[#This Row],[Discharge Date]])&gt;0,FIT_Lite[[#This Row],[Discharge Date]]+30,TODAY()))</f>
        <v>45940</v>
      </c>
      <c r="BH194" s="16">
        <f>IF(LEN(FIT_Lite[[#This Row],[Pre-DLA-20 Date]])&gt;0,FIT_Lite[[#This Row],[Pre-DLA-20 Date]],FIT_Lite[[#This Row],[Date Enrolled]])</f>
        <v>0</v>
      </c>
      <c r="BI194" t="str">
        <f>IFERROR(IF(AND(TRIM(FIT_Lite[[#This Row],[Date Enrolled]])&lt;&gt;"",TRIM(FIT_Lite[[#This Row],[Discharge Date]])&lt;&gt;""),DATEDIF(FIT_Lite[[#This Row],[Date Enrolled]],FIT_Lite[[#This Row],[Discharge Date]],"D"),""),"")</f>
        <v/>
      </c>
    </row>
    <row r="195" spans="1:61" x14ac:dyDescent="0.25">
      <c r="A195" s="14"/>
      <c r="D195" s="20"/>
      <c r="O195" s="7"/>
      <c r="S195" s="10"/>
      <c r="AG195" s="11"/>
      <c r="AH195" s="35"/>
      <c r="AI195" s="11"/>
      <c r="AJ195" s="11"/>
      <c r="AO195" s="10"/>
      <c r="AP195" s="15" t="str" cm="1">
        <f t="array" aca="1" ref="AP19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5" s="16" t="str" cm="1">
        <f t="array" aca="1" ref="AQ19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5" s="16" t="str" cm="1">
        <f t="array" aca="1" ref="AR19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5" s="51" t="str">
        <f ca="1">IF(
AND(LEN(TRIM(FIT_Lite[[#This Row],[Child Care 6 Months Post-Discharge]]))=0,LEN(TRIM(FIT_Lite[[#This Row],[Discharge Date]]))&gt;0,LEN(TRIM(AN195))=0,FIT_Lite[[#This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5" s="48" t="str" cm="1">
        <f t="array" aca="1" ref="AT19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5" s="7">
        <f>IF(FIT_Lite[[#This Row],[Most Recent-AAPI Score]]&gt;=40, 1, IF(OR(TRIM(FIT_Lite[[#This Row],[Pre-AAPI Score]])="",TRIM(FIT_Lite[[#This Row],[Most Recent-AAPI Score]])=""),0,IF(FIT_Lite[[#This Row],[Most Recent-AAPI Score]]-FIT_Lite[[#This Row],[Pre-AAPI Score]]&gt;=0,1,0)))</f>
        <v>0</v>
      </c>
      <c r="AW195" s="7">
        <f>IF(FIT_Lite[[#This Row],[Most Recent-DLA-20 Score]]&gt;=7, 1, IF(OR(TRIM(FIT_Lite[[#This Row],[Pre-DLA-20 Score]])="",TRIM(FIT_Lite[[#This Row],[Most Recent-DLA-20 Score]])=""),0,IF(FIT_Lite[[#This Row],[Most Recent-DLA-20 Score]]-FIT_Lite[[#This Row],[Pre-DLA-20 Score]]&gt;=0,1,0)))</f>
        <v>0</v>
      </c>
      <c r="AX195" s="7">
        <f>IF(FIT_Lite[[#This Row],[Most Recent-AAPI Score]]&gt;=40, 1, IF(OR(TRIM(FIT_Lite[[#This Row],[Pre-AAPI Score]])="",TRIM(FIT_Lite[[#This Row],[Most Recent-AAPI Score]])=""),0,IF(FIT_Lite[[#This Row],[Most Recent-AAPI Score]]-FIT_Lite[[#This Row],[Pre-AAPI Score]]&gt;=0,1,0)))</f>
        <v>0</v>
      </c>
      <c r="AY195" s="7">
        <f>IF(FIT_Lite[[#This Row],[Most Recent-DLA-20 Score]]&gt;=7, 1, IF(OR(TRIM(FIT_Lite[[#This Row],[Pre-DLA-20 Score]])="",TRIM(FIT_Lite[[#This Row],[Most Recent-DLA-20 Score]])=""),0,IF(FIT_Lite[[#This Row],[Most Recent-DLA-20 Score]]-FIT_Lite[[#This Row],[Pre-DLA-20 Score]]&gt;=0,1,0)))</f>
        <v>0</v>
      </c>
      <c r="AZ195" s="7" t="str">
        <f>IFERROR(VLOOKUP(FIT_Lite[[#This Row],[Primary ICD-10 Diagnosis]],ICD_10[[Combined]:[category]],3,FALSE),"")</f>
        <v/>
      </c>
      <c r="BA195" s="18" t="str">
        <f>IF(AND(LEN(FIT_Lite[[#This Row],[Date Enrolled]])&gt;0,LEN(FIT_Lite[[#This Row],[Date Assessment Completed]])&gt;0),IF((FIT_Lite[[#This Row],[Date Assessment Completed]]-FIT_Lite[[#This Row],[Date Enrolled]])&lt;=15,"Yes","No"),"")</f>
        <v/>
      </c>
      <c r="BB195" s="7" t="str">
        <f>IF(AND(LEN(FIT_Lite[[#This Row],[Discharge Date]])&gt;0,LEN(FIT_Lite[[#This Row],[Date Discharge Summary Completed]])&gt;0),IF(DATEDIF(FIT_Lite[[#This Row],[Discharge Date]],FIT_Lite[[#This Row],[Date Discharge Summary Completed]],"D")&lt;=7,"Yes","No"),"")</f>
        <v/>
      </c>
      <c r="BC195" s="18" t="str">
        <f>IFERROR(IF(LEN(TRIM(FIT_Lite[[#This Row],[Living Arrangements at Discharge]]))&gt;0,VLOOKUP(FIT_Lite[[#This Row],[Living Arrangements at Discharge]],Living_Arrangements[],2,FALSE),""),"")</f>
        <v/>
      </c>
      <c r="BD19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5" s="18" t="str">
        <f>IF(LEN(TRIM(FIT_Lite[[#This Row],[Employment Status at Discharge]]))&gt;0,IF(FIT_Lite[[#This Row],[Employment Status at Discharge]]="Yes","Stable",IF(FIT_Lite[[#This Row],[Employment Status at Discharge]]="No","Unstable",IFERROR(VLOOKUP(FIT_Lite[[#This Row],[Employment Status at Discharge]],Employment_Stat[],2,FALSE),""))),"")</f>
        <v/>
      </c>
      <c r="BF195" s="16">
        <f>IF(LEN(FIT_Lite[[#This Row],[Pre-AAPI Date]])&gt;0,FIT_Lite[[#This Row],[Pre-AAPI Date]],FIT_Lite[[#This Row],[Date Enrolled]])</f>
        <v>0</v>
      </c>
      <c r="BG195" s="16">
        <f ca="1">IF(LEN(FIT_Lite[[#This Row],[Date Discharge Summary Completed]])&gt;0,FIT_Lite[[#This Row],[Date Discharge Summary Completed]],IF(LEN(FIT_Lite[[#This Row],[Discharge Date]])&gt;0,FIT_Lite[[#This Row],[Discharge Date]]+30,TODAY()))</f>
        <v>45940</v>
      </c>
      <c r="BH195" s="16">
        <f>IF(LEN(FIT_Lite[[#This Row],[Pre-DLA-20 Date]])&gt;0,FIT_Lite[[#This Row],[Pre-DLA-20 Date]],FIT_Lite[[#This Row],[Date Enrolled]])</f>
        <v>0</v>
      </c>
      <c r="BI195" t="str">
        <f>IFERROR(IF(AND(TRIM(FIT_Lite[[#This Row],[Date Enrolled]])&lt;&gt;"",TRIM(FIT_Lite[[#This Row],[Discharge Date]])&lt;&gt;""),DATEDIF(FIT_Lite[[#This Row],[Date Enrolled]],FIT_Lite[[#This Row],[Discharge Date]],"D"),""),"")</f>
        <v/>
      </c>
    </row>
    <row r="196" spans="1:61" x14ac:dyDescent="0.25">
      <c r="A196" s="14"/>
      <c r="D196" s="20"/>
      <c r="O196" s="7"/>
      <c r="S196" s="10"/>
      <c r="AG196" s="11"/>
      <c r="AH196" s="35"/>
      <c r="AI196" s="11"/>
      <c r="AJ196" s="11"/>
      <c r="AO196" s="10"/>
      <c r="AP196" s="15" t="str" cm="1">
        <f t="array" aca="1" ref="AP19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6" s="16" t="str" cm="1">
        <f t="array" aca="1" ref="AQ19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6" s="16" t="str" cm="1">
        <f t="array" aca="1" ref="AR19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6" s="51" t="str">
        <f ca="1">IF(
AND(LEN(TRIM(FIT_Lite[[#This Row],[Child Care 6 Months Post-Discharge]]))=0,LEN(TRIM(FIT_Lite[[#This Row],[Discharge Date]]))&gt;0,LEN(TRIM(AN196))=0,FIT_Lite[[#This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6" s="48" t="str" cm="1">
        <f t="array" aca="1" ref="AT19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6" s="7">
        <f>IF(FIT_Lite[[#This Row],[Most Recent-AAPI Score]]&gt;=40, 1, IF(OR(TRIM(FIT_Lite[[#This Row],[Pre-AAPI Score]])="",TRIM(FIT_Lite[[#This Row],[Most Recent-AAPI Score]])=""),0,IF(FIT_Lite[[#This Row],[Most Recent-AAPI Score]]-FIT_Lite[[#This Row],[Pre-AAPI Score]]&gt;=0,1,0)))</f>
        <v>0</v>
      </c>
      <c r="AW196" s="7">
        <f>IF(FIT_Lite[[#This Row],[Most Recent-DLA-20 Score]]&gt;=7, 1, IF(OR(TRIM(FIT_Lite[[#This Row],[Pre-DLA-20 Score]])="",TRIM(FIT_Lite[[#This Row],[Most Recent-DLA-20 Score]])=""),0,IF(FIT_Lite[[#This Row],[Most Recent-DLA-20 Score]]-FIT_Lite[[#This Row],[Pre-DLA-20 Score]]&gt;=0,1,0)))</f>
        <v>0</v>
      </c>
      <c r="AX196" s="7">
        <f>IF(FIT_Lite[[#This Row],[Most Recent-AAPI Score]]&gt;=40, 1, IF(OR(TRIM(FIT_Lite[[#This Row],[Pre-AAPI Score]])="",TRIM(FIT_Lite[[#This Row],[Most Recent-AAPI Score]])=""),0,IF(FIT_Lite[[#This Row],[Most Recent-AAPI Score]]-FIT_Lite[[#This Row],[Pre-AAPI Score]]&gt;=0,1,0)))</f>
        <v>0</v>
      </c>
      <c r="AY196" s="7">
        <f>IF(FIT_Lite[[#This Row],[Most Recent-DLA-20 Score]]&gt;=7, 1, IF(OR(TRIM(FIT_Lite[[#This Row],[Pre-DLA-20 Score]])="",TRIM(FIT_Lite[[#This Row],[Most Recent-DLA-20 Score]])=""),0,IF(FIT_Lite[[#This Row],[Most Recent-DLA-20 Score]]-FIT_Lite[[#This Row],[Pre-DLA-20 Score]]&gt;=0,1,0)))</f>
        <v>0</v>
      </c>
      <c r="AZ196" s="7" t="str">
        <f>IFERROR(VLOOKUP(FIT_Lite[[#This Row],[Primary ICD-10 Diagnosis]],ICD_10[[Combined]:[category]],3,FALSE),"")</f>
        <v/>
      </c>
      <c r="BA196" s="18" t="str">
        <f>IF(AND(LEN(FIT_Lite[[#This Row],[Date Enrolled]])&gt;0,LEN(FIT_Lite[[#This Row],[Date Assessment Completed]])&gt;0),IF((FIT_Lite[[#This Row],[Date Assessment Completed]]-FIT_Lite[[#This Row],[Date Enrolled]])&lt;=15,"Yes","No"),"")</f>
        <v/>
      </c>
      <c r="BB196" s="7" t="str">
        <f>IF(AND(LEN(FIT_Lite[[#This Row],[Discharge Date]])&gt;0,LEN(FIT_Lite[[#This Row],[Date Discharge Summary Completed]])&gt;0),IF(DATEDIF(FIT_Lite[[#This Row],[Discharge Date]],FIT_Lite[[#This Row],[Date Discharge Summary Completed]],"D")&lt;=7,"Yes","No"),"")</f>
        <v/>
      </c>
      <c r="BC196" s="18" t="str">
        <f>IFERROR(IF(LEN(TRIM(FIT_Lite[[#This Row],[Living Arrangements at Discharge]]))&gt;0,VLOOKUP(FIT_Lite[[#This Row],[Living Arrangements at Discharge]],Living_Arrangements[],2,FALSE),""),"")</f>
        <v/>
      </c>
      <c r="BD19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6" s="18" t="str">
        <f>IF(LEN(TRIM(FIT_Lite[[#This Row],[Employment Status at Discharge]]))&gt;0,IF(FIT_Lite[[#This Row],[Employment Status at Discharge]]="Yes","Stable",IF(FIT_Lite[[#This Row],[Employment Status at Discharge]]="No","Unstable",IFERROR(VLOOKUP(FIT_Lite[[#This Row],[Employment Status at Discharge]],Employment_Stat[],2,FALSE),""))),"")</f>
        <v/>
      </c>
      <c r="BF196" s="16">
        <f>IF(LEN(FIT_Lite[[#This Row],[Pre-AAPI Date]])&gt;0,FIT_Lite[[#This Row],[Pre-AAPI Date]],FIT_Lite[[#This Row],[Date Enrolled]])</f>
        <v>0</v>
      </c>
      <c r="BG196" s="16">
        <f ca="1">IF(LEN(FIT_Lite[[#This Row],[Date Discharge Summary Completed]])&gt;0,FIT_Lite[[#This Row],[Date Discharge Summary Completed]],IF(LEN(FIT_Lite[[#This Row],[Discharge Date]])&gt;0,FIT_Lite[[#This Row],[Discharge Date]]+30,TODAY()))</f>
        <v>45940</v>
      </c>
      <c r="BH196" s="16">
        <f>IF(LEN(FIT_Lite[[#This Row],[Pre-DLA-20 Date]])&gt;0,FIT_Lite[[#This Row],[Pre-DLA-20 Date]],FIT_Lite[[#This Row],[Date Enrolled]])</f>
        <v>0</v>
      </c>
      <c r="BI196" t="str">
        <f>IFERROR(IF(AND(TRIM(FIT_Lite[[#This Row],[Date Enrolled]])&lt;&gt;"",TRIM(FIT_Lite[[#This Row],[Discharge Date]])&lt;&gt;""),DATEDIF(FIT_Lite[[#This Row],[Date Enrolled]],FIT_Lite[[#This Row],[Discharge Date]],"D"),""),"")</f>
        <v/>
      </c>
    </row>
    <row r="197" spans="1:61" x14ac:dyDescent="0.25">
      <c r="A197" s="14"/>
      <c r="D197" s="20"/>
      <c r="S197" s="10"/>
      <c r="AG197" s="11"/>
      <c r="AH197" s="35"/>
      <c r="AI197" s="11"/>
      <c r="AJ197" s="11"/>
      <c r="AO197" s="10"/>
      <c r="AP197" s="15" t="str" cm="1">
        <f t="array" aca="1" ref="AP19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7" s="16" t="str" cm="1">
        <f t="array" aca="1" ref="AQ19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7" s="16" t="str" cm="1">
        <f t="array" aca="1" ref="AR19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7" s="51" t="str">
        <f ca="1">IF(
AND(LEN(TRIM(FIT_Lite[[#This Row],[Child Care 6 Months Post-Discharge]]))=0,LEN(TRIM(FIT_Lite[[#This Row],[Discharge Date]]))&gt;0,LEN(TRIM(AN197))=0,FIT_Lite[[#This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7" s="48" t="str" cm="1">
        <f t="array" aca="1" ref="AT19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7" s="7">
        <f>IF(FIT_Lite[[#This Row],[Most Recent-AAPI Score]]&gt;=40, 1, IF(OR(TRIM(FIT_Lite[[#This Row],[Pre-AAPI Score]])="",TRIM(FIT_Lite[[#This Row],[Most Recent-AAPI Score]])=""),0,IF(FIT_Lite[[#This Row],[Most Recent-AAPI Score]]-FIT_Lite[[#This Row],[Pre-AAPI Score]]&gt;=0,1,0)))</f>
        <v>0</v>
      </c>
      <c r="AW197" s="7">
        <f>IF(FIT_Lite[[#This Row],[Most Recent-DLA-20 Score]]&gt;=7, 1, IF(OR(TRIM(FIT_Lite[[#This Row],[Pre-DLA-20 Score]])="",TRIM(FIT_Lite[[#This Row],[Most Recent-DLA-20 Score]])=""),0,IF(FIT_Lite[[#This Row],[Most Recent-DLA-20 Score]]-FIT_Lite[[#This Row],[Pre-DLA-20 Score]]&gt;=0,1,0)))</f>
        <v>0</v>
      </c>
      <c r="AX197" s="7">
        <f>IF(FIT_Lite[[#This Row],[Most Recent-AAPI Score]]&gt;=40, 1, IF(OR(TRIM(FIT_Lite[[#This Row],[Pre-AAPI Score]])="",TRIM(FIT_Lite[[#This Row],[Most Recent-AAPI Score]])=""),0,IF(FIT_Lite[[#This Row],[Most Recent-AAPI Score]]-FIT_Lite[[#This Row],[Pre-AAPI Score]]&gt;=0,1,0)))</f>
        <v>0</v>
      </c>
      <c r="AY197" s="7">
        <f>IF(FIT_Lite[[#This Row],[Most Recent-DLA-20 Score]]&gt;=7, 1, IF(OR(TRIM(FIT_Lite[[#This Row],[Pre-DLA-20 Score]])="",TRIM(FIT_Lite[[#This Row],[Most Recent-DLA-20 Score]])=""),0,IF(FIT_Lite[[#This Row],[Most Recent-DLA-20 Score]]-FIT_Lite[[#This Row],[Pre-DLA-20 Score]]&gt;=0,1,0)))</f>
        <v>0</v>
      </c>
      <c r="AZ197" s="7" t="str">
        <f>IFERROR(VLOOKUP(FIT_Lite[[#This Row],[Primary ICD-10 Diagnosis]],ICD_10[[Combined]:[category]],3,FALSE),"")</f>
        <v/>
      </c>
      <c r="BA197" s="18" t="str">
        <f>IF(AND(LEN(FIT_Lite[[#This Row],[Date Enrolled]])&gt;0,LEN(FIT_Lite[[#This Row],[Date Assessment Completed]])&gt;0),IF((FIT_Lite[[#This Row],[Date Assessment Completed]]-FIT_Lite[[#This Row],[Date Enrolled]])&lt;=15,"Yes","No"),"")</f>
        <v/>
      </c>
      <c r="BB197" s="7" t="str">
        <f>IF(AND(LEN(FIT_Lite[[#This Row],[Discharge Date]])&gt;0,LEN(FIT_Lite[[#This Row],[Date Discharge Summary Completed]])&gt;0),IF(DATEDIF(FIT_Lite[[#This Row],[Discharge Date]],FIT_Lite[[#This Row],[Date Discharge Summary Completed]],"D")&lt;=7,"Yes","No"),"")</f>
        <v/>
      </c>
      <c r="BC197" s="18" t="str">
        <f>IFERROR(IF(LEN(TRIM(FIT_Lite[[#This Row],[Living Arrangements at Discharge]]))&gt;0,VLOOKUP(FIT_Lite[[#This Row],[Living Arrangements at Discharge]],Living_Arrangements[],2,FALSE),""),"")</f>
        <v/>
      </c>
      <c r="BD19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7" s="18" t="str">
        <f>IF(LEN(TRIM(FIT_Lite[[#This Row],[Employment Status at Discharge]]))&gt;0,IF(FIT_Lite[[#This Row],[Employment Status at Discharge]]="Yes","Stable",IF(FIT_Lite[[#This Row],[Employment Status at Discharge]]="No","Unstable",IFERROR(VLOOKUP(FIT_Lite[[#This Row],[Employment Status at Discharge]],Employment_Stat[],2,FALSE),""))),"")</f>
        <v/>
      </c>
      <c r="BF197" s="16">
        <f>IF(LEN(FIT_Lite[[#This Row],[Pre-AAPI Date]])&gt;0,FIT_Lite[[#This Row],[Pre-AAPI Date]],FIT_Lite[[#This Row],[Date Enrolled]])</f>
        <v>0</v>
      </c>
      <c r="BG197" s="16">
        <f ca="1">IF(LEN(FIT_Lite[[#This Row],[Date Discharge Summary Completed]])&gt;0,FIT_Lite[[#This Row],[Date Discharge Summary Completed]],IF(LEN(FIT_Lite[[#This Row],[Discharge Date]])&gt;0,FIT_Lite[[#This Row],[Discharge Date]]+30,TODAY()))</f>
        <v>45940</v>
      </c>
      <c r="BH197" s="16">
        <f>IF(LEN(FIT_Lite[[#This Row],[Pre-DLA-20 Date]])&gt;0,FIT_Lite[[#This Row],[Pre-DLA-20 Date]],FIT_Lite[[#This Row],[Date Enrolled]])</f>
        <v>0</v>
      </c>
      <c r="BI197" t="str">
        <f>IFERROR(IF(AND(TRIM(FIT_Lite[[#This Row],[Date Enrolled]])&lt;&gt;"",TRIM(FIT_Lite[[#This Row],[Discharge Date]])&lt;&gt;""),DATEDIF(FIT_Lite[[#This Row],[Date Enrolled]],FIT_Lite[[#This Row],[Discharge Date]],"D"),""),"")</f>
        <v/>
      </c>
    </row>
    <row r="198" spans="1:61" x14ac:dyDescent="0.25">
      <c r="A198" s="14"/>
      <c r="D198" s="20"/>
      <c r="O198" s="7"/>
      <c r="S198" s="10"/>
      <c r="AG198" s="11"/>
      <c r="AH198" s="35"/>
      <c r="AI198" s="11"/>
      <c r="AJ198" s="11"/>
      <c r="AO198" s="10"/>
      <c r="AP198" s="15" t="str" cm="1">
        <f t="array" aca="1" ref="AP19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8" s="16" t="str" cm="1">
        <f t="array" aca="1" ref="AQ19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8" s="16" t="str" cm="1">
        <f t="array" aca="1" ref="AR19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8" s="51" t="str">
        <f ca="1">IF(
AND(LEN(TRIM(FIT_Lite[[#This Row],[Child Care 6 Months Post-Discharge]]))=0,LEN(TRIM(FIT_Lite[[#This Row],[Discharge Date]]))&gt;0,LEN(TRIM(AN198))=0,FIT_Lite[[#This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8" s="48" t="str" cm="1">
        <f t="array" aca="1" ref="AT19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8" s="7">
        <f>IF(FIT_Lite[[#This Row],[Most Recent-AAPI Score]]&gt;=40, 1, IF(OR(TRIM(FIT_Lite[[#This Row],[Pre-AAPI Score]])="",TRIM(FIT_Lite[[#This Row],[Most Recent-AAPI Score]])=""),0,IF(FIT_Lite[[#This Row],[Most Recent-AAPI Score]]-FIT_Lite[[#This Row],[Pre-AAPI Score]]&gt;=0,1,0)))</f>
        <v>0</v>
      </c>
      <c r="AW198" s="7">
        <f>IF(FIT_Lite[[#This Row],[Most Recent-DLA-20 Score]]&gt;=7, 1, IF(OR(TRIM(FIT_Lite[[#This Row],[Pre-DLA-20 Score]])="",TRIM(FIT_Lite[[#This Row],[Most Recent-DLA-20 Score]])=""),0,IF(FIT_Lite[[#This Row],[Most Recent-DLA-20 Score]]-FIT_Lite[[#This Row],[Pre-DLA-20 Score]]&gt;=0,1,0)))</f>
        <v>0</v>
      </c>
      <c r="AX198" s="7">
        <f>IF(FIT_Lite[[#This Row],[Most Recent-AAPI Score]]&gt;=40, 1, IF(OR(TRIM(FIT_Lite[[#This Row],[Pre-AAPI Score]])="",TRIM(FIT_Lite[[#This Row],[Most Recent-AAPI Score]])=""),0,IF(FIT_Lite[[#This Row],[Most Recent-AAPI Score]]-FIT_Lite[[#This Row],[Pre-AAPI Score]]&gt;=0,1,0)))</f>
        <v>0</v>
      </c>
      <c r="AY198" s="7">
        <f>IF(FIT_Lite[[#This Row],[Most Recent-DLA-20 Score]]&gt;=7, 1, IF(OR(TRIM(FIT_Lite[[#This Row],[Pre-DLA-20 Score]])="",TRIM(FIT_Lite[[#This Row],[Most Recent-DLA-20 Score]])=""),0,IF(FIT_Lite[[#This Row],[Most Recent-DLA-20 Score]]-FIT_Lite[[#This Row],[Pre-DLA-20 Score]]&gt;=0,1,0)))</f>
        <v>0</v>
      </c>
      <c r="AZ198" s="7" t="str">
        <f>IFERROR(VLOOKUP(FIT_Lite[[#This Row],[Primary ICD-10 Diagnosis]],ICD_10[[Combined]:[category]],3,FALSE),"")</f>
        <v/>
      </c>
      <c r="BA198" s="18" t="str">
        <f>IF(AND(LEN(FIT_Lite[[#This Row],[Date Enrolled]])&gt;0,LEN(FIT_Lite[[#This Row],[Date Assessment Completed]])&gt;0),IF((FIT_Lite[[#This Row],[Date Assessment Completed]]-FIT_Lite[[#This Row],[Date Enrolled]])&lt;=15,"Yes","No"),"")</f>
        <v/>
      </c>
      <c r="BB198" s="7" t="str">
        <f>IF(AND(LEN(FIT_Lite[[#This Row],[Discharge Date]])&gt;0,LEN(FIT_Lite[[#This Row],[Date Discharge Summary Completed]])&gt;0),IF(DATEDIF(FIT_Lite[[#This Row],[Discharge Date]],FIT_Lite[[#This Row],[Date Discharge Summary Completed]],"D")&lt;=7,"Yes","No"),"")</f>
        <v/>
      </c>
      <c r="BC198" s="18" t="str">
        <f>IFERROR(IF(LEN(TRIM(FIT_Lite[[#This Row],[Living Arrangements at Discharge]]))&gt;0,VLOOKUP(FIT_Lite[[#This Row],[Living Arrangements at Discharge]],Living_Arrangements[],2,FALSE),""),"")</f>
        <v/>
      </c>
      <c r="BD19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8" s="18" t="str">
        <f>IF(LEN(TRIM(FIT_Lite[[#This Row],[Employment Status at Discharge]]))&gt;0,IF(FIT_Lite[[#This Row],[Employment Status at Discharge]]="Yes","Stable",IF(FIT_Lite[[#This Row],[Employment Status at Discharge]]="No","Unstable",IFERROR(VLOOKUP(FIT_Lite[[#This Row],[Employment Status at Discharge]],Employment_Stat[],2,FALSE),""))),"")</f>
        <v/>
      </c>
      <c r="BF198" s="16">
        <f>IF(LEN(FIT_Lite[[#This Row],[Pre-AAPI Date]])&gt;0,FIT_Lite[[#This Row],[Pre-AAPI Date]],FIT_Lite[[#This Row],[Date Enrolled]])</f>
        <v>0</v>
      </c>
      <c r="BG198" s="16">
        <f ca="1">IF(LEN(FIT_Lite[[#This Row],[Date Discharge Summary Completed]])&gt;0,FIT_Lite[[#This Row],[Date Discharge Summary Completed]],IF(LEN(FIT_Lite[[#This Row],[Discharge Date]])&gt;0,FIT_Lite[[#This Row],[Discharge Date]]+30,TODAY()))</f>
        <v>45940</v>
      </c>
      <c r="BH198" s="16">
        <f>IF(LEN(FIT_Lite[[#This Row],[Pre-DLA-20 Date]])&gt;0,FIT_Lite[[#This Row],[Pre-DLA-20 Date]],FIT_Lite[[#This Row],[Date Enrolled]])</f>
        <v>0</v>
      </c>
      <c r="BI198" t="str">
        <f>IFERROR(IF(AND(TRIM(FIT_Lite[[#This Row],[Date Enrolled]])&lt;&gt;"",TRIM(FIT_Lite[[#This Row],[Discharge Date]])&lt;&gt;""),DATEDIF(FIT_Lite[[#This Row],[Date Enrolled]],FIT_Lite[[#This Row],[Discharge Date]],"D"),""),"")</f>
        <v/>
      </c>
    </row>
    <row r="199" spans="1:61" x14ac:dyDescent="0.25">
      <c r="A199" s="14"/>
      <c r="D199" s="20"/>
      <c r="S199" s="10"/>
      <c r="AG199" s="11"/>
      <c r="AH199" s="35"/>
      <c r="AI199" s="11"/>
      <c r="AJ199" s="11"/>
      <c r="AO199" s="10"/>
      <c r="AP199" s="15" t="str" cm="1">
        <f t="array" aca="1" ref="AP19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199" s="16" t="str" cm="1">
        <f t="array" aca="1" ref="AQ19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199" s="16" t="str" cm="1">
        <f t="array" aca="1" ref="AR19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199" s="51" t="str">
        <f ca="1">IF(
AND(LEN(TRIM(FIT_Lite[[#This Row],[Child Care 6 Months Post-Discharge]]))=0,LEN(TRIM(FIT_Lite[[#This Row],[Discharge Date]]))&gt;0,LEN(TRIM(AN199))=0,FIT_Lite[[#This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199" s="48" t="str" cm="1">
        <f t="array" aca="1" ref="AT19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19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199" s="7">
        <f>IF(FIT_Lite[[#This Row],[Most Recent-AAPI Score]]&gt;=40, 1, IF(OR(TRIM(FIT_Lite[[#This Row],[Pre-AAPI Score]])="",TRIM(FIT_Lite[[#This Row],[Most Recent-AAPI Score]])=""),0,IF(FIT_Lite[[#This Row],[Most Recent-AAPI Score]]-FIT_Lite[[#This Row],[Pre-AAPI Score]]&gt;=0,1,0)))</f>
        <v>0</v>
      </c>
      <c r="AW199" s="7">
        <f>IF(FIT_Lite[[#This Row],[Most Recent-DLA-20 Score]]&gt;=7, 1, IF(OR(TRIM(FIT_Lite[[#This Row],[Pre-DLA-20 Score]])="",TRIM(FIT_Lite[[#This Row],[Most Recent-DLA-20 Score]])=""),0,IF(FIT_Lite[[#This Row],[Most Recent-DLA-20 Score]]-FIT_Lite[[#This Row],[Pre-DLA-20 Score]]&gt;=0,1,0)))</f>
        <v>0</v>
      </c>
      <c r="AX199" s="7">
        <f>IF(FIT_Lite[[#This Row],[Most Recent-AAPI Score]]&gt;=40, 1, IF(OR(TRIM(FIT_Lite[[#This Row],[Pre-AAPI Score]])="",TRIM(FIT_Lite[[#This Row],[Most Recent-AAPI Score]])=""),0,IF(FIT_Lite[[#This Row],[Most Recent-AAPI Score]]-FIT_Lite[[#This Row],[Pre-AAPI Score]]&gt;=0,1,0)))</f>
        <v>0</v>
      </c>
      <c r="AY199" s="7">
        <f>IF(FIT_Lite[[#This Row],[Most Recent-DLA-20 Score]]&gt;=7, 1, IF(OR(TRIM(FIT_Lite[[#This Row],[Pre-DLA-20 Score]])="",TRIM(FIT_Lite[[#This Row],[Most Recent-DLA-20 Score]])=""),0,IF(FIT_Lite[[#This Row],[Most Recent-DLA-20 Score]]-FIT_Lite[[#This Row],[Pre-DLA-20 Score]]&gt;=0,1,0)))</f>
        <v>0</v>
      </c>
      <c r="AZ199" s="7" t="str">
        <f>IFERROR(VLOOKUP(FIT_Lite[[#This Row],[Primary ICD-10 Diagnosis]],ICD_10[[Combined]:[category]],3,FALSE),"")</f>
        <v/>
      </c>
      <c r="BA199" s="18" t="str">
        <f>IF(AND(LEN(FIT_Lite[[#This Row],[Date Enrolled]])&gt;0,LEN(FIT_Lite[[#This Row],[Date Assessment Completed]])&gt;0),IF((FIT_Lite[[#This Row],[Date Assessment Completed]]-FIT_Lite[[#This Row],[Date Enrolled]])&lt;=15,"Yes","No"),"")</f>
        <v/>
      </c>
      <c r="BB199" s="7" t="str">
        <f>IF(AND(LEN(FIT_Lite[[#This Row],[Discharge Date]])&gt;0,LEN(FIT_Lite[[#This Row],[Date Discharge Summary Completed]])&gt;0),IF(DATEDIF(FIT_Lite[[#This Row],[Discharge Date]],FIT_Lite[[#This Row],[Date Discharge Summary Completed]],"D")&lt;=7,"Yes","No"),"")</f>
        <v/>
      </c>
      <c r="BC199" s="18" t="str">
        <f>IFERROR(IF(LEN(TRIM(FIT_Lite[[#This Row],[Living Arrangements at Discharge]]))&gt;0,VLOOKUP(FIT_Lite[[#This Row],[Living Arrangements at Discharge]],Living_Arrangements[],2,FALSE),""),"")</f>
        <v/>
      </c>
      <c r="BD19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199" s="18" t="str">
        <f>IF(LEN(TRIM(FIT_Lite[[#This Row],[Employment Status at Discharge]]))&gt;0,IF(FIT_Lite[[#This Row],[Employment Status at Discharge]]="Yes","Stable",IF(FIT_Lite[[#This Row],[Employment Status at Discharge]]="No","Unstable",IFERROR(VLOOKUP(FIT_Lite[[#This Row],[Employment Status at Discharge]],Employment_Stat[],2,FALSE),""))),"")</f>
        <v/>
      </c>
      <c r="BF199" s="16">
        <f>IF(LEN(FIT_Lite[[#This Row],[Pre-AAPI Date]])&gt;0,FIT_Lite[[#This Row],[Pre-AAPI Date]],FIT_Lite[[#This Row],[Date Enrolled]])</f>
        <v>0</v>
      </c>
      <c r="BG199" s="16">
        <f ca="1">IF(LEN(FIT_Lite[[#This Row],[Date Discharge Summary Completed]])&gt;0,FIT_Lite[[#This Row],[Date Discharge Summary Completed]],IF(LEN(FIT_Lite[[#This Row],[Discharge Date]])&gt;0,FIT_Lite[[#This Row],[Discharge Date]]+30,TODAY()))</f>
        <v>45940</v>
      </c>
      <c r="BH199" s="16">
        <f>IF(LEN(FIT_Lite[[#This Row],[Pre-DLA-20 Date]])&gt;0,FIT_Lite[[#This Row],[Pre-DLA-20 Date]],FIT_Lite[[#This Row],[Date Enrolled]])</f>
        <v>0</v>
      </c>
      <c r="BI199" t="str">
        <f>IFERROR(IF(AND(TRIM(FIT_Lite[[#This Row],[Date Enrolled]])&lt;&gt;"",TRIM(FIT_Lite[[#This Row],[Discharge Date]])&lt;&gt;""),DATEDIF(FIT_Lite[[#This Row],[Date Enrolled]],FIT_Lite[[#This Row],[Discharge Date]],"D"),""),"")</f>
        <v/>
      </c>
    </row>
    <row r="200" spans="1:61" x14ac:dyDescent="0.25">
      <c r="A200" s="14"/>
      <c r="D200" s="20"/>
      <c r="S200" s="10"/>
      <c r="AG200" s="11"/>
      <c r="AH200" s="35"/>
      <c r="AI200" s="11"/>
      <c r="AJ200" s="11"/>
      <c r="AO200" s="10"/>
      <c r="AP200" s="15" t="str" cm="1">
        <f t="array" aca="1" ref="AP20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0" s="16" t="str" cm="1">
        <f t="array" aca="1" ref="AQ20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0" s="16" t="str" cm="1">
        <f t="array" aca="1" ref="AR20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0" s="51" t="str">
        <f ca="1">IF(
AND(LEN(TRIM(FIT_Lite[[#This Row],[Child Care 6 Months Post-Discharge]]))=0,LEN(TRIM(FIT_Lite[[#This Row],[Discharge Date]]))&gt;0,LEN(TRIM(AN200))=0,FIT_Lite[[#This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0" s="48" t="str" cm="1">
        <f t="array" aca="1" ref="AT20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0" s="7">
        <f>IF(FIT_Lite[[#This Row],[Most Recent-AAPI Score]]&gt;=40, 1, IF(OR(TRIM(FIT_Lite[[#This Row],[Pre-AAPI Score]])="",TRIM(FIT_Lite[[#This Row],[Most Recent-AAPI Score]])=""),0,IF(FIT_Lite[[#This Row],[Most Recent-AAPI Score]]-FIT_Lite[[#This Row],[Pre-AAPI Score]]&gt;=0,1,0)))</f>
        <v>0</v>
      </c>
      <c r="AW200" s="7">
        <f>IF(FIT_Lite[[#This Row],[Most Recent-DLA-20 Score]]&gt;=7, 1, IF(OR(TRIM(FIT_Lite[[#This Row],[Pre-DLA-20 Score]])="",TRIM(FIT_Lite[[#This Row],[Most Recent-DLA-20 Score]])=""),0,IF(FIT_Lite[[#This Row],[Most Recent-DLA-20 Score]]-FIT_Lite[[#This Row],[Pre-DLA-20 Score]]&gt;=0,1,0)))</f>
        <v>0</v>
      </c>
      <c r="AX200" s="7">
        <f>IF(FIT_Lite[[#This Row],[Most Recent-AAPI Score]]&gt;=40, 1, IF(OR(TRIM(FIT_Lite[[#This Row],[Pre-AAPI Score]])="",TRIM(FIT_Lite[[#This Row],[Most Recent-AAPI Score]])=""),0,IF(FIT_Lite[[#This Row],[Most Recent-AAPI Score]]-FIT_Lite[[#This Row],[Pre-AAPI Score]]&gt;=0,1,0)))</f>
        <v>0</v>
      </c>
      <c r="AY200" s="7">
        <f>IF(FIT_Lite[[#This Row],[Most Recent-DLA-20 Score]]&gt;=7, 1, IF(OR(TRIM(FIT_Lite[[#This Row],[Pre-DLA-20 Score]])="",TRIM(FIT_Lite[[#This Row],[Most Recent-DLA-20 Score]])=""),0,IF(FIT_Lite[[#This Row],[Most Recent-DLA-20 Score]]-FIT_Lite[[#This Row],[Pre-DLA-20 Score]]&gt;=0,1,0)))</f>
        <v>0</v>
      </c>
      <c r="AZ200" s="7" t="str">
        <f>IFERROR(VLOOKUP(FIT_Lite[[#This Row],[Primary ICD-10 Diagnosis]],ICD_10[[Combined]:[category]],3,FALSE),"")</f>
        <v/>
      </c>
      <c r="BA200" s="18" t="str">
        <f>IF(AND(LEN(FIT_Lite[[#This Row],[Date Enrolled]])&gt;0,LEN(FIT_Lite[[#This Row],[Date Assessment Completed]])&gt;0),IF((FIT_Lite[[#This Row],[Date Assessment Completed]]-FIT_Lite[[#This Row],[Date Enrolled]])&lt;=15,"Yes","No"),"")</f>
        <v/>
      </c>
      <c r="BB200" s="7" t="str">
        <f>IF(AND(LEN(FIT_Lite[[#This Row],[Discharge Date]])&gt;0,LEN(FIT_Lite[[#This Row],[Date Discharge Summary Completed]])&gt;0),IF(DATEDIF(FIT_Lite[[#This Row],[Discharge Date]],FIT_Lite[[#This Row],[Date Discharge Summary Completed]],"D")&lt;=7,"Yes","No"),"")</f>
        <v/>
      </c>
      <c r="BC200" s="18" t="str">
        <f>IFERROR(IF(LEN(TRIM(FIT_Lite[[#This Row],[Living Arrangements at Discharge]]))&gt;0,VLOOKUP(FIT_Lite[[#This Row],[Living Arrangements at Discharge]],Living_Arrangements[],2,FALSE),""),"")</f>
        <v/>
      </c>
      <c r="BD20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0" s="18" t="str">
        <f>IF(LEN(TRIM(FIT_Lite[[#This Row],[Employment Status at Discharge]]))&gt;0,IF(FIT_Lite[[#This Row],[Employment Status at Discharge]]="Yes","Stable",IF(FIT_Lite[[#This Row],[Employment Status at Discharge]]="No","Unstable",IFERROR(VLOOKUP(FIT_Lite[[#This Row],[Employment Status at Discharge]],Employment_Stat[],2,FALSE),""))),"")</f>
        <v/>
      </c>
      <c r="BF200" s="16">
        <f>IF(LEN(FIT_Lite[[#This Row],[Pre-AAPI Date]])&gt;0,FIT_Lite[[#This Row],[Pre-AAPI Date]],FIT_Lite[[#This Row],[Date Enrolled]])</f>
        <v>0</v>
      </c>
      <c r="BG200" s="16">
        <f ca="1">IF(LEN(FIT_Lite[[#This Row],[Date Discharge Summary Completed]])&gt;0,FIT_Lite[[#This Row],[Date Discharge Summary Completed]],IF(LEN(FIT_Lite[[#This Row],[Discharge Date]])&gt;0,FIT_Lite[[#This Row],[Discharge Date]]+30,TODAY()))</f>
        <v>45940</v>
      </c>
      <c r="BH200" s="16">
        <f>IF(LEN(FIT_Lite[[#This Row],[Pre-DLA-20 Date]])&gt;0,FIT_Lite[[#This Row],[Pre-DLA-20 Date]],FIT_Lite[[#This Row],[Date Enrolled]])</f>
        <v>0</v>
      </c>
      <c r="BI200" t="str">
        <f>IFERROR(IF(AND(TRIM(FIT_Lite[[#This Row],[Date Enrolled]])&lt;&gt;"",TRIM(FIT_Lite[[#This Row],[Discharge Date]])&lt;&gt;""),DATEDIF(FIT_Lite[[#This Row],[Date Enrolled]],FIT_Lite[[#This Row],[Discharge Date]],"D"),""),"")</f>
        <v/>
      </c>
    </row>
    <row r="201" spans="1:61" x14ac:dyDescent="0.25">
      <c r="A201" s="14"/>
      <c r="D201" s="20"/>
      <c r="O201" s="7"/>
      <c r="S201" s="10"/>
      <c r="AG201" s="11"/>
      <c r="AH201" s="35"/>
      <c r="AI201" s="11"/>
      <c r="AJ201" s="11"/>
      <c r="AO201" s="10"/>
      <c r="AP201" s="15" t="str" cm="1">
        <f t="array" aca="1" ref="AP20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1" s="16" t="str" cm="1">
        <f t="array" aca="1" ref="AQ20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1" s="16" t="str" cm="1">
        <f t="array" aca="1" ref="AR20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1" s="51" t="str">
        <f ca="1">IF(
AND(LEN(TRIM(FIT_Lite[[#This Row],[Child Care 6 Months Post-Discharge]]))=0,LEN(TRIM(FIT_Lite[[#This Row],[Discharge Date]]))&gt;0,LEN(TRIM(AN201))=0,FIT_Lite[[#This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1" s="48" t="str" cm="1">
        <f t="array" aca="1" ref="AT20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1" s="7">
        <f>IF(FIT_Lite[[#This Row],[Most Recent-AAPI Score]]&gt;=40, 1, IF(OR(TRIM(FIT_Lite[[#This Row],[Pre-AAPI Score]])="",TRIM(FIT_Lite[[#This Row],[Most Recent-AAPI Score]])=""),0,IF(FIT_Lite[[#This Row],[Most Recent-AAPI Score]]-FIT_Lite[[#This Row],[Pre-AAPI Score]]&gt;=0,1,0)))</f>
        <v>0</v>
      </c>
      <c r="AW201" s="7">
        <f>IF(FIT_Lite[[#This Row],[Most Recent-DLA-20 Score]]&gt;=7, 1, IF(OR(TRIM(FIT_Lite[[#This Row],[Pre-DLA-20 Score]])="",TRIM(FIT_Lite[[#This Row],[Most Recent-DLA-20 Score]])=""),0,IF(FIT_Lite[[#This Row],[Most Recent-DLA-20 Score]]-FIT_Lite[[#This Row],[Pre-DLA-20 Score]]&gt;=0,1,0)))</f>
        <v>0</v>
      </c>
      <c r="AX201" s="7">
        <f>IF(FIT_Lite[[#This Row],[Most Recent-AAPI Score]]&gt;=40, 1, IF(OR(TRIM(FIT_Lite[[#This Row],[Pre-AAPI Score]])="",TRIM(FIT_Lite[[#This Row],[Most Recent-AAPI Score]])=""),0,IF(FIT_Lite[[#This Row],[Most Recent-AAPI Score]]-FIT_Lite[[#This Row],[Pre-AAPI Score]]&gt;=0,1,0)))</f>
        <v>0</v>
      </c>
      <c r="AY201" s="7">
        <f>IF(FIT_Lite[[#This Row],[Most Recent-DLA-20 Score]]&gt;=7, 1, IF(OR(TRIM(FIT_Lite[[#This Row],[Pre-DLA-20 Score]])="",TRIM(FIT_Lite[[#This Row],[Most Recent-DLA-20 Score]])=""),0,IF(FIT_Lite[[#This Row],[Most Recent-DLA-20 Score]]-FIT_Lite[[#This Row],[Pre-DLA-20 Score]]&gt;=0,1,0)))</f>
        <v>0</v>
      </c>
      <c r="AZ201" s="7" t="str">
        <f>IFERROR(VLOOKUP(FIT_Lite[[#This Row],[Primary ICD-10 Diagnosis]],ICD_10[[Combined]:[category]],3,FALSE),"")</f>
        <v/>
      </c>
      <c r="BA201" s="18" t="str">
        <f>IF(AND(LEN(FIT_Lite[[#This Row],[Date Enrolled]])&gt;0,LEN(FIT_Lite[[#This Row],[Date Assessment Completed]])&gt;0),IF((FIT_Lite[[#This Row],[Date Assessment Completed]]-FIT_Lite[[#This Row],[Date Enrolled]])&lt;=15,"Yes","No"),"")</f>
        <v/>
      </c>
      <c r="BB201" s="7" t="str">
        <f>IF(AND(LEN(FIT_Lite[[#This Row],[Discharge Date]])&gt;0,LEN(FIT_Lite[[#This Row],[Date Discharge Summary Completed]])&gt;0),IF(DATEDIF(FIT_Lite[[#This Row],[Discharge Date]],FIT_Lite[[#This Row],[Date Discharge Summary Completed]],"D")&lt;=7,"Yes","No"),"")</f>
        <v/>
      </c>
      <c r="BC201" s="18" t="str">
        <f>IFERROR(IF(LEN(TRIM(FIT_Lite[[#This Row],[Living Arrangements at Discharge]]))&gt;0,VLOOKUP(FIT_Lite[[#This Row],[Living Arrangements at Discharge]],Living_Arrangements[],2,FALSE),""),"")</f>
        <v/>
      </c>
      <c r="BD20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1" s="18" t="str">
        <f>IF(LEN(TRIM(FIT_Lite[[#This Row],[Employment Status at Discharge]]))&gt;0,IF(FIT_Lite[[#This Row],[Employment Status at Discharge]]="Yes","Stable",IF(FIT_Lite[[#This Row],[Employment Status at Discharge]]="No","Unstable",IFERROR(VLOOKUP(FIT_Lite[[#This Row],[Employment Status at Discharge]],Employment_Stat[],2,FALSE),""))),"")</f>
        <v/>
      </c>
      <c r="BF201" s="16">
        <f>IF(LEN(FIT_Lite[[#This Row],[Pre-AAPI Date]])&gt;0,FIT_Lite[[#This Row],[Pre-AAPI Date]],FIT_Lite[[#This Row],[Date Enrolled]])</f>
        <v>0</v>
      </c>
      <c r="BG201" s="16">
        <f ca="1">IF(LEN(FIT_Lite[[#This Row],[Date Discharge Summary Completed]])&gt;0,FIT_Lite[[#This Row],[Date Discharge Summary Completed]],IF(LEN(FIT_Lite[[#This Row],[Discharge Date]])&gt;0,FIT_Lite[[#This Row],[Discharge Date]]+30,TODAY()))</f>
        <v>45940</v>
      </c>
      <c r="BH201" s="16">
        <f>IF(LEN(FIT_Lite[[#This Row],[Pre-DLA-20 Date]])&gt;0,FIT_Lite[[#This Row],[Pre-DLA-20 Date]],FIT_Lite[[#This Row],[Date Enrolled]])</f>
        <v>0</v>
      </c>
      <c r="BI201" t="str">
        <f>IFERROR(IF(AND(TRIM(FIT_Lite[[#This Row],[Date Enrolled]])&lt;&gt;"",TRIM(FIT_Lite[[#This Row],[Discharge Date]])&lt;&gt;""),DATEDIF(FIT_Lite[[#This Row],[Date Enrolled]],FIT_Lite[[#This Row],[Discharge Date]],"D"),""),"")</f>
        <v/>
      </c>
    </row>
    <row r="202" spans="1:61" x14ac:dyDescent="0.25">
      <c r="A202" s="14"/>
      <c r="D202" s="20"/>
      <c r="O202" s="7"/>
      <c r="S202" s="10"/>
      <c r="AG202" s="11"/>
      <c r="AH202" s="35"/>
      <c r="AI202" s="11"/>
      <c r="AJ202" s="11"/>
      <c r="AO202" s="10"/>
      <c r="AP202" s="15" t="str" cm="1">
        <f t="array" aca="1" ref="AP20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2" s="16" t="str" cm="1">
        <f t="array" aca="1" ref="AQ20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2" s="16" t="str" cm="1">
        <f t="array" aca="1" ref="AR20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2" s="51" t="str">
        <f ca="1">IF(
AND(LEN(TRIM(FIT_Lite[[#This Row],[Child Care 6 Months Post-Discharge]]))=0,LEN(TRIM(FIT_Lite[[#This Row],[Discharge Date]]))&gt;0,LEN(TRIM(AN202))=0,FIT_Lite[[#This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2" s="48" t="str" cm="1">
        <f t="array" aca="1" ref="AT20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2" s="7">
        <f>IF(FIT_Lite[[#This Row],[Most Recent-AAPI Score]]&gt;=40, 1, IF(OR(TRIM(FIT_Lite[[#This Row],[Pre-AAPI Score]])="",TRIM(FIT_Lite[[#This Row],[Most Recent-AAPI Score]])=""),0,IF(FIT_Lite[[#This Row],[Most Recent-AAPI Score]]-FIT_Lite[[#This Row],[Pre-AAPI Score]]&gt;=0,1,0)))</f>
        <v>0</v>
      </c>
      <c r="AW202" s="7">
        <f>IF(FIT_Lite[[#This Row],[Most Recent-DLA-20 Score]]&gt;=7, 1, IF(OR(TRIM(FIT_Lite[[#This Row],[Pre-DLA-20 Score]])="",TRIM(FIT_Lite[[#This Row],[Most Recent-DLA-20 Score]])=""),0,IF(FIT_Lite[[#This Row],[Most Recent-DLA-20 Score]]-FIT_Lite[[#This Row],[Pre-DLA-20 Score]]&gt;=0,1,0)))</f>
        <v>0</v>
      </c>
      <c r="AX202" s="7">
        <f>IF(FIT_Lite[[#This Row],[Most Recent-AAPI Score]]&gt;=40, 1, IF(OR(TRIM(FIT_Lite[[#This Row],[Pre-AAPI Score]])="",TRIM(FIT_Lite[[#This Row],[Most Recent-AAPI Score]])=""),0,IF(FIT_Lite[[#This Row],[Most Recent-AAPI Score]]-FIT_Lite[[#This Row],[Pre-AAPI Score]]&gt;=0,1,0)))</f>
        <v>0</v>
      </c>
      <c r="AY202" s="7">
        <f>IF(FIT_Lite[[#This Row],[Most Recent-DLA-20 Score]]&gt;=7, 1, IF(OR(TRIM(FIT_Lite[[#This Row],[Pre-DLA-20 Score]])="",TRIM(FIT_Lite[[#This Row],[Most Recent-DLA-20 Score]])=""),0,IF(FIT_Lite[[#This Row],[Most Recent-DLA-20 Score]]-FIT_Lite[[#This Row],[Pre-DLA-20 Score]]&gt;=0,1,0)))</f>
        <v>0</v>
      </c>
      <c r="AZ202" s="7" t="str">
        <f>IFERROR(VLOOKUP(FIT_Lite[[#This Row],[Primary ICD-10 Diagnosis]],ICD_10[[Combined]:[category]],3,FALSE),"")</f>
        <v/>
      </c>
      <c r="BA202" s="18" t="str">
        <f>IF(AND(LEN(FIT_Lite[[#This Row],[Date Enrolled]])&gt;0,LEN(FIT_Lite[[#This Row],[Date Assessment Completed]])&gt;0),IF((FIT_Lite[[#This Row],[Date Assessment Completed]]-FIT_Lite[[#This Row],[Date Enrolled]])&lt;=15,"Yes","No"),"")</f>
        <v/>
      </c>
      <c r="BB202" s="7" t="str">
        <f>IF(AND(LEN(FIT_Lite[[#This Row],[Discharge Date]])&gt;0,LEN(FIT_Lite[[#This Row],[Date Discharge Summary Completed]])&gt;0),IF(DATEDIF(FIT_Lite[[#This Row],[Discharge Date]],FIT_Lite[[#This Row],[Date Discharge Summary Completed]],"D")&lt;=7,"Yes","No"),"")</f>
        <v/>
      </c>
      <c r="BC202" s="18" t="str">
        <f>IFERROR(IF(LEN(TRIM(FIT_Lite[[#This Row],[Living Arrangements at Discharge]]))&gt;0,VLOOKUP(FIT_Lite[[#This Row],[Living Arrangements at Discharge]],Living_Arrangements[],2,FALSE),""),"")</f>
        <v/>
      </c>
      <c r="BD20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2" s="18" t="str">
        <f>IF(LEN(TRIM(FIT_Lite[[#This Row],[Employment Status at Discharge]]))&gt;0,IF(FIT_Lite[[#This Row],[Employment Status at Discharge]]="Yes","Stable",IF(FIT_Lite[[#This Row],[Employment Status at Discharge]]="No","Unstable",IFERROR(VLOOKUP(FIT_Lite[[#This Row],[Employment Status at Discharge]],Employment_Stat[],2,FALSE),""))),"")</f>
        <v/>
      </c>
      <c r="BF202" s="16">
        <f>IF(LEN(FIT_Lite[[#This Row],[Pre-AAPI Date]])&gt;0,FIT_Lite[[#This Row],[Pre-AAPI Date]],FIT_Lite[[#This Row],[Date Enrolled]])</f>
        <v>0</v>
      </c>
      <c r="BG202" s="16">
        <f ca="1">IF(LEN(FIT_Lite[[#This Row],[Date Discharge Summary Completed]])&gt;0,FIT_Lite[[#This Row],[Date Discharge Summary Completed]],IF(LEN(FIT_Lite[[#This Row],[Discharge Date]])&gt;0,FIT_Lite[[#This Row],[Discharge Date]]+30,TODAY()))</f>
        <v>45940</v>
      </c>
      <c r="BH202" s="16">
        <f>IF(LEN(FIT_Lite[[#This Row],[Pre-DLA-20 Date]])&gt;0,FIT_Lite[[#This Row],[Pre-DLA-20 Date]],FIT_Lite[[#This Row],[Date Enrolled]])</f>
        <v>0</v>
      </c>
      <c r="BI202" t="str">
        <f>IFERROR(IF(AND(TRIM(FIT_Lite[[#This Row],[Date Enrolled]])&lt;&gt;"",TRIM(FIT_Lite[[#This Row],[Discharge Date]])&lt;&gt;""),DATEDIF(FIT_Lite[[#This Row],[Date Enrolled]],FIT_Lite[[#This Row],[Discharge Date]],"D"),""),"")</f>
        <v/>
      </c>
    </row>
    <row r="203" spans="1:61" x14ac:dyDescent="0.25">
      <c r="A203" s="14"/>
      <c r="D203" s="20"/>
      <c r="O203" s="7"/>
      <c r="S203" s="10"/>
      <c r="AG203" s="11"/>
      <c r="AH203" s="35"/>
      <c r="AI203" s="11"/>
      <c r="AJ203" s="11"/>
      <c r="AO203" s="10"/>
      <c r="AP203" s="15" t="str" cm="1">
        <f t="array" aca="1" ref="AP20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3" s="16" t="str" cm="1">
        <f t="array" aca="1" ref="AQ20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3" s="16" t="str" cm="1">
        <f t="array" aca="1" ref="AR20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3" s="51" t="str">
        <f ca="1">IF(
AND(LEN(TRIM(FIT_Lite[[#This Row],[Child Care 6 Months Post-Discharge]]))=0,LEN(TRIM(FIT_Lite[[#This Row],[Discharge Date]]))&gt;0,LEN(TRIM(AN203))=0,FIT_Lite[[#This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3" s="48" t="str" cm="1">
        <f t="array" aca="1" ref="AT20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3" s="7">
        <f>IF(FIT_Lite[[#This Row],[Most Recent-AAPI Score]]&gt;=40, 1, IF(OR(TRIM(FIT_Lite[[#This Row],[Pre-AAPI Score]])="",TRIM(FIT_Lite[[#This Row],[Most Recent-AAPI Score]])=""),0,IF(FIT_Lite[[#This Row],[Most Recent-AAPI Score]]-FIT_Lite[[#This Row],[Pre-AAPI Score]]&gt;=0,1,0)))</f>
        <v>0</v>
      </c>
      <c r="AW203" s="7">
        <f>IF(FIT_Lite[[#This Row],[Most Recent-DLA-20 Score]]&gt;=7, 1, IF(OR(TRIM(FIT_Lite[[#This Row],[Pre-DLA-20 Score]])="",TRIM(FIT_Lite[[#This Row],[Most Recent-DLA-20 Score]])=""),0,IF(FIT_Lite[[#This Row],[Most Recent-DLA-20 Score]]-FIT_Lite[[#This Row],[Pre-DLA-20 Score]]&gt;=0,1,0)))</f>
        <v>0</v>
      </c>
      <c r="AX203" s="7">
        <f>IF(FIT_Lite[[#This Row],[Most Recent-AAPI Score]]&gt;=40, 1, IF(OR(TRIM(FIT_Lite[[#This Row],[Pre-AAPI Score]])="",TRIM(FIT_Lite[[#This Row],[Most Recent-AAPI Score]])=""),0,IF(FIT_Lite[[#This Row],[Most Recent-AAPI Score]]-FIT_Lite[[#This Row],[Pre-AAPI Score]]&gt;=0,1,0)))</f>
        <v>0</v>
      </c>
      <c r="AY203" s="7">
        <f>IF(FIT_Lite[[#This Row],[Most Recent-DLA-20 Score]]&gt;=7, 1, IF(OR(TRIM(FIT_Lite[[#This Row],[Pre-DLA-20 Score]])="",TRIM(FIT_Lite[[#This Row],[Most Recent-DLA-20 Score]])=""),0,IF(FIT_Lite[[#This Row],[Most Recent-DLA-20 Score]]-FIT_Lite[[#This Row],[Pre-DLA-20 Score]]&gt;=0,1,0)))</f>
        <v>0</v>
      </c>
      <c r="AZ203" s="7" t="str">
        <f>IFERROR(VLOOKUP(FIT_Lite[[#This Row],[Primary ICD-10 Diagnosis]],ICD_10[[Combined]:[category]],3,FALSE),"")</f>
        <v/>
      </c>
      <c r="BA203" s="18" t="str">
        <f>IF(AND(LEN(FIT_Lite[[#This Row],[Date Enrolled]])&gt;0,LEN(FIT_Lite[[#This Row],[Date Assessment Completed]])&gt;0),IF((FIT_Lite[[#This Row],[Date Assessment Completed]]-FIT_Lite[[#This Row],[Date Enrolled]])&lt;=15,"Yes","No"),"")</f>
        <v/>
      </c>
      <c r="BB203" s="7" t="str">
        <f>IF(AND(LEN(FIT_Lite[[#This Row],[Discharge Date]])&gt;0,LEN(FIT_Lite[[#This Row],[Date Discharge Summary Completed]])&gt;0),IF(DATEDIF(FIT_Lite[[#This Row],[Discharge Date]],FIT_Lite[[#This Row],[Date Discharge Summary Completed]],"D")&lt;=7,"Yes","No"),"")</f>
        <v/>
      </c>
      <c r="BC203" s="18" t="str">
        <f>IFERROR(IF(LEN(TRIM(FIT_Lite[[#This Row],[Living Arrangements at Discharge]]))&gt;0,VLOOKUP(FIT_Lite[[#This Row],[Living Arrangements at Discharge]],Living_Arrangements[],2,FALSE),""),"")</f>
        <v/>
      </c>
      <c r="BD20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3" s="18" t="str">
        <f>IF(LEN(TRIM(FIT_Lite[[#This Row],[Employment Status at Discharge]]))&gt;0,IF(FIT_Lite[[#This Row],[Employment Status at Discharge]]="Yes","Stable",IF(FIT_Lite[[#This Row],[Employment Status at Discharge]]="No","Unstable",IFERROR(VLOOKUP(FIT_Lite[[#This Row],[Employment Status at Discharge]],Employment_Stat[],2,FALSE),""))),"")</f>
        <v/>
      </c>
      <c r="BF203" s="16">
        <f>IF(LEN(FIT_Lite[[#This Row],[Pre-AAPI Date]])&gt;0,FIT_Lite[[#This Row],[Pre-AAPI Date]],FIT_Lite[[#This Row],[Date Enrolled]])</f>
        <v>0</v>
      </c>
      <c r="BG203" s="16">
        <f ca="1">IF(LEN(FIT_Lite[[#This Row],[Date Discharge Summary Completed]])&gt;0,FIT_Lite[[#This Row],[Date Discharge Summary Completed]],IF(LEN(FIT_Lite[[#This Row],[Discharge Date]])&gt;0,FIT_Lite[[#This Row],[Discharge Date]]+30,TODAY()))</f>
        <v>45940</v>
      </c>
      <c r="BH203" s="16">
        <f>IF(LEN(FIT_Lite[[#This Row],[Pre-DLA-20 Date]])&gt;0,FIT_Lite[[#This Row],[Pre-DLA-20 Date]],FIT_Lite[[#This Row],[Date Enrolled]])</f>
        <v>0</v>
      </c>
      <c r="BI203" t="str">
        <f>IFERROR(IF(AND(TRIM(FIT_Lite[[#This Row],[Date Enrolled]])&lt;&gt;"",TRIM(FIT_Lite[[#This Row],[Discharge Date]])&lt;&gt;""),DATEDIF(FIT_Lite[[#This Row],[Date Enrolled]],FIT_Lite[[#This Row],[Discharge Date]],"D"),""),"")</f>
        <v/>
      </c>
    </row>
    <row r="204" spans="1:61" x14ac:dyDescent="0.25">
      <c r="A204" s="14"/>
      <c r="D204" s="20"/>
      <c r="O204" s="7"/>
      <c r="S204" s="10"/>
      <c r="AG204" s="11"/>
      <c r="AH204" s="35"/>
      <c r="AI204" s="11"/>
      <c r="AJ204" s="11"/>
      <c r="AO204" s="10"/>
      <c r="AP204" s="15" t="str" cm="1">
        <f t="array" aca="1" ref="AP20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4" s="16" t="str" cm="1">
        <f t="array" aca="1" ref="AQ20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4" s="16" t="str" cm="1">
        <f t="array" aca="1" ref="AR20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4" s="51" t="str">
        <f ca="1">IF(
AND(LEN(TRIM(FIT_Lite[[#This Row],[Child Care 6 Months Post-Discharge]]))=0,LEN(TRIM(FIT_Lite[[#This Row],[Discharge Date]]))&gt;0,LEN(TRIM(AN204))=0,FIT_Lite[[#This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4" s="48" t="str" cm="1">
        <f t="array" aca="1" ref="AT20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4" s="7">
        <f>IF(FIT_Lite[[#This Row],[Most Recent-AAPI Score]]&gt;=40, 1, IF(OR(TRIM(FIT_Lite[[#This Row],[Pre-AAPI Score]])="",TRIM(FIT_Lite[[#This Row],[Most Recent-AAPI Score]])=""),0,IF(FIT_Lite[[#This Row],[Most Recent-AAPI Score]]-FIT_Lite[[#This Row],[Pre-AAPI Score]]&gt;=0,1,0)))</f>
        <v>0</v>
      </c>
      <c r="AW204" s="7">
        <f>IF(FIT_Lite[[#This Row],[Most Recent-DLA-20 Score]]&gt;=7, 1, IF(OR(TRIM(FIT_Lite[[#This Row],[Pre-DLA-20 Score]])="",TRIM(FIT_Lite[[#This Row],[Most Recent-DLA-20 Score]])=""),0,IF(FIT_Lite[[#This Row],[Most Recent-DLA-20 Score]]-FIT_Lite[[#This Row],[Pre-DLA-20 Score]]&gt;=0,1,0)))</f>
        <v>0</v>
      </c>
      <c r="AX204" s="7">
        <f>IF(FIT_Lite[[#This Row],[Most Recent-AAPI Score]]&gt;=40, 1, IF(OR(TRIM(FIT_Lite[[#This Row],[Pre-AAPI Score]])="",TRIM(FIT_Lite[[#This Row],[Most Recent-AAPI Score]])=""),0,IF(FIT_Lite[[#This Row],[Most Recent-AAPI Score]]-FIT_Lite[[#This Row],[Pre-AAPI Score]]&gt;=0,1,0)))</f>
        <v>0</v>
      </c>
      <c r="AY204" s="7">
        <f>IF(FIT_Lite[[#This Row],[Most Recent-DLA-20 Score]]&gt;=7, 1, IF(OR(TRIM(FIT_Lite[[#This Row],[Pre-DLA-20 Score]])="",TRIM(FIT_Lite[[#This Row],[Most Recent-DLA-20 Score]])=""),0,IF(FIT_Lite[[#This Row],[Most Recent-DLA-20 Score]]-FIT_Lite[[#This Row],[Pre-DLA-20 Score]]&gt;=0,1,0)))</f>
        <v>0</v>
      </c>
      <c r="AZ204" s="7" t="str">
        <f>IFERROR(VLOOKUP(FIT_Lite[[#This Row],[Primary ICD-10 Diagnosis]],ICD_10[[Combined]:[category]],3,FALSE),"")</f>
        <v/>
      </c>
      <c r="BA204" s="18" t="str">
        <f>IF(AND(LEN(FIT_Lite[[#This Row],[Date Enrolled]])&gt;0,LEN(FIT_Lite[[#This Row],[Date Assessment Completed]])&gt;0),IF((FIT_Lite[[#This Row],[Date Assessment Completed]]-FIT_Lite[[#This Row],[Date Enrolled]])&lt;=15,"Yes","No"),"")</f>
        <v/>
      </c>
      <c r="BB204" s="7" t="str">
        <f>IF(AND(LEN(FIT_Lite[[#This Row],[Discharge Date]])&gt;0,LEN(FIT_Lite[[#This Row],[Date Discharge Summary Completed]])&gt;0),IF(DATEDIF(FIT_Lite[[#This Row],[Discharge Date]],FIT_Lite[[#This Row],[Date Discharge Summary Completed]],"D")&lt;=7,"Yes","No"),"")</f>
        <v/>
      </c>
      <c r="BC204" s="18" t="str">
        <f>IFERROR(IF(LEN(TRIM(FIT_Lite[[#This Row],[Living Arrangements at Discharge]]))&gt;0,VLOOKUP(FIT_Lite[[#This Row],[Living Arrangements at Discharge]],Living_Arrangements[],2,FALSE),""),"")</f>
        <v/>
      </c>
      <c r="BD20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4" s="18" t="str">
        <f>IF(LEN(TRIM(FIT_Lite[[#This Row],[Employment Status at Discharge]]))&gt;0,IF(FIT_Lite[[#This Row],[Employment Status at Discharge]]="Yes","Stable",IF(FIT_Lite[[#This Row],[Employment Status at Discharge]]="No","Unstable",IFERROR(VLOOKUP(FIT_Lite[[#This Row],[Employment Status at Discharge]],Employment_Stat[],2,FALSE),""))),"")</f>
        <v/>
      </c>
      <c r="BF204" s="16">
        <f>IF(LEN(FIT_Lite[[#This Row],[Pre-AAPI Date]])&gt;0,FIT_Lite[[#This Row],[Pre-AAPI Date]],FIT_Lite[[#This Row],[Date Enrolled]])</f>
        <v>0</v>
      </c>
      <c r="BG204" s="16">
        <f ca="1">IF(LEN(FIT_Lite[[#This Row],[Date Discharge Summary Completed]])&gt;0,FIT_Lite[[#This Row],[Date Discharge Summary Completed]],IF(LEN(FIT_Lite[[#This Row],[Discharge Date]])&gt;0,FIT_Lite[[#This Row],[Discharge Date]]+30,TODAY()))</f>
        <v>45940</v>
      </c>
      <c r="BH204" s="16">
        <f>IF(LEN(FIT_Lite[[#This Row],[Pre-DLA-20 Date]])&gt;0,FIT_Lite[[#This Row],[Pre-DLA-20 Date]],FIT_Lite[[#This Row],[Date Enrolled]])</f>
        <v>0</v>
      </c>
      <c r="BI204" t="str">
        <f>IFERROR(IF(AND(TRIM(FIT_Lite[[#This Row],[Date Enrolled]])&lt;&gt;"",TRIM(FIT_Lite[[#This Row],[Discharge Date]])&lt;&gt;""),DATEDIF(FIT_Lite[[#This Row],[Date Enrolled]],FIT_Lite[[#This Row],[Discharge Date]],"D"),""),"")</f>
        <v/>
      </c>
    </row>
    <row r="205" spans="1:61" x14ac:dyDescent="0.25">
      <c r="A205" s="14"/>
      <c r="D205" s="20"/>
      <c r="O205" s="7"/>
      <c r="S205" s="10"/>
      <c r="AG205" s="11"/>
      <c r="AH205" s="35"/>
      <c r="AI205" s="11"/>
      <c r="AJ205" s="11"/>
      <c r="AO205" s="10"/>
      <c r="AP205" s="15" t="str" cm="1">
        <f t="array" aca="1" ref="AP20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5" s="16" t="str" cm="1">
        <f t="array" aca="1" ref="AQ20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5" s="16" t="str" cm="1">
        <f t="array" aca="1" ref="AR20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5" s="51" t="str">
        <f ca="1">IF(
AND(LEN(TRIM(FIT_Lite[[#This Row],[Child Care 6 Months Post-Discharge]]))=0,LEN(TRIM(FIT_Lite[[#This Row],[Discharge Date]]))&gt;0,LEN(TRIM(AN205))=0,FIT_Lite[[#This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5" s="48" t="str" cm="1">
        <f t="array" aca="1" ref="AT20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5" s="7">
        <f>IF(FIT_Lite[[#This Row],[Most Recent-AAPI Score]]&gt;=40, 1, IF(OR(TRIM(FIT_Lite[[#This Row],[Pre-AAPI Score]])="",TRIM(FIT_Lite[[#This Row],[Most Recent-AAPI Score]])=""),0,IF(FIT_Lite[[#This Row],[Most Recent-AAPI Score]]-FIT_Lite[[#This Row],[Pre-AAPI Score]]&gt;=0,1,0)))</f>
        <v>0</v>
      </c>
      <c r="AW205" s="7">
        <f>IF(FIT_Lite[[#This Row],[Most Recent-DLA-20 Score]]&gt;=7, 1, IF(OR(TRIM(FIT_Lite[[#This Row],[Pre-DLA-20 Score]])="",TRIM(FIT_Lite[[#This Row],[Most Recent-DLA-20 Score]])=""),0,IF(FIT_Lite[[#This Row],[Most Recent-DLA-20 Score]]-FIT_Lite[[#This Row],[Pre-DLA-20 Score]]&gt;=0,1,0)))</f>
        <v>0</v>
      </c>
      <c r="AX205" s="7">
        <f>IF(FIT_Lite[[#This Row],[Most Recent-AAPI Score]]&gt;=40, 1, IF(OR(TRIM(FIT_Lite[[#This Row],[Pre-AAPI Score]])="",TRIM(FIT_Lite[[#This Row],[Most Recent-AAPI Score]])=""),0,IF(FIT_Lite[[#This Row],[Most Recent-AAPI Score]]-FIT_Lite[[#This Row],[Pre-AAPI Score]]&gt;=0,1,0)))</f>
        <v>0</v>
      </c>
      <c r="AY205" s="7">
        <f>IF(FIT_Lite[[#This Row],[Most Recent-DLA-20 Score]]&gt;=7, 1, IF(OR(TRIM(FIT_Lite[[#This Row],[Pre-DLA-20 Score]])="",TRIM(FIT_Lite[[#This Row],[Most Recent-DLA-20 Score]])=""),0,IF(FIT_Lite[[#This Row],[Most Recent-DLA-20 Score]]-FIT_Lite[[#This Row],[Pre-DLA-20 Score]]&gt;=0,1,0)))</f>
        <v>0</v>
      </c>
      <c r="AZ205" s="7" t="str">
        <f>IFERROR(VLOOKUP(FIT_Lite[[#This Row],[Primary ICD-10 Diagnosis]],ICD_10[[Combined]:[category]],3,FALSE),"")</f>
        <v/>
      </c>
      <c r="BA205" s="18" t="str">
        <f>IF(AND(LEN(FIT_Lite[[#This Row],[Date Enrolled]])&gt;0,LEN(FIT_Lite[[#This Row],[Date Assessment Completed]])&gt;0),IF((FIT_Lite[[#This Row],[Date Assessment Completed]]-FIT_Lite[[#This Row],[Date Enrolled]])&lt;=15,"Yes","No"),"")</f>
        <v/>
      </c>
      <c r="BB205" s="7" t="str">
        <f>IF(AND(LEN(FIT_Lite[[#This Row],[Discharge Date]])&gt;0,LEN(FIT_Lite[[#This Row],[Date Discharge Summary Completed]])&gt;0),IF(DATEDIF(FIT_Lite[[#This Row],[Discharge Date]],FIT_Lite[[#This Row],[Date Discharge Summary Completed]],"D")&lt;=7,"Yes","No"),"")</f>
        <v/>
      </c>
      <c r="BC205" s="18" t="str">
        <f>IFERROR(IF(LEN(TRIM(FIT_Lite[[#This Row],[Living Arrangements at Discharge]]))&gt;0,VLOOKUP(FIT_Lite[[#This Row],[Living Arrangements at Discharge]],Living_Arrangements[],2,FALSE),""),"")</f>
        <v/>
      </c>
      <c r="BD20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5" s="18" t="str">
        <f>IF(LEN(TRIM(FIT_Lite[[#This Row],[Employment Status at Discharge]]))&gt;0,IF(FIT_Lite[[#This Row],[Employment Status at Discharge]]="Yes","Stable",IF(FIT_Lite[[#This Row],[Employment Status at Discharge]]="No","Unstable",IFERROR(VLOOKUP(FIT_Lite[[#This Row],[Employment Status at Discharge]],Employment_Stat[],2,FALSE),""))),"")</f>
        <v/>
      </c>
      <c r="BF205" s="16">
        <f>IF(LEN(FIT_Lite[[#This Row],[Pre-AAPI Date]])&gt;0,FIT_Lite[[#This Row],[Pre-AAPI Date]],FIT_Lite[[#This Row],[Date Enrolled]])</f>
        <v>0</v>
      </c>
      <c r="BG205" s="16">
        <f ca="1">IF(LEN(FIT_Lite[[#This Row],[Date Discharge Summary Completed]])&gt;0,FIT_Lite[[#This Row],[Date Discharge Summary Completed]],IF(LEN(FIT_Lite[[#This Row],[Discharge Date]])&gt;0,FIT_Lite[[#This Row],[Discharge Date]]+30,TODAY()))</f>
        <v>45940</v>
      </c>
      <c r="BH205" s="16">
        <f>IF(LEN(FIT_Lite[[#This Row],[Pre-DLA-20 Date]])&gt;0,FIT_Lite[[#This Row],[Pre-DLA-20 Date]],FIT_Lite[[#This Row],[Date Enrolled]])</f>
        <v>0</v>
      </c>
      <c r="BI205" t="str">
        <f>IFERROR(IF(AND(TRIM(FIT_Lite[[#This Row],[Date Enrolled]])&lt;&gt;"",TRIM(FIT_Lite[[#This Row],[Discharge Date]])&lt;&gt;""),DATEDIF(FIT_Lite[[#This Row],[Date Enrolled]],FIT_Lite[[#This Row],[Discharge Date]],"D"),""),"")</f>
        <v/>
      </c>
    </row>
    <row r="206" spans="1:61" x14ac:dyDescent="0.25">
      <c r="A206" s="14"/>
      <c r="D206" s="20"/>
      <c r="S206" s="10"/>
      <c r="AG206" s="11"/>
      <c r="AH206" s="35"/>
      <c r="AI206" s="11"/>
      <c r="AJ206" s="11"/>
      <c r="AO206" s="10"/>
      <c r="AP206" s="15" t="str" cm="1">
        <f t="array" aca="1" ref="AP20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6" s="16" t="str" cm="1">
        <f t="array" aca="1" ref="AQ20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6" s="16" t="str" cm="1">
        <f t="array" aca="1" ref="AR20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6" s="51" t="str">
        <f ca="1">IF(
AND(LEN(TRIM(FIT_Lite[[#This Row],[Child Care 6 Months Post-Discharge]]))=0,LEN(TRIM(FIT_Lite[[#This Row],[Discharge Date]]))&gt;0,LEN(TRIM(AN206))=0,FIT_Lite[[#This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6" s="48" t="str" cm="1">
        <f t="array" aca="1" ref="AT20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6" s="7">
        <f>IF(FIT_Lite[[#This Row],[Most Recent-AAPI Score]]&gt;=40, 1, IF(OR(TRIM(FIT_Lite[[#This Row],[Pre-AAPI Score]])="",TRIM(FIT_Lite[[#This Row],[Most Recent-AAPI Score]])=""),0,IF(FIT_Lite[[#This Row],[Most Recent-AAPI Score]]-FIT_Lite[[#This Row],[Pre-AAPI Score]]&gt;=0,1,0)))</f>
        <v>0</v>
      </c>
      <c r="AW206" s="7">
        <f>IF(FIT_Lite[[#This Row],[Most Recent-DLA-20 Score]]&gt;=7, 1, IF(OR(TRIM(FIT_Lite[[#This Row],[Pre-DLA-20 Score]])="",TRIM(FIT_Lite[[#This Row],[Most Recent-DLA-20 Score]])=""),0,IF(FIT_Lite[[#This Row],[Most Recent-DLA-20 Score]]-FIT_Lite[[#This Row],[Pre-DLA-20 Score]]&gt;=0,1,0)))</f>
        <v>0</v>
      </c>
      <c r="AX206" s="7">
        <f>IF(FIT_Lite[[#This Row],[Most Recent-AAPI Score]]&gt;=40, 1, IF(OR(TRIM(FIT_Lite[[#This Row],[Pre-AAPI Score]])="",TRIM(FIT_Lite[[#This Row],[Most Recent-AAPI Score]])=""),0,IF(FIT_Lite[[#This Row],[Most Recent-AAPI Score]]-FIT_Lite[[#This Row],[Pre-AAPI Score]]&gt;=0,1,0)))</f>
        <v>0</v>
      </c>
      <c r="AY206" s="7">
        <f>IF(FIT_Lite[[#This Row],[Most Recent-DLA-20 Score]]&gt;=7, 1, IF(OR(TRIM(FIT_Lite[[#This Row],[Pre-DLA-20 Score]])="",TRIM(FIT_Lite[[#This Row],[Most Recent-DLA-20 Score]])=""),0,IF(FIT_Lite[[#This Row],[Most Recent-DLA-20 Score]]-FIT_Lite[[#This Row],[Pre-DLA-20 Score]]&gt;=0,1,0)))</f>
        <v>0</v>
      </c>
      <c r="AZ206" s="7" t="str">
        <f>IFERROR(VLOOKUP(FIT_Lite[[#This Row],[Primary ICD-10 Diagnosis]],ICD_10[[Combined]:[category]],3,FALSE),"")</f>
        <v/>
      </c>
      <c r="BA206" s="18" t="str">
        <f>IF(AND(LEN(FIT_Lite[[#This Row],[Date Enrolled]])&gt;0,LEN(FIT_Lite[[#This Row],[Date Assessment Completed]])&gt;0),IF((FIT_Lite[[#This Row],[Date Assessment Completed]]-FIT_Lite[[#This Row],[Date Enrolled]])&lt;=15,"Yes","No"),"")</f>
        <v/>
      </c>
      <c r="BB206" s="7" t="str">
        <f>IF(AND(LEN(FIT_Lite[[#This Row],[Discharge Date]])&gt;0,LEN(FIT_Lite[[#This Row],[Date Discharge Summary Completed]])&gt;0),IF(DATEDIF(FIT_Lite[[#This Row],[Discharge Date]],FIT_Lite[[#This Row],[Date Discharge Summary Completed]],"D")&lt;=7,"Yes","No"),"")</f>
        <v/>
      </c>
      <c r="BC206" s="18" t="str">
        <f>IFERROR(IF(LEN(TRIM(FIT_Lite[[#This Row],[Living Arrangements at Discharge]]))&gt;0,VLOOKUP(FIT_Lite[[#This Row],[Living Arrangements at Discharge]],Living_Arrangements[],2,FALSE),""),"")</f>
        <v/>
      </c>
      <c r="BD20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6" s="18" t="str">
        <f>IF(LEN(TRIM(FIT_Lite[[#This Row],[Employment Status at Discharge]]))&gt;0,IF(FIT_Lite[[#This Row],[Employment Status at Discharge]]="Yes","Stable",IF(FIT_Lite[[#This Row],[Employment Status at Discharge]]="No","Unstable",IFERROR(VLOOKUP(FIT_Lite[[#This Row],[Employment Status at Discharge]],Employment_Stat[],2,FALSE),""))),"")</f>
        <v/>
      </c>
      <c r="BF206" s="16">
        <f>IF(LEN(FIT_Lite[[#This Row],[Pre-AAPI Date]])&gt;0,FIT_Lite[[#This Row],[Pre-AAPI Date]],FIT_Lite[[#This Row],[Date Enrolled]])</f>
        <v>0</v>
      </c>
      <c r="BG206" s="16">
        <f ca="1">IF(LEN(FIT_Lite[[#This Row],[Date Discharge Summary Completed]])&gt;0,FIT_Lite[[#This Row],[Date Discharge Summary Completed]],IF(LEN(FIT_Lite[[#This Row],[Discharge Date]])&gt;0,FIT_Lite[[#This Row],[Discharge Date]]+30,TODAY()))</f>
        <v>45940</v>
      </c>
      <c r="BH206" s="16">
        <f>IF(LEN(FIT_Lite[[#This Row],[Pre-DLA-20 Date]])&gt;0,FIT_Lite[[#This Row],[Pre-DLA-20 Date]],FIT_Lite[[#This Row],[Date Enrolled]])</f>
        <v>0</v>
      </c>
      <c r="BI206" t="str">
        <f>IFERROR(IF(AND(TRIM(FIT_Lite[[#This Row],[Date Enrolled]])&lt;&gt;"",TRIM(FIT_Lite[[#This Row],[Discharge Date]])&lt;&gt;""),DATEDIF(FIT_Lite[[#This Row],[Date Enrolled]],FIT_Lite[[#This Row],[Discharge Date]],"D"),""),"")</f>
        <v/>
      </c>
    </row>
    <row r="207" spans="1:61" x14ac:dyDescent="0.25">
      <c r="A207" s="14"/>
      <c r="D207" s="20"/>
      <c r="O207" s="7"/>
      <c r="S207" s="10"/>
      <c r="AG207" s="11"/>
      <c r="AH207" s="35"/>
      <c r="AI207" s="11"/>
      <c r="AJ207" s="11"/>
      <c r="AO207" s="10"/>
      <c r="AP207" s="15" t="str" cm="1">
        <f t="array" aca="1" ref="AP20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7" s="16" t="str" cm="1">
        <f t="array" aca="1" ref="AQ20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7" s="16" t="str" cm="1">
        <f t="array" aca="1" ref="AR20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7" s="51" t="str">
        <f ca="1">IF(
AND(LEN(TRIM(FIT_Lite[[#This Row],[Child Care 6 Months Post-Discharge]]))=0,LEN(TRIM(FIT_Lite[[#This Row],[Discharge Date]]))&gt;0,LEN(TRIM(AN207))=0,FIT_Lite[[#This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7" s="48" t="str" cm="1">
        <f t="array" aca="1" ref="AT20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7" s="7">
        <f>IF(FIT_Lite[[#This Row],[Most Recent-AAPI Score]]&gt;=40, 1, IF(OR(TRIM(FIT_Lite[[#This Row],[Pre-AAPI Score]])="",TRIM(FIT_Lite[[#This Row],[Most Recent-AAPI Score]])=""),0,IF(FIT_Lite[[#This Row],[Most Recent-AAPI Score]]-FIT_Lite[[#This Row],[Pre-AAPI Score]]&gt;=0,1,0)))</f>
        <v>0</v>
      </c>
      <c r="AW207" s="7">
        <f>IF(FIT_Lite[[#This Row],[Most Recent-DLA-20 Score]]&gt;=7, 1, IF(OR(TRIM(FIT_Lite[[#This Row],[Pre-DLA-20 Score]])="",TRIM(FIT_Lite[[#This Row],[Most Recent-DLA-20 Score]])=""),0,IF(FIT_Lite[[#This Row],[Most Recent-DLA-20 Score]]-FIT_Lite[[#This Row],[Pre-DLA-20 Score]]&gt;=0,1,0)))</f>
        <v>0</v>
      </c>
      <c r="AX207" s="7">
        <f>IF(FIT_Lite[[#This Row],[Most Recent-AAPI Score]]&gt;=40, 1, IF(OR(TRIM(FIT_Lite[[#This Row],[Pre-AAPI Score]])="",TRIM(FIT_Lite[[#This Row],[Most Recent-AAPI Score]])=""),0,IF(FIT_Lite[[#This Row],[Most Recent-AAPI Score]]-FIT_Lite[[#This Row],[Pre-AAPI Score]]&gt;=0,1,0)))</f>
        <v>0</v>
      </c>
      <c r="AY207" s="7">
        <f>IF(FIT_Lite[[#This Row],[Most Recent-DLA-20 Score]]&gt;=7, 1, IF(OR(TRIM(FIT_Lite[[#This Row],[Pre-DLA-20 Score]])="",TRIM(FIT_Lite[[#This Row],[Most Recent-DLA-20 Score]])=""),0,IF(FIT_Lite[[#This Row],[Most Recent-DLA-20 Score]]-FIT_Lite[[#This Row],[Pre-DLA-20 Score]]&gt;=0,1,0)))</f>
        <v>0</v>
      </c>
      <c r="AZ207" s="7" t="str">
        <f>IFERROR(VLOOKUP(FIT_Lite[[#This Row],[Primary ICD-10 Diagnosis]],ICD_10[[Combined]:[category]],3,FALSE),"")</f>
        <v/>
      </c>
      <c r="BA207" s="18" t="str">
        <f>IF(AND(LEN(FIT_Lite[[#This Row],[Date Enrolled]])&gt;0,LEN(FIT_Lite[[#This Row],[Date Assessment Completed]])&gt;0),IF((FIT_Lite[[#This Row],[Date Assessment Completed]]-FIT_Lite[[#This Row],[Date Enrolled]])&lt;=15,"Yes","No"),"")</f>
        <v/>
      </c>
      <c r="BB207" s="7" t="str">
        <f>IF(AND(LEN(FIT_Lite[[#This Row],[Discharge Date]])&gt;0,LEN(FIT_Lite[[#This Row],[Date Discharge Summary Completed]])&gt;0),IF(DATEDIF(FIT_Lite[[#This Row],[Discharge Date]],FIT_Lite[[#This Row],[Date Discharge Summary Completed]],"D")&lt;=7,"Yes","No"),"")</f>
        <v/>
      </c>
      <c r="BC207" s="18" t="str">
        <f>IFERROR(IF(LEN(TRIM(FIT_Lite[[#This Row],[Living Arrangements at Discharge]]))&gt;0,VLOOKUP(FIT_Lite[[#This Row],[Living Arrangements at Discharge]],Living_Arrangements[],2,FALSE),""),"")</f>
        <v/>
      </c>
      <c r="BD20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7" s="18" t="str">
        <f>IF(LEN(TRIM(FIT_Lite[[#This Row],[Employment Status at Discharge]]))&gt;0,IF(FIT_Lite[[#This Row],[Employment Status at Discharge]]="Yes","Stable",IF(FIT_Lite[[#This Row],[Employment Status at Discharge]]="No","Unstable",IFERROR(VLOOKUP(FIT_Lite[[#This Row],[Employment Status at Discharge]],Employment_Stat[],2,FALSE),""))),"")</f>
        <v/>
      </c>
      <c r="BF207" s="16">
        <f>IF(LEN(FIT_Lite[[#This Row],[Pre-AAPI Date]])&gt;0,FIT_Lite[[#This Row],[Pre-AAPI Date]],FIT_Lite[[#This Row],[Date Enrolled]])</f>
        <v>0</v>
      </c>
      <c r="BG207" s="16">
        <f ca="1">IF(LEN(FIT_Lite[[#This Row],[Date Discharge Summary Completed]])&gt;0,FIT_Lite[[#This Row],[Date Discharge Summary Completed]],IF(LEN(FIT_Lite[[#This Row],[Discharge Date]])&gt;0,FIT_Lite[[#This Row],[Discharge Date]]+30,TODAY()))</f>
        <v>45940</v>
      </c>
      <c r="BH207" s="16">
        <f>IF(LEN(FIT_Lite[[#This Row],[Pre-DLA-20 Date]])&gt;0,FIT_Lite[[#This Row],[Pre-DLA-20 Date]],FIT_Lite[[#This Row],[Date Enrolled]])</f>
        <v>0</v>
      </c>
      <c r="BI207" t="str">
        <f>IFERROR(IF(AND(TRIM(FIT_Lite[[#This Row],[Date Enrolled]])&lt;&gt;"",TRIM(FIT_Lite[[#This Row],[Discharge Date]])&lt;&gt;""),DATEDIF(FIT_Lite[[#This Row],[Date Enrolled]],FIT_Lite[[#This Row],[Discharge Date]],"D"),""),"")</f>
        <v/>
      </c>
    </row>
    <row r="208" spans="1:61" x14ac:dyDescent="0.25">
      <c r="A208" s="14"/>
      <c r="D208" s="20"/>
      <c r="S208" s="10"/>
      <c r="AG208" s="11"/>
      <c r="AH208" s="35"/>
      <c r="AI208" s="11"/>
      <c r="AJ208" s="11"/>
      <c r="AO208" s="10"/>
      <c r="AP208" s="15" t="str" cm="1">
        <f t="array" aca="1" ref="AP20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8" s="16" t="str" cm="1">
        <f t="array" aca="1" ref="AQ20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8" s="16" t="str" cm="1">
        <f t="array" aca="1" ref="AR20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8" s="51" t="str">
        <f ca="1">IF(
AND(LEN(TRIM(FIT_Lite[[#This Row],[Child Care 6 Months Post-Discharge]]))=0,LEN(TRIM(FIT_Lite[[#This Row],[Discharge Date]]))&gt;0,LEN(TRIM(AN208))=0,FIT_Lite[[#This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8" s="48" t="str" cm="1">
        <f t="array" aca="1" ref="AT20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8" s="7">
        <f>IF(FIT_Lite[[#This Row],[Most Recent-AAPI Score]]&gt;=40, 1, IF(OR(TRIM(FIT_Lite[[#This Row],[Pre-AAPI Score]])="",TRIM(FIT_Lite[[#This Row],[Most Recent-AAPI Score]])=""),0,IF(FIT_Lite[[#This Row],[Most Recent-AAPI Score]]-FIT_Lite[[#This Row],[Pre-AAPI Score]]&gt;=0,1,0)))</f>
        <v>0</v>
      </c>
      <c r="AW208" s="7">
        <f>IF(FIT_Lite[[#This Row],[Most Recent-DLA-20 Score]]&gt;=7, 1, IF(OR(TRIM(FIT_Lite[[#This Row],[Pre-DLA-20 Score]])="",TRIM(FIT_Lite[[#This Row],[Most Recent-DLA-20 Score]])=""),0,IF(FIT_Lite[[#This Row],[Most Recent-DLA-20 Score]]-FIT_Lite[[#This Row],[Pre-DLA-20 Score]]&gt;=0,1,0)))</f>
        <v>0</v>
      </c>
      <c r="AX208" s="7">
        <f>IF(FIT_Lite[[#This Row],[Most Recent-AAPI Score]]&gt;=40, 1, IF(OR(TRIM(FIT_Lite[[#This Row],[Pre-AAPI Score]])="",TRIM(FIT_Lite[[#This Row],[Most Recent-AAPI Score]])=""),0,IF(FIT_Lite[[#This Row],[Most Recent-AAPI Score]]-FIT_Lite[[#This Row],[Pre-AAPI Score]]&gt;=0,1,0)))</f>
        <v>0</v>
      </c>
      <c r="AY208" s="7">
        <f>IF(FIT_Lite[[#This Row],[Most Recent-DLA-20 Score]]&gt;=7, 1, IF(OR(TRIM(FIT_Lite[[#This Row],[Pre-DLA-20 Score]])="",TRIM(FIT_Lite[[#This Row],[Most Recent-DLA-20 Score]])=""),0,IF(FIT_Lite[[#This Row],[Most Recent-DLA-20 Score]]-FIT_Lite[[#This Row],[Pre-DLA-20 Score]]&gt;=0,1,0)))</f>
        <v>0</v>
      </c>
      <c r="AZ208" s="7" t="str">
        <f>IFERROR(VLOOKUP(FIT_Lite[[#This Row],[Primary ICD-10 Diagnosis]],ICD_10[[Combined]:[category]],3,FALSE),"")</f>
        <v/>
      </c>
      <c r="BA208" s="18" t="str">
        <f>IF(AND(LEN(FIT_Lite[[#This Row],[Date Enrolled]])&gt;0,LEN(FIT_Lite[[#This Row],[Date Assessment Completed]])&gt;0),IF((FIT_Lite[[#This Row],[Date Assessment Completed]]-FIT_Lite[[#This Row],[Date Enrolled]])&lt;=15,"Yes","No"),"")</f>
        <v/>
      </c>
      <c r="BB208" s="7" t="str">
        <f>IF(AND(LEN(FIT_Lite[[#This Row],[Discharge Date]])&gt;0,LEN(FIT_Lite[[#This Row],[Date Discharge Summary Completed]])&gt;0),IF(DATEDIF(FIT_Lite[[#This Row],[Discharge Date]],FIT_Lite[[#This Row],[Date Discharge Summary Completed]],"D")&lt;=7,"Yes","No"),"")</f>
        <v/>
      </c>
      <c r="BC208" s="18" t="str">
        <f>IFERROR(IF(LEN(TRIM(FIT_Lite[[#This Row],[Living Arrangements at Discharge]]))&gt;0,VLOOKUP(FIT_Lite[[#This Row],[Living Arrangements at Discharge]],Living_Arrangements[],2,FALSE),""),"")</f>
        <v/>
      </c>
      <c r="BD20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8" s="18" t="str">
        <f>IF(LEN(TRIM(FIT_Lite[[#This Row],[Employment Status at Discharge]]))&gt;0,IF(FIT_Lite[[#This Row],[Employment Status at Discharge]]="Yes","Stable",IF(FIT_Lite[[#This Row],[Employment Status at Discharge]]="No","Unstable",IFERROR(VLOOKUP(FIT_Lite[[#This Row],[Employment Status at Discharge]],Employment_Stat[],2,FALSE),""))),"")</f>
        <v/>
      </c>
      <c r="BF208" s="16">
        <f>IF(LEN(FIT_Lite[[#This Row],[Pre-AAPI Date]])&gt;0,FIT_Lite[[#This Row],[Pre-AAPI Date]],FIT_Lite[[#This Row],[Date Enrolled]])</f>
        <v>0</v>
      </c>
      <c r="BG208" s="16">
        <f ca="1">IF(LEN(FIT_Lite[[#This Row],[Date Discharge Summary Completed]])&gt;0,FIT_Lite[[#This Row],[Date Discharge Summary Completed]],IF(LEN(FIT_Lite[[#This Row],[Discharge Date]])&gt;0,FIT_Lite[[#This Row],[Discharge Date]]+30,TODAY()))</f>
        <v>45940</v>
      </c>
      <c r="BH208" s="16">
        <f>IF(LEN(FIT_Lite[[#This Row],[Pre-DLA-20 Date]])&gt;0,FIT_Lite[[#This Row],[Pre-DLA-20 Date]],FIT_Lite[[#This Row],[Date Enrolled]])</f>
        <v>0</v>
      </c>
      <c r="BI208" t="str">
        <f>IFERROR(IF(AND(TRIM(FIT_Lite[[#This Row],[Date Enrolled]])&lt;&gt;"",TRIM(FIT_Lite[[#This Row],[Discharge Date]])&lt;&gt;""),DATEDIF(FIT_Lite[[#This Row],[Date Enrolled]],FIT_Lite[[#This Row],[Discharge Date]],"D"),""),"")</f>
        <v/>
      </c>
    </row>
    <row r="209" spans="1:61" x14ac:dyDescent="0.25">
      <c r="A209" s="14"/>
      <c r="D209" s="20"/>
      <c r="S209" s="10"/>
      <c r="AG209" s="11"/>
      <c r="AH209" s="35"/>
      <c r="AI209" s="11"/>
      <c r="AJ209" s="11"/>
      <c r="AO209" s="10"/>
      <c r="AP209" s="15" t="str" cm="1">
        <f t="array" aca="1" ref="AP20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09" s="16" t="str" cm="1">
        <f t="array" aca="1" ref="AQ20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09" s="16" t="str" cm="1">
        <f t="array" aca="1" ref="AR20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09" s="51" t="str">
        <f ca="1">IF(
AND(LEN(TRIM(FIT_Lite[[#This Row],[Child Care 6 Months Post-Discharge]]))=0,LEN(TRIM(FIT_Lite[[#This Row],[Discharge Date]]))&gt;0,LEN(TRIM(AN209))=0,FIT_Lite[[#This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09" s="48" t="str" cm="1">
        <f t="array" aca="1" ref="AT20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0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09" s="7">
        <f>IF(FIT_Lite[[#This Row],[Most Recent-AAPI Score]]&gt;=40, 1, IF(OR(TRIM(FIT_Lite[[#This Row],[Pre-AAPI Score]])="",TRIM(FIT_Lite[[#This Row],[Most Recent-AAPI Score]])=""),0,IF(FIT_Lite[[#This Row],[Most Recent-AAPI Score]]-FIT_Lite[[#This Row],[Pre-AAPI Score]]&gt;=0,1,0)))</f>
        <v>0</v>
      </c>
      <c r="AW209" s="7">
        <f>IF(FIT_Lite[[#This Row],[Most Recent-DLA-20 Score]]&gt;=7, 1, IF(OR(TRIM(FIT_Lite[[#This Row],[Pre-DLA-20 Score]])="",TRIM(FIT_Lite[[#This Row],[Most Recent-DLA-20 Score]])=""),0,IF(FIT_Lite[[#This Row],[Most Recent-DLA-20 Score]]-FIT_Lite[[#This Row],[Pre-DLA-20 Score]]&gt;=0,1,0)))</f>
        <v>0</v>
      </c>
      <c r="AX209" s="7">
        <f>IF(FIT_Lite[[#This Row],[Most Recent-AAPI Score]]&gt;=40, 1, IF(OR(TRIM(FIT_Lite[[#This Row],[Pre-AAPI Score]])="",TRIM(FIT_Lite[[#This Row],[Most Recent-AAPI Score]])=""),0,IF(FIT_Lite[[#This Row],[Most Recent-AAPI Score]]-FIT_Lite[[#This Row],[Pre-AAPI Score]]&gt;=0,1,0)))</f>
        <v>0</v>
      </c>
      <c r="AY209" s="7">
        <f>IF(FIT_Lite[[#This Row],[Most Recent-DLA-20 Score]]&gt;=7, 1, IF(OR(TRIM(FIT_Lite[[#This Row],[Pre-DLA-20 Score]])="",TRIM(FIT_Lite[[#This Row],[Most Recent-DLA-20 Score]])=""),0,IF(FIT_Lite[[#This Row],[Most Recent-DLA-20 Score]]-FIT_Lite[[#This Row],[Pre-DLA-20 Score]]&gt;=0,1,0)))</f>
        <v>0</v>
      </c>
      <c r="AZ209" s="7" t="str">
        <f>IFERROR(VLOOKUP(FIT_Lite[[#This Row],[Primary ICD-10 Diagnosis]],ICD_10[[Combined]:[category]],3,FALSE),"")</f>
        <v/>
      </c>
      <c r="BA209" s="18" t="str">
        <f>IF(AND(LEN(FIT_Lite[[#This Row],[Date Enrolled]])&gt;0,LEN(FIT_Lite[[#This Row],[Date Assessment Completed]])&gt;0),IF((FIT_Lite[[#This Row],[Date Assessment Completed]]-FIT_Lite[[#This Row],[Date Enrolled]])&lt;=15,"Yes","No"),"")</f>
        <v/>
      </c>
      <c r="BB209" s="7" t="str">
        <f>IF(AND(LEN(FIT_Lite[[#This Row],[Discharge Date]])&gt;0,LEN(FIT_Lite[[#This Row],[Date Discharge Summary Completed]])&gt;0),IF(DATEDIF(FIT_Lite[[#This Row],[Discharge Date]],FIT_Lite[[#This Row],[Date Discharge Summary Completed]],"D")&lt;=7,"Yes","No"),"")</f>
        <v/>
      </c>
      <c r="BC209" s="18" t="str">
        <f>IFERROR(IF(LEN(TRIM(FIT_Lite[[#This Row],[Living Arrangements at Discharge]]))&gt;0,VLOOKUP(FIT_Lite[[#This Row],[Living Arrangements at Discharge]],Living_Arrangements[],2,FALSE),""),"")</f>
        <v/>
      </c>
      <c r="BD20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09" s="18" t="str">
        <f>IF(LEN(TRIM(FIT_Lite[[#This Row],[Employment Status at Discharge]]))&gt;0,IF(FIT_Lite[[#This Row],[Employment Status at Discharge]]="Yes","Stable",IF(FIT_Lite[[#This Row],[Employment Status at Discharge]]="No","Unstable",IFERROR(VLOOKUP(FIT_Lite[[#This Row],[Employment Status at Discharge]],Employment_Stat[],2,FALSE),""))),"")</f>
        <v/>
      </c>
      <c r="BF209" s="16">
        <f>IF(LEN(FIT_Lite[[#This Row],[Pre-AAPI Date]])&gt;0,FIT_Lite[[#This Row],[Pre-AAPI Date]],FIT_Lite[[#This Row],[Date Enrolled]])</f>
        <v>0</v>
      </c>
      <c r="BG209" s="16">
        <f ca="1">IF(LEN(FIT_Lite[[#This Row],[Date Discharge Summary Completed]])&gt;0,FIT_Lite[[#This Row],[Date Discharge Summary Completed]],IF(LEN(FIT_Lite[[#This Row],[Discharge Date]])&gt;0,FIT_Lite[[#This Row],[Discharge Date]]+30,TODAY()))</f>
        <v>45940</v>
      </c>
      <c r="BH209" s="16">
        <f>IF(LEN(FIT_Lite[[#This Row],[Pre-DLA-20 Date]])&gt;0,FIT_Lite[[#This Row],[Pre-DLA-20 Date]],FIT_Lite[[#This Row],[Date Enrolled]])</f>
        <v>0</v>
      </c>
      <c r="BI209" t="str">
        <f>IFERROR(IF(AND(TRIM(FIT_Lite[[#This Row],[Date Enrolled]])&lt;&gt;"",TRIM(FIT_Lite[[#This Row],[Discharge Date]])&lt;&gt;""),DATEDIF(FIT_Lite[[#This Row],[Date Enrolled]],FIT_Lite[[#This Row],[Discharge Date]],"D"),""),"")</f>
        <v/>
      </c>
    </row>
    <row r="210" spans="1:61" x14ac:dyDescent="0.25">
      <c r="A210" s="14"/>
      <c r="D210" s="20"/>
      <c r="O210" s="7"/>
      <c r="S210" s="10"/>
      <c r="AG210" s="11"/>
      <c r="AH210" s="35"/>
      <c r="AI210" s="11"/>
      <c r="AJ210" s="11"/>
      <c r="AO210" s="10"/>
      <c r="AP210" s="15" t="str" cm="1">
        <f t="array" aca="1" ref="AP21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0" s="16" t="str" cm="1">
        <f t="array" aca="1" ref="AQ21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0" s="16" t="str" cm="1">
        <f t="array" aca="1" ref="AR21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0" s="51" t="str">
        <f ca="1">IF(
AND(LEN(TRIM(FIT_Lite[[#This Row],[Child Care 6 Months Post-Discharge]]))=0,LEN(TRIM(FIT_Lite[[#This Row],[Discharge Date]]))&gt;0,LEN(TRIM(AN210))=0,FIT_Lite[[#This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0" s="48" t="str" cm="1">
        <f t="array" aca="1" ref="AT21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0" s="7">
        <f>IF(FIT_Lite[[#This Row],[Most Recent-AAPI Score]]&gt;=40, 1, IF(OR(TRIM(FIT_Lite[[#This Row],[Pre-AAPI Score]])="",TRIM(FIT_Lite[[#This Row],[Most Recent-AAPI Score]])=""),0,IF(FIT_Lite[[#This Row],[Most Recent-AAPI Score]]-FIT_Lite[[#This Row],[Pre-AAPI Score]]&gt;=0,1,0)))</f>
        <v>0</v>
      </c>
      <c r="AW210" s="7">
        <f>IF(FIT_Lite[[#This Row],[Most Recent-DLA-20 Score]]&gt;=7, 1, IF(OR(TRIM(FIT_Lite[[#This Row],[Pre-DLA-20 Score]])="",TRIM(FIT_Lite[[#This Row],[Most Recent-DLA-20 Score]])=""),0,IF(FIT_Lite[[#This Row],[Most Recent-DLA-20 Score]]-FIT_Lite[[#This Row],[Pre-DLA-20 Score]]&gt;=0,1,0)))</f>
        <v>0</v>
      </c>
      <c r="AX210" s="7">
        <f>IF(FIT_Lite[[#This Row],[Most Recent-AAPI Score]]&gt;=40, 1, IF(OR(TRIM(FIT_Lite[[#This Row],[Pre-AAPI Score]])="",TRIM(FIT_Lite[[#This Row],[Most Recent-AAPI Score]])=""),0,IF(FIT_Lite[[#This Row],[Most Recent-AAPI Score]]-FIT_Lite[[#This Row],[Pre-AAPI Score]]&gt;=0,1,0)))</f>
        <v>0</v>
      </c>
      <c r="AY210" s="7">
        <f>IF(FIT_Lite[[#This Row],[Most Recent-DLA-20 Score]]&gt;=7, 1, IF(OR(TRIM(FIT_Lite[[#This Row],[Pre-DLA-20 Score]])="",TRIM(FIT_Lite[[#This Row],[Most Recent-DLA-20 Score]])=""),0,IF(FIT_Lite[[#This Row],[Most Recent-DLA-20 Score]]-FIT_Lite[[#This Row],[Pre-DLA-20 Score]]&gt;=0,1,0)))</f>
        <v>0</v>
      </c>
      <c r="AZ210" s="7" t="str">
        <f>IFERROR(VLOOKUP(FIT_Lite[[#This Row],[Primary ICD-10 Diagnosis]],ICD_10[[Combined]:[category]],3,FALSE),"")</f>
        <v/>
      </c>
      <c r="BA210" s="18" t="str">
        <f>IF(AND(LEN(FIT_Lite[[#This Row],[Date Enrolled]])&gt;0,LEN(FIT_Lite[[#This Row],[Date Assessment Completed]])&gt;0),IF((FIT_Lite[[#This Row],[Date Assessment Completed]]-FIT_Lite[[#This Row],[Date Enrolled]])&lt;=15,"Yes","No"),"")</f>
        <v/>
      </c>
      <c r="BB210" s="7" t="str">
        <f>IF(AND(LEN(FIT_Lite[[#This Row],[Discharge Date]])&gt;0,LEN(FIT_Lite[[#This Row],[Date Discharge Summary Completed]])&gt;0),IF(DATEDIF(FIT_Lite[[#This Row],[Discharge Date]],FIT_Lite[[#This Row],[Date Discharge Summary Completed]],"D")&lt;=7,"Yes","No"),"")</f>
        <v/>
      </c>
      <c r="BC210" s="18" t="str">
        <f>IFERROR(IF(LEN(TRIM(FIT_Lite[[#This Row],[Living Arrangements at Discharge]]))&gt;0,VLOOKUP(FIT_Lite[[#This Row],[Living Arrangements at Discharge]],Living_Arrangements[],2,FALSE),""),"")</f>
        <v/>
      </c>
      <c r="BD21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0" s="18" t="str">
        <f>IF(LEN(TRIM(FIT_Lite[[#This Row],[Employment Status at Discharge]]))&gt;0,IF(FIT_Lite[[#This Row],[Employment Status at Discharge]]="Yes","Stable",IF(FIT_Lite[[#This Row],[Employment Status at Discharge]]="No","Unstable",IFERROR(VLOOKUP(FIT_Lite[[#This Row],[Employment Status at Discharge]],Employment_Stat[],2,FALSE),""))),"")</f>
        <v/>
      </c>
      <c r="BF210" s="16">
        <f>IF(LEN(FIT_Lite[[#This Row],[Pre-AAPI Date]])&gt;0,FIT_Lite[[#This Row],[Pre-AAPI Date]],FIT_Lite[[#This Row],[Date Enrolled]])</f>
        <v>0</v>
      </c>
      <c r="BG210" s="16">
        <f ca="1">IF(LEN(FIT_Lite[[#This Row],[Date Discharge Summary Completed]])&gt;0,FIT_Lite[[#This Row],[Date Discharge Summary Completed]],IF(LEN(FIT_Lite[[#This Row],[Discharge Date]])&gt;0,FIT_Lite[[#This Row],[Discharge Date]]+30,TODAY()))</f>
        <v>45940</v>
      </c>
      <c r="BH210" s="16">
        <f>IF(LEN(FIT_Lite[[#This Row],[Pre-DLA-20 Date]])&gt;0,FIT_Lite[[#This Row],[Pre-DLA-20 Date]],FIT_Lite[[#This Row],[Date Enrolled]])</f>
        <v>0</v>
      </c>
      <c r="BI210" t="str">
        <f>IFERROR(IF(AND(TRIM(FIT_Lite[[#This Row],[Date Enrolled]])&lt;&gt;"",TRIM(FIT_Lite[[#This Row],[Discharge Date]])&lt;&gt;""),DATEDIF(FIT_Lite[[#This Row],[Date Enrolled]],FIT_Lite[[#This Row],[Discharge Date]],"D"),""),"")</f>
        <v/>
      </c>
    </row>
    <row r="211" spans="1:61" x14ac:dyDescent="0.25">
      <c r="A211" s="14"/>
      <c r="D211" s="20"/>
      <c r="O211" s="7"/>
      <c r="S211" s="10"/>
      <c r="AG211" s="11"/>
      <c r="AH211" s="35"/>
      <c r="AI211" s="11"/>
      <c r="AJ211" s="11"/>
      <c r="AO211" s="10"/>
      <c r="AP211" s="15" t="str" cm="1">
        <f t="array" aca="1" ref="AP21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1" s="16" t="str" cm="1">
        <f t="array" aca="1" ref="AQ21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1" s="16" t="str" cm="1">
        <f t="array" aca="1" ref="AR21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1" s="51" t="str">
        <f ca="1">IF(
AND(LEN(TRIM(FIT_Lite[[#This Row],[Child Care 6 Months Post-Discharge]]))=0,LEN(TRIM(FIT_Lite[[#This Row],[Discharge Date]]))&gt;0,LEN(TRIM(AN211))=0,FIT_Lite[[#This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1" s="48" t="str" cm="1">
        <f t="array" aca="1" ref="AT21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1" s="7">
        <f>IF(FIT_Lite[[#This Row],[Most Recent-AAPI Score]]&gt;=40, 1, IF(OR(TRIM(FIT_Lite[[#This Row],[Pre-AAPI Score]])="",TRIM(FIT_Lite[[#This Row],[Most Recent-AAPI Score]])=""),0,IF(FIT_Lite[[#This Row],[Most Recent-AAPI Score]]-FIT_Lite[[#This Row],[Pre-AAPI Score]]&gt;=0,1,0)))</f>
        <v>0</v>
      </c>
      <c r="AW211" s="7">
        <f>IF(FIT_Lite[[#This Row],[Most Recent-DLA-20 Score]]&gt;=7, 1, IF(OR(TRIM(FIT_Lite[[#This Row],[Pre-DLA-20 Score]])="",TRIM(FIT_Lite[[#This Row],[Most Recent-DLA-20 Score]])=""),0,IF(FIT_Lite[[#This Row],[Most Recent-DLA-20 Score]]-FIT_Lite[[#This Row],[Pre-DLA-20 Score]]&gt;=0,1,0)))</f>
        <v>0</v>
      </c>
      <c r="AX211" s="7">
        <f>IF(FIT_Lite[[#This Row],[Most Recent-AAPI Score]]&gt;=40, 1, IF(OR(TRIM(FIT_Lite[[#This Row],[Pre-AAPI Score]])="",TRIM(FIT_Lite[[#This Row],[Most Recent-AAPI Score]])=""),0,IF(FIT_Lite[[#This Row],[Most Recent-AAPI Score]]-FIT_Lite[[#This Row],[Pre-AAPI Score]]&gt;=0,1,0)))</f>
        <v>0</v>
      </c>
      <c r="AY211" s="7">
        <f>IF(FIT_Lite[[#This Row],[Most Recent-DLA-20 Score]]&gt;=7, 1, IF(OR(TRIM(FIT_Lite[[#This Row],[Pre-DLA-20 Score]])="",TRIM(FIT_Lite[[#This Row],[Most Recent-DLA-20 Score]])=""),0,IF(FIT_Lite[[#This Row],[Most Recent-DLA-20 Score]]-FIT_Lite[[#This Row],[Pre-DLA-20 Score]]&gt;=0,1,0)))</f>
        <v>0</v>
      </c>
      <c r="AZ211" s="7" t="str">
        <f>IFERROR(VLOOKUP(FIT_Lite[[#This Row],[Primary ICD-10 Diagnosis]],ICD_10[[Combined]:[category]],3,FALSE),"")</f>
        <v/>
      </c>
      <c r="BA211" s="18" t="str">
        <f>IF(AND(LEN(FIT_Lite[[#This Row],[Date Enrolled]])&gt;0,LEN(FIT_Lite[[#This Row],[Date Assessment Completed]])&gt;0),IF((FIT_Lite[[#This Row],[Date Assessment Completed]]-FIT_Lite[[#This Row],[Date Enrolled]])&lt;=15,"Yes","No"),"")</f>
        <v/>
      </c>
      <c r="BB211" s="7" t="str">
        <f>IF(AND(LEN(FIT_Lite[[#This Row],[Discharge Date]])&gt;0,LEN(FIT_Lite[[#This Row],[Date Discharge Summary Completed]])&gt;0),IF(DATEDIF(FIT_Lite[[#This Row],[Discharge Date]],FIT_Lite[[#This Row],[Date Discharge Summary Completed]],"D")&lt;=7,"Yes","No"),"")</f>
        <v/>
      </c>
      <c r="BC211" s="18" t="str">
        <f>IFERROR(IF(LEN(TRIM(FIT_Lite[[#This Row],[Living Arrangements at Discharge]]))&gt;0,VLOOKUP(FIT_Lite[[#This Row],[Living Arrangements at Discharge]],Living_Arrangements[],2,FALSE),""),"")</f>
        <v/>
      </c>
      <c r="BD21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1" s="18" t="str">
        <f>IF(LEN(TRIM(FIT_Lite[[#This Row],[Employment Status at Discharge]]))&gt;0,IF(FIT_Lite[[#This Row],[Employment Status at Discharge]]="Yes","Stable",IF(FIT_Lite[[#This Row],[Employment Status at Discharge]]="No","Unstable",IFERROR(VLOOKUP(FIT_Lite[[#This Row],[Employment Status at Discharge]],Employment_Stat[],2,FALSE),""))),"")</f>
        <v/>
      </c>
      <c r="BF211" s="16">
        <f>IF(LEN(FIT_Lite[[#This Row],[Pre-AAPI Date]])&gt;0,FIT_Lite[[#This Row],[Pre-AAPI Date]],FIT_Lite[[#This Row],[Date Enrolled]])</f>
        <v>0</v>
      </c>
      <c r="BG211" s="16">
        <f ca="1">IF(LEN(FIT_Lite[[#This Row],[Date Discharge Summary Completed]])&gt;0,FIT_Lite[[#This Row],[Date Discharge Summary Completed]],IF(LEN(FIT_Lite[[#This Row],[Discharge Date]])&gt;0,FIT_Lite[[#This Row],[Discharge Date]]+30,TODAY()))</f>
        <v>45940</v>
      </c>
      <c r="BH211" s="16">
        <f>IF(LEN(FIT_Lite[[#This Row],[Pre-DLA-20 Date]])&gt;0,FIT_Lite[[#This Row],[Pre-DLA-20 Date]],FIT_Lite[[#This Row],[Date Enrolled]])</f>
        <v>0</v>
      </c>
      <c r="BI211" t="str">
        <f>IFERROR(IF(AND(TRIM(FIT_Lite[[#This Row],[Date Enrolled]])&lt;&gt;"",TRIM(FIT_Lite[[#This Row],[Discharge Date]])&lt;&gt;""),DATEDIF(FIT_Lite[[#This Row],[Date Enrolled]],FIT_Lite[[#This Row],[Discharge Date]],"D"),""),"")</f>
        <v/>
      </c>
    </row>
    <row r="212" spans="1:61" x14ac:dyDescent="0.25">
      <c r="A212" s="14"/>
      <c r="D212" s="20"/>
      <c r="S212" s="10"/>
      <c r="AG212" s="11"/>
      <c r="AH212" s="35"/>
      <c r="AI212" s="11"/>
      <c r="AJ212" s="11"/>
      <c r="AO212" s="10"/>
      <c r="AP212" s="15" t="str" cm="1">
        <f t="array" aca="1" ref="AP21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2" s="16" t="str" cm="1">
        <f t="array" aca="1" ref="AQ21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2" s="16" t="str" cm="1">
        <f t="array" aca="1" ref="AR21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2" s="51" t="str">
        <f ca="1">IF(
AND(LEN(TRIM(FIT_Lite[[#This Row],[Child Care 6 Months Post-Discharge]]))=0,LEN(TRIM(FIT_Lite[[#This Row],[Discharge Date]]))&gt;0,LEN(TRIM(AN212))=0,FIT_Lite[[#This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2" s="48" t="str" cm="1">
        <f t="array" aca="1" ref="AT21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2" s="7">
        <f>IF(FIT_Lite[[#This Row],[Most Recent-AAPI Score]]&gt;=40, 1, IF(OR(TRIM(FIT_Lite[[#This Row],[Pre-AAPI Score]])="",TRIM(FIT_Lite[[#This Row],[Most Recent-AAPI Score]])=""),0,IF(FIT_Lite[[#This Row],[Most Recent-AAPI Score]]-FIT_Lite[[#This Row],[Pre-AAPI Score]]&gt;=0,1,0)))</f>
        <v>0</v>
      </c>
      <c r="AW212" s="7">
        <f>IF(FIT_Lite[[#This Row],[Most Recent-DLA-20 Score]]&gt;=7, 1, IF(OR(TRIM(FIT_Lite[[#This Row],[Pre-DLA-20 Score]])="",TRIM(FIT_Lite[[#This Row],[Most Recent-DLA-20 Score]])=""),0,IF(FIT_Lite[[#This Row],[Most Recent-DLA-20 Score]]-FIT_Lite[[#This Row],[Pre-DLA-20 Score]]&gt;=0,1,0)))</f>
        <v>0</v>
      </c>
      <c r="AX212" s="7">
        <f>IF(FIT_Lite[[#This Row],[Most Recent-AAPI Score]]&gt;=40, 1, IF(OR(TRIM(FIT_Lite[[#This Row],[Pre-AAPI Score]])="",TRIM(FIT_Lite[[#This Row],[Most Recent-AAPI Score]])=""),0,IF(FIT_Lite[[#This Row],[Most Recent-AAPI Score]]-FIT_Lite[[#This Row],[Pre-AAPI Score]]&gt;=0,1,0)))</f>
        <v>0</v>
      </c>
      <c r="AY212" s="7">
        <f>IF(FIT_Lite[[#This Row],[Most Recent-DLA-20 Score]]&gt;=7, 1, IF(OR(TRIM(FIT_Lite[[#This Row],[Pre-DLA-20 Score]])="",TRIM(FIT_Lite[[#This Row],[Most Recent-DLA-20 Score]])=""),0,IF(FIT_Lite[[#This Row],[Most Recent-DLA-20 Score]]-FIT_Lite[[#This Row],[Pre-DLA-20 Score]]&gt;=0,1,0)))</f>
        <v>0</v>
      </c>
      <c r="AZ212" s="7" t="str">
        <f>IFERROR(VLOOKUP(FIT_Lite[[#This Row],[Primary ICD-10 Diagnosis]],ICD_10[[Combined]:[category]],3,FALSE),"")</f>
        <v/>
      </c>
      <c r="BA212" s="18" t="str">
        <f>IF(AND(LEN(FIT_Lite[[#This Row],[Date Enrolled]])&gt;0,LEN(FIT_Lite[[#This Row],[Date Assessment Completed]])&gt;0),IF((FIT_Lite[[#This Row],[Date Assessment Completed]]-FIT_Lite[[#This Row],[Date Enrolled]])&lt;=15,"Yes","No"),"")</f>
        <v/>
      </c>
      <c r="BB212" s="7" t="str">
        <f>IF(AND(LEN(FIT_Lite[[#This Row],[Discharge Date]])&gt;0,LEN(FIT_Lite[[#This Row],[Date Discharge Summary Completed]])&gt;0),IF(DATEDIF(FIT_Lite[[#This Row],[Discharge Date]],FIT_Lite[[#This Row],[Date Discharge Summary Completed]],"D")&lt;=7,"Yes","No"),"")</f>
        <v/>
      </c>
      <c r="BC212" s="18" t="str">
        <f>IFERROR(IF(LEN(TRIM(FIT_Lite[[#This Row],[Living Arrangements at Discharge]]))&gt;0,VLOOKUP(FIT_Lite[[#This Row],[Living Arrangements at Discharge]],Living_Arrangements[],2,FALSE),""),"")</f>
        <v/>
      </c>
      <c r="BD21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2" s="18" t="str">
        <f>IF(LEN(TRIM(FIT_Lite[[#This Row],[Employment Status at Discharge]]))&gt;0,IF(FIT_Lite[[#This Row],[Employment Status at Discharge]]="Yes","Stable",IF(FIT_Lite[[#This Row],[Employment Status at Discharge]]="No","Unstable",IFERROR(VLOOKUP(FIT_Lite[[#This Row],[Employment Status at Discharge]],Employment_Stat[],2,FALSE),""))),"")</f>
        <v/>
      </c>
      <c r="BF212" s="16">
        <f>IF(LEN(FIT_Lite[[#This Row],[Pre-AAPI Date]])&gt;0,FIT_Lite[[#This Row],[Pre-AAPI Date]],FIT_Lite[[#This Row],[Date Enrolled]])</f>
        <v>0</v>
      </c>
      <c r="BG212" s="16">
        <f ca="1">IF(LEN(FIT_Lite[[#This Row],[Date Discharge Summary Completed]])&gt;0,FIT_Lite[[#This Row],[Date Discharge Summary Completed]],IF(LEN(FIT_Lite[[#This Row],[Discharge Date]])&gt;0,FIT_Lite[[#This Row],[Discharge Date]]+30,TODAY()))</f>
        <v>45940</v>
      </c>
      <c r="BH212" s="16">
        <f>IF(LEN(FIT_Lite[[#This Row],[Pre-DLA-20 Date]])&gt;0,FIT_Lite[[#This Row],[Pre-DLA-20 Date]],FIT_Lite[[#This Row],[Date Enrolled]])</f>
        <v>0</v>
      </c>
      <c r="BI212" t="str">
        <f>IFERROR(IF(AND(TRIM(FIT_Lite[[#This Row],[Date Enrolled]])&lt;&gt;"",TRIM(FIT_Lite[[#This Row],[Discharge Date]])&lt;&gt;""),DATEDIF(FIT_Lite[[#This Row],[Date Enrolled]],FIT_Lite[[#This Row],[Discharge Date]],"D"),""),"")</f>
        <v/>
      </c>
    </row>
    <row r="213" spans="1:61" x14ac:dyDescent="0.25">
      <c r="A213" s="14"/>
      <c r="D213" s="20"/>
      <c r="O213" s="7"/>
      <c r="S213" s="10"/>
      <c r="AG213" s="11"/>
      <c r="AH213" s="35"/>
      <c r="AI213" s="11"/>
      <c r="AJ213" s="11"/>
      <c r="AO213" s="10"/>
      <c r="AP213" s="15" t="str" cm="1">
        <f t="array" aca="1" ref="AP21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3" s="16" t="str" cm="1">
        <f t="array" aca="1" ref="AQ21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3" s="16" t="str" cm="1">
        <f t="array" aca="1" ref="AR21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3" s="51" t="str">
        <f ca="1">IF(
AND(LEN(TRIM(FIT_Lite[[#This Row],[Child Care 6 Months Post-Discharge]]))=0,LEN(TRIM(FIT_Lite[[#This Row],[Discharge Date]]))&gt;0,LEN(TRIM(AN213))=0,FIT_Lite[[#This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3" s="48" t="str" cm="1">
        <f t="array" aca="1" ref="AT21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3" s="7">
        <f>IF(FIT_Lite[[#This Row],[Most Recent-AAPI Score]]&gt;=40, 1, IF(OR(TRIM(FIT_Lite[[#This Row],[Pre-AAPI Score]])="",TRIM(FIT_Lite[[#This Row],[Most Recent-AAPI Score]])=""),0,IF(FIT_Lite[[#This Row],[Most Recent-AAPI Score]]-FIT_Lite[[#This Row],[Pre-AAPI Score]]&gt;=0,1,0)))</f>
        <v>0</v>
      </c>
      <c r="AW213" s="7">
        <f>IF(FIT_Lite[[#This Row],[Most Recent-DLA-20 Score]]&gt;=7, 1, IF(OR(TRIM(FIT_Lite[[#This Row],[Pre-DLA-20 Score]])="",TRIM(FIT_Lite[[#This Row],[Most Recent-DLA-20 Score]])=""),0,IF(FIT_Lite[[#This Row],[Most Recent-DLA-20 Score]]-FIT_Lite[[#This Row],[Pre-DLA-20 Score]]&gt;=0,1,0)))</f>
        <v>0</v>
      </c>
      <c r="AX213" s="7">
        <f>IF(FIT_Lite[[#This Row],[Most Recent-AAPI Score]]&gt;=40, 1, IF(OR(TRIM(FIT_Lite[[#This Row],[Pre-AAPI Score]])="",TRIM(FIT_Lite[[#This Row],[Most Recent-AAPI Score]])=""),0,IF(FIT_Lite[[#This Row],[Most Recent-AAPI Score]]-FIT_Lite[[#This Row],[Pre-AAPI Score]]&gt;=0,1,0)))</f>
        <v>0</v>
      </c>
      <c r="AY213" s="7">
        <f>IF(FIT_Lite[[#This Row],[Most Recent-DLA-20 Score]]&gt;=7, 1, IF(OR(TRIM(FIT_Lite[[#This Row],[Pre-DLA-20 Score]])="",TRIM(FIT_Lite[[#This Row],[Most Recent-DLA-20 Score]])=""),0,IF(FIT_Lite[[#This Row],[Most Recent-DLA-20 Score]]-FIT_Lite[[#This Row],[Pre-DLA-20 Score]]&gt;=0,1,0)))</f>
        <v>0</v>
      </c>
      <c r="AZ213" s="7" t="str">
        <f>IFERROR(VLOOKUP(FIT_Lite[[#This Row],[Primary ICD-10 Diagnosis]],ICD_10[[Combined]:[category]],3,FALSE),"")</f>
        <v/>
      </c>
      <c r="BA213" s="18" t="str">
        <f>IF(AND(LEN(FIT_Lite[[#This Row],[Date Enrolled]])&gt;0,LEN(FIT_Lite[[#This Row],[Date Assessment Completed]])&gt;0),IF((FIT_Lite[[#This Row],[Date Assessment Completed]]-FIT_Lite[[#This Row],[Date Enrolled]])&lt;=15,"Yes","No"),"")</f>
        <v/>
      </c>
      <c r="BB213" s="7" t="str">
        <f>IF(AND(LEN(FIT_Lite[[#This Row],[Discharge Date]])&gt;0,LEN(FIT_Lite[[#This Row],[Date Discharge Summary Completed]])&gt;0),IF(DATEDIF(FIT_Lite[[#This Row],[Discharge Date]],FIT_Lite[[#This Row],[Date Discharge Summary Completed]],"D")&lt;=7,"Yes","No"),"")</f>
        <v/>
      </c>
      <c r="BC213" s="18" t="str">
        <f>IFERROR(IF(LEN(TRIM(FIT_Lite[[#This Row],[Living Arrangements at Discharge]]))&gt;0,VLOOKUP(FIT_Lite[[#This Row],[Living Arrangements at Discharge]],Living_Arrangements[],2,FALSE),""),"")</f>
        <v/>
      </c>
      <c r="BD21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3" s="18" t="str">
        <f>IF(LEN(TRIM(FIT_Lite[[#This Row],[Employment Status at Discharge]]))&gt;0,IF(FIT_Lite[[#This Row],[Employment Status at Discharge]]="Yes","Stable",IF(FIT_Lite[[#This Row],[Employment Status at Discharge]]="No","Unstable",IFERROR(VLOOKUP(FIT_Lite[[#This Row],[Employment Status at Discharge]],Employment_Stat[],2,FALSE),""))),"")</f>
        <v/>
      </c>
      <c r="BF213" s="16">
        <f>IF(LEN(FIT_Lite[[#This Row],[Pre-AAPI Date]])&gt;0,FIT_Lite[[#This Row],[Pre-AAPI Date]],FIT_Lite[[#This Row],[Date Enrolled]])</f>
        <v>0</v>
      </c>
      <c r="BG213" s="16">
        <f ca="1">IF(LEN(FIT_Lite[[#This Row],[Date Discharge Summary Completed]])&gt;0,FIT_Lite[[#This Row],[Date Discharge Summary Completed]],IF(LEN(FIT_Lite[[#This Row],[Discharge Date]])&gt;0,FIT_Lite[[#This Row],[Discharge Date]]+30,TODAY()))</f>
        <v>45940</v>
      </c>
      <c r="BH213" s="16">
        <f>IF(LEN(FIT_Lite[[#This Row],[Pre-DLA-20 Date]])&gt;0,FIT_Lite[[#This Row],[Pre-DLA-20 Date]],FIT_Lite[[#This Row],[Date Enrolled]])</f>
        <v>0</v>
      </c>
      <c r="BI213" t="str">
        <f>IFERROR(IF(AND(TRIM(FIT_Lite[[#This Row],[Date Enrolled]])&lt;&gt;"",TRIM(FIT_Lite[[#This Row],[Discharge Date]])&lt;&gt;""),DATEDIF(FIT_Lite[[#This Row],[Date Enrolled]],FIT_Lite[[#This Row],[Discharge Date]],"D"),""),"")</f>
        <v/>
      </c>
    </row>
    <row r="214" spans="1:61" x14ac:dyDescent="0.25">
      <c r="A214" s="14"/>
      <c r="D214" s="20"/>
      <c r="O214" s="7"/>
      <c r="S214" s="10"/>
      <c r="AG214" s="11"/>
      <c r="AH214" s="35"/>
      <c r="AI214" s="11"/>
      <c r="AJ214" s="11"/>
      <c r="AO214" s="10"/>
      <c r="AP214" s="15" t="str" cm="1">
        <f t="array" aca="1" ref="AP21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4" s="16" t="str" cm="1">
        <f t="array" aca="1" ref="AQ21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4" s="16" t="str" cm="1">
        <f t="array" aca="1" ref="AR21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4" s="51" t="str">
        <f ca="1">IF(
AND(LEN(TRIM(FIT_Lite[[#This Row],[Child Care 6 Months Post-Discharge]]))=0,LEN(TRIM(FIT_Lite[[#This Row],[Discharge Date]]))&gt;0,LEN(TRIM(AN214))=0,FIT_Lite[[#This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4" s="48" t="str" cm="1">
        <f t="array" aca="1" ref="AT21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4" s="7">
        <f>IF(FIT_Lite[[#This Row],[Most Recent-AAPI Score]]&gt;=40, 1, IF(OR(TRIM(FIT_Lite[[#This Row],[Pre-AAPI Score]])="",TRIM(FIT_Lite[[#This Row],[Most Recent-AAPI Score]])=""),0,IF(FIT_Lite[[#This Row],[Most Recent-AAPI Score]]-FIT_Lite[[#This Row],[Pre-AAPI Score]]&gt;=0,1,0)))</f>
        <v>0</v>
      </c>
      <c r="AW214" s="7">
        <f>IF(FIT_Lite[[#This Row],[Most Recent-DLA-20 Score]]&gt;=7, 1, IF(OR(TRIM(FIT_Lite[[#This Row],[Pre-DLA-20 Score]])="",TRIM(FIT_Lite[[#This Row],[Most Recent-DLA-20 Score]])=""),0,IF(FIT_Lite[[#This Row],[Most Recent-DLA-20 Score]]-FIT_Lite[[#This Row],[Pre-DLA-20 Score]]&gt;=0,1,0)))</f>
        <v>0</v>
      </c>
      <c r="AX214" s="7">
        <f>IF(FIT_Lite[[#This Row],[Most Recent-AAPI Score]]&gt;=40, 1, IF(OR(TRIM(FIT_Lite[[#This Row],[Pre-AAPI Score]])="",TRIM(FIT_Lite[[#This Row],[Most Recent-AAPI Score]])=""),0,IF(FIT_Lite[[#This Row],[Most Recent-AAPI Score]]-FIT_Lite[[#This Row],[Pre-AAPI Score]]&gt;=0,1,0)))</f>
        <v>0</v>
      </c>
      <c r="AY214" s="7">
        <f>IF(FIT_Lite[[#This Row],[Most Recent-DLA-20 Score]]&gt;=7, 1, IF(OR(TRIM(FIT_Lite[[#This Row],[Pre-DLA-20 Score]])="",TRIM(FIT_Lite[[#This Row],[Most Recent-DLA-20 Score]])=""),0,IF(FIT_Lite[[#This Row],[Most Recent-DLA-20 Score]]-FIT_Lite[[#This Row],[Pre-DLA-20 Score]]&gt;=0,1,0)))</f>
        <v>0</v>
      </c>
      <c r="AZ214" s="7" t="str">
        <f>IFERROR(VLOOKUP(FIT_Lite[[#This Row],[Primary ICD-10 Diagnosis]],ICD_10[[Combined]:[category]],3,FALSE),"")</f>
        <v/>
      </c>
      <c r="BA214" s="18" t="str">
        <f>IF(AND(LEN(FIT_Lite[[#This Row],[Date Enrolled]])&gt;0,LEN(FIT_Lite[[#This Row],[Date Assessment Completed]])&gt;0),IF((FIT_Lite[[#This Row],[Date Assessment Completed]]-FIT_Lite[[#This Row],[Date Enrolled]])&lt;=15,"Yes","No"),"")</f>
        <v/>
      </c>
      <c r="BB214" s="7" t="str">
        <f>IF(AND(LEN(FIT_Lite[[#This Row],[Discharge Date]])&gt;0,LEN(FIT_Lite[[#This Row],[Date Discharge Summary Completed]])&gt;0),IF(DATEDIF(FIT_Lite[[#This Row],[Discharge Date]],FIT_Lite[[#This Row],[Date Discharge Summary Completed]],"D")&lt;=7,"Yes","No"),"")</f>
        <v/>
      </c>
      <c r="BC214" s="18" t="str">
        <f>IFERROR(IF(LEN(TRIM(FIT_Lite[[#This Row],[Living Arrangements at Discharge]]))&gt;0,VLOOKUP(FIT_Lite[[#This Row],[Living Arrangements at Discharge]],Living_Arrangements[],2,FALSE),""),"")</f>
        <v/>
      </c>
      <c r="BD21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4" s="18" t="str">
        <f>IF(LEN(TRIM(FIT_Lite[[#This Row],[Employment Status at Discharge]]))&gt;0,IF(FIT_Lite[[#This Row],[Employment Status at Discharge]]="Yes","Stable",IF(FIT_Lite[[#This Row],[Employment Status at Discharge]]="No","Unstable",IFERROR(VLOOKUP(FIT_Lite[[#This Row],[Employment Status at Discharge]],Employment_Stat[],2,FALSE),""))),"")</f>
        <v/>
      </c>
      <c r="BF214" s="16">
        <f>IF(LEN(FIT_Lite[[#This Row],[Pre-AAPI Date]])&gt;0,FIT_Lite[[#This Row],[Pre-AAPI Date]],FIT_Lite[[#This Row],[Date Enrolled]])</f>
        <v>0</v>
      </c>
      <c r="BG214" s="16">
        <f ca="1">IF(LEN(FIT_Lite[[#This Row],[Date Discharge Summary Completed]])&gt;0,FIT_Lite[[#This Row],[Date Discharge Summary Completed]],IF(LEN(FIT_Lite[[#This Row],[Discharge Date]])&gt;0,FIT_Lite[[#This Row],[Discharge Date]]+30,TODAY()))</f>
        <v>45940</v>
      </c>
      <c r="BH214" s="16">
        <f>IF(LEN(FIT_Lite[[#This Row],[Pre-DLA-20 Date]])&gt;0,FIT_Lite[[#This Row],[Pre-DLA-20 Date]],FIT_Lite[[#This Row],[Date Enrolled]])</f>
        <v>0</v>
      </c>
      <c r="BI214" t="str">
        <f>IFERROR(IF(AND(TRIM(FIT_Lite[[#This Row],[Date Enrolled]])&lt;&gt;"",TRIM(FIT_Lite[[#This Row],[Discharge Date]])&lt;&gt;""),DATEDIF(FIT_Lite[[#This Row],[Date Enrolled]],FIT_Lite[[#This Row],[Discharge Date]],"D"),""),"")</f>
        <v/>
      </c>
    </row>
    <row r="215" spans="1:61" x14ac:dyDescent="0.25">
      <c r="A215" s="14"/>
      <c r="D215" s="20"/>
      <c r="O215" s="7"/>
      <c r="S215" s="10"/>
      <c r="AG215" s="11"/>
      <c r="AH215" s="35"/>
      <c r="AI215" s="11"/>
      <c r="AJ215" s="11"/>
      <c r="AO215" s="10"/>
      <c r="AP215" s="15" t="str" cm="1">
        <f t="array" aca="1" ref="AP21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5" s="16" t="str" cm="1">
        <f t="array" aca="1" ref="AQ21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5" s="16" t="str" cm="1">
        <f t="array" aca="1" ref="AR21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5" s="51" t="str">
        <f ca="1">IF(
AND(LEN(TRIM(FIT_Lite[[#This Row],[Child Care 6 Months Post-Discharge]]))=0,LEN(TRIM(FIT_Lite[[#This Row],[Discharge Date]]))&gt;0,LEN(TRIM(AN215))=0,FIT_Lite[[#This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5" s="48" t="str" cm="1">
        <f t="array" aca="1" ref="AT21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5" s="7">
        <f>IF(FIT_Lite[[#This Row],[Most Recent-AAPI Score]]&gt;=40, 1, IF(OR(TRIM(FIT_Lite[[#This Row],[Pre-AAPI Score]])="",TRIM(FIT_Lite[[#This Row],[Most Recent-AAPI Score]])=""),0,IF(FIT_Lite[[#This Row],[Most Recent-AAPI Score]]-FIT_Lite[[#This Row],[Pre-AAPI Score]]&gt;=0,1,0)))</f>
        <v>0</v>
      </c>
      <c r="AW215" s="7">
        <f>IF(FIT_Lite[[#This Row],[Most Recent-DLA-20 Score]]&gt;=7, 1, IF(OR(TRIM(FIT_Lite[[#This Row],[Pre-DLA-20 Score]])="",TRIM(FIT_Lite[[#This Row],[Most Recent-DLA-20 Score]])=""),0,IF(FIT_Lite[[#This Row],[Most Recent-DLA-20 Score]]-FIT_Lite[[#This Row],[Pre-DLA-20 Score]]&gt;=0,1,0)))</f>
        <v>0</v>
      </c>
      <c r="AX215" s="7">
        <f>IF(FIT_Lite[[#This Row],[Most Recent-AAPI Score]]&gt;=40, 1, IF(OR(TRIM(FIT_Lite[[#This Row],[Pre-AAPI Score]])="",TRIM(FIT_Lite[[#This Row],[Most Recent-AAPI Score]])=""),0,IF(FIT_Lite[[#This Row],[Most Recent-AAPI Score]]-FIT_Lite[[#This Row],[Pre-AAPI Score]]&gt;=0,1,0)))</f>
        <v>0</v>
      </c>
      <c r="AY215" s="7">
        <f>IF(FIT_Lite[[#This Row],[Most Recent-DLA-20 Score]]&gt;=7, 1, IF(OR(TRIM(FIT_Lite[[#This Row],[Pre-DLA-20 Score]])="",TRIM(FIT_Lite[[#This Row],[Most Recent-DLA-20 Score]])=""),0,IF(FIT_Lite[[#This Row],[Most Recent-DLA-20 Score]]-FIT_Lite[[#This Row],[Pre-DLA-20 Score]]&gt;=0,1,0)))</f>
        <v>0</v>
      </c>
      <c r="AZ215" s="7" t="str">
        <f>IFERROR(VLOOKUP(FIT_Lite[[#This Row],[Primary ICD-10 Diagnosis]],ICD_10[[Combined]:[category]],3,FALSE),"")</f>
        <v/>
      </c>
      <c r="BA215" s="18" t="str">
        <f>IF(AND(LEN(FIT_Lite[[#This Row],[Date Enrolled]])&gt;0,LEN(FIT_Lite[[#This Row],[Date Assessment Completed]])&gt;0),IF((FIT_Lite[[#This Row],[Date Assessment Completed]]-FIT_Lite[[#This Row],[Date Enrolled]])&lt;=15,"Yes","No"),"")</f>
        <v/>
      </c>
      <c r="BB215" s="7" t="str">
        <f>IF(AND(LEN(FIT_Lite[[#This Row],[Discharge Date]])&gt;0,LEN(FIT_Lite[[#This Row],[Date Discharge Summary Completed]])&gt;0),IF(DATEDIF(FIT_Lite[[#This Row],[Discharge Date]],FIT_Lite[[#This Row],[Date Discharge Summary Completed]],"D")&lt;=7,"Yes","No"),"")</f>
        <v/>
      </c>
      <c r="BC215" s="18" t="str">
        <f>IFERROR(IF(LEN(TRIM(FIT_Lite[[#This Row],[Living Arrangements at Discharge]]))&gt;0,VLOOKUP(FIT_Lite[[#This Row],[Living Arrangements at Discharge]],Living_Arrangements[],2,FALSE),""),"")</f>
        <v/>
      </c>
      <c r="BD21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5" s="18" t="str">
        <f>IF(LEN(TRIM(FIT_Lite[[#This Row],[Employment Status at Discharge]]))&gt;0,IF(FIT_Lite[[#This Row],[Employment Status at Discharge]]="Yes","Stable",IF(FIT_Lite[[#This Row],[Employment Status at Discharge]]="No","Unstable",IFERROR(VLOOKUP(FIT_Lite[[#This Row],[Employment Status at Discharge]],Employment_Stat[],2,FALSE),""))),"")</f>
        <v/>
      </c>
      <c r="BF215" s="16">
        <f>IF(LEN(FIT_Lite[[#This Row],[Pre-AAPI Date]])&gt;0,FIT_Lite[[#This Row],[Pre-AAPI Date]],FIT_Lite[[#This Row],[Date Enrolled]])</f>
        <v>0</v>
      </c>
      <c r="BG215" s="16">
        <f ca="1">IF(LEN(FIT_Lite[[#This Row],[Date Discharge Summary Completed]])&gt;0,FIT_Lite[[#This Row],[Date Discharge Summary Completed]],IF(LEN(FIT_Lite[[#This Row],[Discharge Date]])&gt;0,FIT_Lite[[#This Row],[Discharge Date]]+30,TODAY()))</f>
        <v>45940</v>
      </c>
      <c r="BH215" s="16">
        <f>IF(LEN(FIT_Lite[[#This Row],[Pre-DLA-20 Date]])&gt;0,FIT_Lite[[#This Row],[Pre-DLA-20 Date]],FIT_Lite[[#This Row],[Date Enrolled]])</f>
        <v>0</v>
      </c>
      <c r="BI215" t="str">
        <f>IFERROR(IF(AND(TRIM(FIT_Lite[[#This Row],[Date Enrolled]])&lt;&gt;"",TRIM(FIT_Lite[[#This Row],[Discharge Date]])&lt;&gt;""),DATEDIF(FIT_Lite[[#This Row],[Date Enrolled]],FIT_Lite[[#This Row],[Discharge Date]],"D"),""),"")</f>
        <v/>
      </c>
    </row>
    <row r="216" spans="1:61" x14ac:dyDescent="0.25">
      <c r="A216" s="14"/>
      <c r="D216" s="20"/>
      <c r="O216" s="7"/>
      <c r="S216" s="10"/>
      <c r="AG216" s="11"/>
      <c r="AH216" s="35"/>
      <c r="AI216" s="11"/>
      <c r="AJ216" s="11"/>
      <c r="AO216" s="10"/>
      <c r="AP216" s="15" t="str" cm="1">
        <f t="array" aca="1" ref="AP21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6" s="16" t="str" cm="1">
        <f t="array" aca="1" ref="AQ21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6" s="16" t="str" cm="1">
        <f t="array" aca="1" ref="AR21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6" s="51" t="str">
        <f ca="1">IF(
AND(LEN(TRIM(FIT_Lite[[#This Row],[Child Care 6 Months Post-Discharge]]))=0,LEN(TRIM(FIT_Lite[[#This Row],[Discharge Date]]))&gt;0,LEN(TRIM(AN216))=0,FIT_Lite[[#This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6" s="48" t="str" cm="1">
        <f t="array" aca="1" ref="AT21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6" s="7">
        <f>IF(FIT_Lite[[#This Row],[Most Recent-AAPI Score]]&gt;=40, 1, IF(OR(TRIM(FIT_Lite[[#This Row],[Pre-AAPI Score]])="",TRIM(FIT_Lite[[#This Row],[Most Recent-AAPI Score]])=""),0,IF(FIT_Lite[[#This Row],[Most Recent-AAPI Score]]-FIT_Lite[[#This Row],[Pre-AAPI Score]]&gt;=0,1,0)))</f>
        <v>0</v>
      </c>
      <c r="AW216" s="7">
        <f>IF(FIT_Lite[[#This Row],[Most Recent-DLA-20 Score]]&gt;=7, 1, IF(OR(TRIM(FIT_Lite[[#This Row],[Pre-DLA-20 Score]])="",TRIM(FIT_Lite[[#This Row],[Most Recent-DLA-20 Score]])=""),0,IF(FIT_Lite[[#This Row],[Most Recent-DLA-20 Score]]-FIT_Lite[[#This Row],[Pre-DLA-20 Score]]&gt;=0,1,0)))</f>
        <v>0</v>
      </c>
      <c r="AX216" s="7">
        <f>IF(FIT_Lite[[#This Row],[Most Recent-AAPI Score]]&gt;=40, 1, IF(OR(TRIM(FIT_Lite[[#This Row],[Pre-AAPI Score]])="",TRIM(FIT_Lite[[#This Row],[Most Recent-AAPI Score]])=""),0,IF(FIT_Lite[[#This Row],[Most Recent-AAPI Score]]-FIT_Lite[[#This Row],[Pre-AAPI Score]]&gt;=0,1,0)))</f>
        <v>0</v>
      </c>
      <c r="AY216" s="7">
        <f>IF(FIT_Lite[[#This Row],[Most Recent-DLA-20 Score]]&gt;=7, 1, IF(OR(TRIM(FIT_Lite[[#This Row],[Pre-DLA-20 Score]])="",TRIM(FIT_Lite[[#This Row],[Most Recent-DLA-20 Score]])=""),0,IF(FIT_Lite[[#This Row],[Most Recent-DLA-20 Score]]-FIT_Lite[[#This Row],[Pre-DLA-20 Score]]&gt;=0,1,0)))</f>
        <v>0</v>
      </c>
      <c r="AZ216" s="7" t="str">
        <f>IFERROR(VLOOKUP(FIT_Lite[[#This Row],[Primary ICD-10 Diagnosis]],ICD_10[[Combined]:[category]],3,FALSE),"")</f>
        <v/>
      </c>
      <c r="BA216" s="18" t="str">
        <f>IF(AND(LEN(FIT_Lite[[#This Row],[Date Enrolled]])&gt;0,LEN(FIT_Lite[[#This Row],[Date Assessment Completed]])&gt;0),IF((FIT_Lite[[#This Row],[Date Assessment Completed]]-FIT_Lite[[#This Row],[Date Enrolled]])&lt;=15,"Yes","No"),"")</f>
        <v/>
      </c>
      <c r="BB216" s="7" t="str">
        <f>IF(AND(LEN(FIT_Lite[[#This Row],[Discharge Date]])&gt;0,LEN(FIT_Lite[[#This Row],[Date Discharge Summary Completed]])&gt;0),IF(DATEDIF(FIT_Lite[[#This Row],[Discharge Date]],FIT_Lite[[#This Row],[Date Discharge Summary Completed]],"D")&lt;=7,"Yes","No"),"")</f>
        <v/>
      </c>
      <c r="BC216" s="18" t="str">
        <f>IFERROR(IF(LEN(TRIM(FIT_Lite[[#This Row],[Living Arrangements at Discharge]]))&gt;0,VLOOKUP(FIT_Lite[[#This Row],[Living Arrangements at Discharge]],Living_Arrangements[],2,FALSE),""),"")</f>
        <v/>
      </c>
      <c r="BD21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6" s="18" t="str">
        <f>IF(LEN(TRIM(FIT_Lite[[#This Row],[Employment Status at Discharge]]))&gt;0,IF(FIT_Lite[[#This Row],[Employment Status at Discharge]]="Yes","Stable",IF(FIT_Lite[[#This Row],[Employment Status at Discharge]]="No","Unstable",IFERROR(VLOOKUP(FIT_Lite[[#This Row],[Employment Status at Discharge]],Employment_Stat[],2,FALSE),""))),"")</f>
        <v/>
      </c>
      <c r="BF216" s="16">
        <f>IF(LEN(FIT_Lite[[#This Row],[Pre-AAPI Date]])&gt;0,FIT_Lite[[#This Row],[Pre-AAPI Date]],FIT_Lite[[#This Row],[Date Enrolled]])</f>
        <v>0</v>
      </c>
      <c r="BG216" s="16">
        <f ca="1">IF(LEN(FIT_Lite[[#This Row],[Date Discharge Summary Completed]])&gt;0,FIT_Lite[[#This Row],[Date Discharge Summary Completed]],IF(LEN(FIT_Lite[[#This Row],[Discharge Date]])&gt;0,FIT_Lite[[#This Row],[Discharge Date]]+30,TODAY()))</f>
        <v>45940</v>
      </c>
      <c r="BH216" s="16">
        <f>IF(LEN(FIT_Lite[[#This Row],[Pre-DLA-20 Date]])&gt;0,FIT_Lite[[#This Row],[Pre-DLA-20 Date]],FIT_Lite[[#This Row],[Date Enrolled]])</f>
        <v>0</v>
      </c>
      <c r="BI216" t="str">
        <f>IFERROR(IF(AND(TRIM(FIT_Lite[[#This Row],[Date Enrolled]])&lt;&gt;"",TRIM(FIT_Lite[[#This Row],[Discharge Date]])&lt;&gt;""),DATEDIF(FIT_Lite[[#This Row],[Date Enrolled]],FIT_Lite[[#This Row],[Discharge Date]],"D"),""),"")</f>
        <v/>
      </c>
    </row>
    <row r="217" spans="1:61" x14ac:dyDescent="0.25">
      <c r="A217" s="14"/>
      <c r="D217" s="20"/>
      <c r="S217" s="10"/>
      <c r="AG217" s="11"/>
      <c r="AH217" s="35"/>
      <c r="AI217" s="11"/>
      <c r="AJ217" s="11"/>
      <c r="AO217" s="10"/>
      <c r="AP217" s="15" t="str" cm="1">
        <f t="array" aca="1" ref="AP21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7" s="16" t="str" cm="1">
        <f t="array" aca="1" ref="AQ21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7" s="16" t="str" cm="1">
        <f t="array" aca="1" ref="AR21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7" s="51" t="str">
        <f ca="1">IF(
AND(LEN(TRIM(FIT_Lite[[#This Row],[Child Care 6 Months Post-Discharge]]))=0,LEN(TRIM(FIT_Lite[[#This Row],[Discharge Date]]))&gt;0,LEN(TRIM(AN217))=0,FIT_Lite[[#This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7" s="48" t="str" cm="1">
        <f t="array" aca="1" ref="AT21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7" s="7">
        <f>IF(FIT_Lite[[#This Row],[Most Recent-AAPI Score]]&gt;=40, 1, IF(OR(TRIM(FIT_Lite[[#This Row],[Pre-AAPI Score]])="",TRIM(FIT_Lite[[#This Row],[Most Recent-AAPI Score]])=""),0,IF(FIT_Lite[[#This Row],[Most Recent-AAPI Score]]-FIT_Lite[[#This Row],[Pre-AAPI Score]]&gt;=0,1,0)))</f>
        <v>0</v>
      </c>
      <c r="AW217" s="7">
        <f>IF(FIT_Lite[[#This Row],[Most Recent-DLA-20 Score]]&gt;=7, 1, IF(OR(TRIM(FIT_Lite[[#This Row],[Pre-DLA-20 Score]])="",TRIM(FIT_Lite[[#This Row],[Most Recent-DLA-20 Score]])=""),0,IF(FIT_Lite[[#This Row],[Most Recent-DLA-20 Score]]-FIT_Lite[[#This Row],[Pre-DLA-20 Score]]&gt;=0,1,0)))</f>
        <v>0</v>
      </c>
      <c r="AX217" s="7">
        <f>IF(FIT_Lite[[#This Row],[Most Recent-AAPI Score]]&gt;=40, 1, IF(OR(TRIM(FIT_Lite[[#This Row],[Pre-AAPI Score]])="",TRIM(FIT_Lite[[#This Row],[Most Recent-AAPI Score]])=""),0,IF(FIT_Lite[[#This Row],[Most Recent-AAPI Score]]-FIT_Lite[[#This Row],[Pre-AAPI Score]]&gt;=0,1,0)))</f>
        <v>0</v>
      </c>
      <c r="AY217" s="7">
        <f>IF(FIT_Lite[[#This Row],[Most Recent-DLA-20 Score]]&gt;=7, 1, IF(OR(TRIM(FIT_Lite[[#This Row],[Pre-DLA-20 Score]])="",TRIM(FIT_Lite[[#This Row],[Most Recent-DLA-20 Score]])=""),0,IF(FIT_Lite[[#This Row],[Most Recent-DLA-20 Score]]-FIT_Lite[[#This Row],[Pre-DLA-20 Score]]&gt;=0,1,0)))</f>
        <v>0</v>
      </c>
      <c r="AZ217" s="7" t="str">
        <f>IFERROR(VLOOKUP(FIT_Lite[[#This Row],[Primary ICD-10 Diagnosis]],ICD_10[[Combined]:[category]],3,FALSE),"")</f>
        <v/>
      </c>
      <c r="BA217" s="18" t="str">
        <f>IF(AND(LEN(FIT_Lite[[#This Row],[Date Enrolled]])&gt;0,LEN(FIT_Lite[[#This Row],[Date Assessment Completed]])&gt;0),IF((FIT_Lite[[#This Row],[Date Assessment Completed]]-FIT_Lite[[#This Row],[Date Enrolled]])&lt;=15,"Yes","No"),"")</f>
        <v/>
      </c>
      <c r="BB217" s="7" t="str">
        <f>IF(AND(LEN(FIT_Lite[[#This Row],[Discharge Date]])&gt;0,LEN(FIT_Lite[[#This Row],[Date Discharge Summary Completed]])&gt;0),IF(DATEDIF(FIT_Lite[[#This Row],[Discharge Date]],FIT_Lite[[#This Row],[Date Discharge Summary Completed]],"D")&lt;=7,"Yes","No"),"")</f>
        <v/>
      </c>
      <c r="BC217" s="18" t="str">
        <f>IFERROR(IF(LEN(TRIM(FIT_Lite[[#This Row],[Living Arrangements at Discharge]]))&gt;0,VLOOKUP(FIT_Lite[[#This Row],[Living Arrangements at Discharge]],Living_Arrangements[],2,FALSE),""),"")</f>
        <v/>
      </c>
      <c r="BD21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7" s="18" t="str">
        <f>IF(LEN(TRIM(FIT_Lite[[#This Row],[Employment Status at Discharge]]))&gt;0,IF(FIT_Lite[[#This Row],[Employment Status at Discharge]]="Yes","Stable",IF(FIT_Lite[[#This Row],[Employment Status at Discharge]]="No","Unstable",IFERROR(VLOOKUP(FIT_Lite[[#This Row],[Employment Status at Discharge]],Employment_Stat[],2,FALSE),""))),"")</f>
        <v/>
      </c>
      <c r="BF217" s="16">
        <f>IF(LEN(FIT_Lite[[#This Row],[Pre-AAPI Date]])&gt;0,FIT_Lite[[#This Row],[Pre-AAPI Date]],FIT_Lite[[#This Row],[Date Enrolled]])</f>
        <v>0</v>
      </c>
      <c r="BG217" s="16">
        <f ca="1">IF(LEN(FIT_Lite[[#This Row],[Date Discharge Summary Completed]])&gt;0,FIT_Lite[[#This Row],[Date Discharge Summary Completed]],IF(LEN(FIT_Lite[[#This Row],[Discharge Date]])&gt;0,FIT_Lite[[#This Row],[Discharge Date]]+30,TODAY()))</f>
        <v>45940</v>
      </c>
      <c r="BH217" s="16">
        <f>IF(LEN(FIT_Lite[[#This Row],[Pre-DLA-20 Date]])&gt;0,FIT_Lite[[#This Row],[Pre-DLA-20 Date]],FIT_Lite[[#This Row],[Date Enrolled]])</f>
        <v>0</v>
      </c>
      <c r="BI217" t="str">
        <f>IFERROR(IF(AND(TRIM(FIT_Lite[[#This Row],[Date Enrolled]])&lt;&gt;"",TRIM(FIT_Lite[[#This Row],[Discharge Date]])&lt;&gt;""),DATEDIF(FIT_Lite[[#This Row],[Date Enrolled]],FIT_Lite[[#This Row],[Discharge Date]],"D"),""),"")</f>
        <v/>
      </c>
    </row>
    <row r="218" spans="1:61" x14ac:dyDescent="0.25">
      <c r="A218" s="14"/>
      <c r="D218" s="20"/>
      <c r="O218" s="7"/>
      <c r="S218" s="10"/>
      <c r="AG218" s="11"/>
      <c r="AH218" s="35"/>
      <c r="AI218" s="11"/>
      <c r="AJ218" s="11"/>
      <c r="AO218" s="10"/>
      <c r="AP218" s="15" t="str" cm="1">
        <f t="array" aca="1" ref="AP21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8" s="16" t="str" cm="1">
        <f t="array" aca="1" ref="AQ21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8" s="16" t="str" cm="1">
        <f t="array" aca="1" ref="AR21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8" s="51" t="str">
        <f ca="1">IF(
AND(LEN(TRIM(FIT_Lite[[#This Row],[Child Care 6 Months Post-Discharge]]))=0,LEN(TRIM(FIT_Lite[[#This Row],[Discharge Date]]))&gt;0,LEN(TRIM(AN218))=0,FIT_Lite[[#This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8" s="48" t="str" cm="1">
        <f t="array" aca="1" ref="AT21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8" s="7">
        <f>IF(FIT_Lite[[#This Row],[Most Recent-AAPI Score]]&gt;=40, 1, IF(OR(TRIM(FIT_Lite[[#This Row],[Pre-AAPI Score]])="",TRIM(FIT_Lite[[#This Row],[Most Recent-AAPI Score]])=""),0,IF(FIT_Lite[[#This Row],[Most Recent-AAPI Score]]-FIT_Lite[[#This Row],[Pre-AAPI Score]]&gt;=0,1,0)))</f>
        <v>0</v>
      </c>
      <c r="AW218" s="7">
        <f>IF(FIT_Lite[[#This Row],[Most Recent-DLA-20 Score]]&gt;=7, 1, IF(OR(TRIM(FIT_Lite[[#This Row],[Pre-DLA-20 Score]])="",TRIM(FIT_Lite[[#This Row],[Most Recent-DLA-20 Score]])=""),0,IF(FIT_Lite[[#This Row],[Most Recent-DLA-20 Score]]-FIT_Lite[[#This Row],[Pre-DLA-20 Score]]&gt;=0,1,0)))</f>
        <v>0</v>
      </c>
      <c r="AX218" s="7">
        <f>IF(FIT_Lite[[#This Row],[Most Recent-AAPI Score]]&gt;=40, 1, IF(OR(TRIM(FIT_Lite[[#This Row],[Pre-AAPI Score]])="",TRIM(FIT_Lite[[#This Row],[Most Recent-AAPI Score]])=""),0,IF(FIT_Lite[[#This Row],[Most Recent-AAPI Score]]-FIT_Lite[[#This Row],[Pre-AAPI Score]]&gt;=0,1,0)))</f>
        <v>0</v>
      </c>
      <c r="AY218" s="7">
        <f>IF(FIT_Lite[[#This Row],[Most Recent-DLA-20 Score]]&gt;=7, 1, IF(OR(TRIM(FIT_Lite[[#This Row],[Pre-DLA-20 Score]])="",TRIM(FIT_Lite[[#This Row],[Most Recent-DLA-20 Score]])=""),0,IF(FIT_Lite[[#This Row],[Most Recent-DLA-20 Score]]-FIT_Lite[[#This Row],[Pre-DLA-20 Score]]&gt;=0,1,0)))</f>
        <v>0</v>
      </c>
      <c r="AZ218" s="7" t="str">
        <f>IFERROR(VLOOKUP(FIT_Lite[[#This Row],[Primary ICD-10 Diagnosis]],ICD_10[[Combined]:[category]],3,FALSE),"")</f>
        <v/>
      </c>
      <c r="BA218" s="18" t="str">
        <f>IF(AND(LEN(FIT_Lite[[#This Row],[Date Enrolled]])&gt;0,LEN(FIT_Lite[[#This Row],[Date Assessment Completed]])&gt;0),IF((FIT_Lite[[#This Row],[Date Assessment Completed]]-FIT_Lite[[#This Row],[Date Enrolled]])&lt;=15,"Yes","No"),"")</f>
        <v/>
      </c>
      <c r="BB218" s="7" t="str">
        <f>IF(AND(LEN(FIT_Lite[[#This Row],[Discharge Date]])&gt;0,LEN(FIT_Lite[[#This Row],[Date Discharge Summary Completed]])&gt;0),IF(DATEDIF(FIT_Lite[[#This Row],[Discharge Date]],FIT_Lite[[#This Row],[Date Discharge Summary Completed]],"D")&lt;=7,"Yes","No"),"")</f>
        <v/>
      </c>
      <c r="BC218" s="18" t="str">
        <f>IFERROR(IF(LEN(TRIM(FIT_Lite[[#This Row],[Living Arrangements at Discharge]]))&gt;0,VLOOKUP(FIT_Lite[[#This Row],[Living Arrangements at Discharge]],Living_Arrangements[],2,FALSE),""),"")</f>
        <v/>
      </c>
      <c r="BD21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8" s="18" t="str">
        <f>IF(LEN(TRIM(FIT_Lite[[#This Row],[Employment Status at Discharge]]))&gt;0,IF(FIT_Lite[[#This Row],[Employment Status at Discharge]]="Yes","Stable",IF(FIT_Lite[[#This Row],[Employment Status at Discharge]]="No","Unstable",IFERROR(VLOOKUP(FIT_Lite[[#This Row],[Employment Status at Discharge]],Employment_Stat[],2,FALSE),""))),"")</f>
        <v/>
      </c>
      <c r="BF218" s="16">
        <f>IF(LEN(FIT_Lite[[#This Row],[Pre-AAPI Date]])&gt;0,FIT_Lite[[#This Row],[Pre-AAPI Date]],FIT_Lite[[#This Row],[Date Enrolled]])</f>
        <v>0</v>
      </c>
      <c r="BG218" s="16">
        <f ca="1">IF(LEN(FIT_Lite[[#This Row],[Date Discharge Summary Completed]])&gt;0,FIT_Lite[[#This Row],[Date Discharge Summary Completed]],IF(LEN(FIT_Lite[[#This Row],[Discharge Date]])&gt;0,FIT_Lite[[#This Row],[Discharge Date]]+30,TODAY()))</f>
        <v>45940</v>
      </c>
      <c r="BH218" s="16">
        <f>IF(LEN(FIT_Lite[[#This Row],[Pre-DLA-20 Date]])&gt;0,FIT_Lite[[#This Row],[Pre-DLA-20 Date]],FIT_Lite[[#This Row],[Date Enrolled]])</f>
        <v>0</v>
      </c>
      <c r="BI218" t="str">
        <f>IFERROR(IF(AND(TRIM(FIT_Lite[[#This Row],[Date Enrolled]])&lt;&gt;"",TRIM(FIT_Lite[[#This Row],[Discharge Date]])&lt;&gt;""),DATEDIF(FIT_Lite[[#This Row],[Date Enrolled]],FIT_Lite[[#This Row],[Discharge Date]],"D"),""),"")</f>
        <v/>
      </c>
    </row>
    <row r="219" spans="1:61" x14ac:dyDescent="0.25">
      <c r="A219" s="14"/>
      <c r="D219" s="20"/>
      <c r="O219" s="7"/>
      <c r="S219" s="10"/>
      <c r="AG219" s="11"/>
      <c r="AH219" s="35"/>
      <c r="AI219" s="11"/>
      <c r="AJ219" s="11"/>
      <c r="AO219" s="10"/>
      <c r="AP219" s="15" t="str" cm="1">
        <f t="array" aca="1" ref="AP21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19" s="16" t="str" cm="1">
        <f t="array" aca="1" ref="AQ21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19" s="16" t="str" cm="1">
        <f t="array" aca="1" ref="AR21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19" s="51" t="str">
        <f ca="1">IF(
AND(LEN(TRIM(FIT_Lite[[#This Row],[Child Care 6 Months Post-Discharge]]))=0,LEN(TRIM(FIT_Lite[[#This Row],[Discharge Date]]))&gt;0,LEN(TRIM(AN219))=0,FIT_Lite[[#This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19" s="48" t="str" cm="1">
        <f t="array" aca="1" ref="AT21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1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19" s="7">
        <f>IF(FIT_Lite[[#This Row],[Most Recent-AAPI Score]]&gt;=40, 1, IF(OR(TRIM(FIT_Lite[[#This Row],[Pre-AAPI Score]])="",TRIM(FIT_Lite[[#This Row],[Most Recent-AAPI Score]])=""),0,IF(FIT_Lite[[#This Row],[Most Recent-AAPI Score]]-FIT_Lite[[#This Row],[Pre-AAPI Score]]&gt;=0,1,0)))</f>
        <v>0</v>
      </c>
      <c r="AW219" s="7">
        <f>IF(FIT_Lite[[#This Row],[Most Recent-DLA-20 Score]]&gt;=7, 1, IF(OR(TRIM(FIT_Lite[[#This Row],[Pre-DLA-20 Score]])="",TRIM(FIT_Lite[[#This Row],[Most Recent-DLA-20 Score]])=""),0,IF(FIT_Lite[[#This Row],[Most Recent-DLA-20 Score]]-FIT_Lite[[#This Row],[Pre-DLA-20 Score]]&gt;=0,1,0)))</f>
        <v>0</v>
      </c>
      <c r="AX219" s="7">
        <f>IF(FIT_Lite[[#This Row],[Most Recent-AAPI Score]]&gt;=40, 1, IF(OR(TRIM(FIT_Lite[[#This Row],[Pre-AAPI Score]])="",TRIM(FIT_Lite[[#This Row],[Most Recent-AAPI Score]])=""),0,IF(FIT_Lite[[#This Row],[Most Recent-AAPI Score]]-FIT_Lite[[#This Row],[Pre-AAPI Score]]&gt;=0,1,0)))</f>
        <v>0</v>
      </c>
      <c r="AY219" s="7">
        <f>IF(FIT_Lite[[#This Row],[Most Recent-DLA-20 Score]]&gt;=7, 1, IF(OR(TRIM(FIT_Lite[[#This Row],[Pre-DLA-20 Score]])="",TRIM(FIT_Lite[[#This Row],[Most Recent-DLA-20 Score]])=""),0,IF(FIT_Lite[[#This Row],[Most Recent-DLA-20 Score]]-FIT_Lite[[#This Row],[Pre-DLA-20 Score]]&gt;=0,1,0)))</f>
        <v>0</v>
      </c>
      <c r="AZ219" s="7" t="str">
        <f>IFERROR(VLOOKUP(FIT_Lite[[#This Row],[Primary ICD-10 Diagnosis]],ICD_10[[Combined]:[category]],3,FALSE),"")</f>
        <v/>
      </c>
      <c r="BA219" s="18" t="str">
        <f>IF(AND(LEN(FIT_Lite[[#This Row],[Date Enrolled]])&gt;0,LEN(FIT_Lite[[#This Row],[Date Assessment Completed]])&gt;0),IF((FIT_Lite[[#This Row],[Date Assessment Completed]]-FIT_Lite[[#This Row],[Date Enrolled]])&lt;=15,"Yes","No"),"")</f>
        <v/>
      </c>
      <c r="BB219" s="7" t="str">
        <f>IF(AND(LEN(FIT_Lite[[#This Row],[Discharge Date]])&gt;0,LEN(FIT_Lite[[#This Row],[Date Discharge Summary Completed]])&gt;0),IF(DATEDIF(FIT_Lite[[#This Row],[Discharge Date]],FIT_Lite[[#This Row],[Date Discharge Summary Completed]],"D")&lt;=7,"Yes","No"),"")</f>
        <v/>
      </c>
      <c r="BC219" s="18" t="str">
        <f>IFERROR(IF(LEN(TRIM(FIT_Lite[[#This Row],[Living Arrangements at Discharge]]))&gt;0,VLOOKUP(FIT_Lite[[#This Row],[Living Arrangements at Discharge]],Living_Arrangements[],2,FALSE),""),"")</f>
        <v/>
      </c>
      <c r="BD21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19" s="18" t="str">
        <f>IF(LEN(TRIM(FIT_Lite[[#This Row],[Employment Status at Discharge]]))&gt;0,IF(FIT_Lite[[#This Row],[Employment Status at Discharge]]="Yes","Stable",IF(FIT_Lite[[#This Row],[Employment Status at Discharge]]="No","Unstable",IFERROR(VLOOKUP(FIT_Lite[[#This Row],[Employment Status at Discharge]],Employment_Stat[],2,FALSE),""))),"")</f>
        <v/>
      </c>
      <c r="BF219" s="16">
        <f>IF(LEN(FIT_Lite[[#This Row],[Pre-AAPI Date]])&gt;0,FIT_Lite[[#This Row],[Pre-AAPI Date]],FIT_Lite[[#This Row],[Date Enrolled]])</f>
        <v>0</v>
      </c>
      <c r="BG219" s="16">
        <f ca="1">IF(LEN(FIT_Lite[[#This Row],[Date Discharge Summary Completed]])&gt;0,FIT_Lite[[#This Row],[Date Discharge Summary Completed]],IF(LEN(FIT_Lite[[#This Row],[Discharge Date]])&gt;0,FIT_Lite[[#This Row],[Discharge Date]]+30,TODAY()))</f>
        <v>45940</v>
      </c>
      <c r="BH219" s="16">
        <f>IF(LEN(FIT_Lite[[#This Row],[Pre-DLA-20 Date]])&gt;0,FIT_Lite[[#This Row],[Pre-DLA-20 Date]],FIT_Lite[[#This Row],[Date Enrolled]])</f>
        <v>0</v>
      </c>
      <c r="BI219" t="str">
        <f>IFERROR(IF(AND(TRIM(FIT_Lite[[#This Row],[Date Enrolled]])&lt;&gt;"",TRIM(FIT_Lite[[#This Row],[Discharge Date]])&lt;&gt;""),DATEDIF(FIT_Lite[[#This Row],[Date Enrolled]],FIT_Lite[[#This Row],[Discharge Date]],"D"),""),"")</f>
        <v/>
      </c>
    </row>
    <row r="220" spans="1:61" x14ac:dyDescent="0.25">
      <c r="A220" s="14"/>
      <c r="D220" s="20"/>
      <c r="O220" s="7"/>
      <c r="S220" s="10"/>
      <c r="AG220" s="11"/>
      <c r="AH220" s="35"/>
      <c r="AI220" s="11"/>
      <c r="AJ220" s="11"/>
      <c r="AO220" s="10"/>
      <c r="AP220" s="15" t="str" cm="1">
        <f t="array" aca="1" ref="AP22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0" s="16" t="str" cm="1">
        <f t="array" aca="1" ref="AQ22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0" s="16" t="str" cm="1">
        <f t="array" aca="1" ref="AR22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0" s="51" t="str">
        <f ca="1">IF(
AND(LEN(TRIM(FIT_Lite[[#This Row],[Child Care 6 Months Post-Discharge]]))=0,LEN(TRIM(FIT_Lite[[#This Row],[Discharge Date]]))&gt;0,LEN(TRIM(AN220))=0,FIT_Lite[[#This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0" s="48" t="str" cm="1">
        <f t="array" aca="1" ref="AT22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0" s="7">
        <f>IF(FIT_Lite[[#This Row],[Most Recent-AAPI Score]]&gt;=40, 1, IF(OR(TRIM(FIT_Lite[[#This Row],[Pre-AAPI Score]])="",TRIM(FIT_Lite[[#This Row],[Most Recent-AAPI Score]])=""),0,IF(FIT_Lite[[#This Row],[Most Recent-AAPI Score]]-FIT_Lite[[#This Row],[Pre-AAPI Score]]&gt;=0,1,0)))</f>
        <v>0</v>
      </c>
      <c r="AW220" s="7">
        <f>IF(FIT_Lite[[#This Row],[Most Recent-DLA-20 Score]]&gt;=7, 1, IF(OR(TRIM(FIT_Lite[[#This Row],[Pre-DLA-20 Score]])="",TRIM(FIT_Lite[[#This Row],[Most Recent-DLA-20 Score]])=""),0,IF(FIT_Lite[[#This Row],[Most Recent-DLA-20 Score]]-FIT_Lite[[#This Row],[Pre-DLA-20 Score]]&gt;=0,1,0)))</f>
        <v>0</v>
      </c>
      <c r="AX220" s="7">
        <f>IF(FIT_Lite[[#This Row],[Most Recent-AAPI Score]]&gt;=40, 1, IF(OR(TRIM(FIT_Lite[[#This Row],[Pre-AAPI Score]])="",TRIM(FIT_Lite[[#This Row],[Most Recent-AAPI Score]])=""),0,IF(FIT_Lite[[#This Row],[Most Recent-AAPI Score]]-FIT_Lite[[#This Row],[Pre-AAPI Score]]&gt;=0,1,0)))</f>
        <v>0</v>
      </c>
      <c r="AY220" s="7">
        <f>IF(FIT_Lite[[#This Row],[Most Recent-DLA-20 Score]]&gt;=7, 1, IF(OR(TRIM(FIT_Lite[[#This Row],[Pre-DLA-20 Score]])="",TRIM(FIT_Lite[[#This Row],[Most Recent-DLA-20 Score]])=""),0,IF(FIT_Lite[[#This Row],[Most Recent-DLA-20 Score]]-FIT_Lite[[#This Row],[Pre-DLA-20 Score]]&gt;=0,1,0)))</f>
        <v>0</v>
      </c>
      <c r="AZ220" s="7" t="str">
        <f>IFERROR(VLOOKUP(FIT_Lite[[#This Row],[Primary ICD-10 Diagnosis]],ICD_10[[Combined]:[category]],3,FALSE),"")</f>
        <v/>
      </c>
      <c r="BA220" s="18" t="str">
        <f>IF(AND(LEN(FIT_Lite[[#This Row],[Date Enrolled]])&gt;0,LEN(FIT_Lite[[#This Row],[Date Assessment Completed]])&gt;0),IF((FIT_Lite[[#This Row],[Date Assessment Completed]]-FIT_Lite[[#This Row],[Date Enrolled]])&lt;=15,"Yes","No"),"")</f>
        <v/>
      </c>
      <c r="BB220" s="7" t="str">
        <f>IF(AND(LEN(FIT_Lite[[#This Row],[Discharge Date]])&gt;0,LEN(FIT_Lite[[#This Row],[Date Discharge Summary Completed]])&gt;0),IF(DATEDIF(FIT_Lite[[#This Row],[Discharge Date]],FIT_Lite[[#This Row],[Date Discharge Summary Completed]],"D")&lt;=7,"Yes","No"),"")</f>
        <v/>
      </c>
      <c r="BC220" s="18" t="str">
        <f>IFERROR(IF(LEN(TRIM(FIT_Lite[[#This Row],[Living Arrangements at Discharge]]))&gt;0,VLOOKUP(FIT_Lite[[#This Row],[Living Arrangements at Discharge]],Living_Arrangements[],2,FALSE),""),"")</f>
        <v/>
      </c>
      <c r="BD22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0" s="18" t="str">
        <f>IF(LEN(TRIM(FIT_Lite[[#This Row],[Employment Status at Discharge]]))&gt;0,IF(FIT_Lite[[#This Row],[Employment Status at Discharge]]="Yes","Stable",IF(FIT_Lite[[#This Row],[Employment Status at Discharge]]="No","Unstable",IFERROR(VLOOKUP(FIT_Lite[[#This Row],[Employment Status at Discharge]],Employment_Stat[],2,FALSE),""))),"")</f>
        <v/>
      </c>
      <c r="BF220" s="16">
        <f>IF(LEN(FIT_Lite[[#This Row],[Pre-AAPI Date]])&gt;0,FIT_Lite[[#This Row],[Pre-AAPI Date]],FIT_Lite[[#This Row],[Date Enrolled]])</f>
        <v>0</v>
      </c>
      <c r="BG220" s="16">
        <f ca="1">IF(LEN(FIT_Lite[[#This Row],[Date Discharge Summary Completed]])&gt;0,FIT_Lite[[#This Row],[Date Discharge Summary Completed]],IF(LEN(FIT_Lite[[#This Row],[Discharge Date]])&gt;0,FIT_Lite[[#This Row],[Discharge Date]]+30,TODAY()))</f>
        <v>45940</v>
      </c>
      <c r="BH220" s="16">
        <f>IF(LEN(FIT_Lite[[#This Row],[Pre-DLA-20 Date]])&gt;0,FIT_Lite[[#This Row],[Pre-DLA-20 Date]],FIT_Lite[[#This Row],[Date Enrolled]])</f>
        <v>0</v>
      </c>
      <c r="BI220" t="str">
        <f>IFERROR(IF(AND(TRIM(FIT_Lite[[#This Row],[Date Enrolled]])&lt;&gt;"",TRIM(FIT_Lite[[#This Row],[Discharge Date]])&lt;&gt;""),DATEDIF(FIT_Lite[[#This Row],[Date Enrolled]],FIT_Lite[[#This Row],[Discharge Date]],"D"),""),"")</f>
        <v/>
      </c>
    </row>
    <row r="221" spans="1:61" x14ac:dyDescent="0.25">
      <c r="A221" s="14"/>
      <c r="D221" s="20"/>
      <c r="S221" s="10"/>
      <c r="AG221" s="11"/>
      <c r="AH221" s="35"/>
      <c r="AI221" s="11"/>
      <c r="AJ221" s="11"/>
      <c r="AO221" s="10"/>
      <c r="AP221" s="15" t="str" cm="1">
        <f t="array" aca="1" ref="AP22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1" s="16" t="str" cm="1">
        <f t="array" aca="1" ref="AQ22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1" s="16" t="str" cm="1">
        <f t="array" aca="1" ref="AR22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1" s="51" t="str">
        <f ca="1">IF(
AND(LEN(TRIM(FIT_Lite[[#This Row],[Child Care 6 Months Post-Discharge]]))=0,LEN(TRIM(FIT_Lite[[#This Row],[Discharge Date]]))&gt;0,LEN(TRIM(AN221))=0,FIT_Lite[[#This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1" s="48" t="str" cm="1">
        <f t="array" aca="1" ref="AT22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1" s="7">
        <f>IF(FIT_Lite[[#This Row],[Most Recent-AAPI Score]]&gt;=40, 1, IF(OR(TRIM(FIT_Lite[[#This Row],[Pre-AAPI Score]])="",TRIM(FIT_Lite[[#This Row],[Most Recent-AAPI Score]])=""),0,IF(FIT_Lite[[#This Row],[Most Recent-AAPI Score]]-FIT_Lite[[#This Row],[Pre-AAPI Score]]&gt;=0,1,0)))</f>
        <v>0</v>
      </c>
      <c r="AW221" s="7">
        <f>IF(FIT_Lite[[#This Row],[Most Recent-DLA-20 Score]]&gt;=7, 1, IF(OR(TRIM(FIT_Lite[[#This Row],[Pre-DLA-20 Score]])="",TRIM(FIT_Lite[[#This Row],[Most Recent-DLA-20 Score]])=""),0,IF(FIT_Lite[[#This Row],[Most Recent-DLA-20 Score]]-FIT_Lite[[#This Row],[Pre-DLA-20 Score]]&gt;=0,1,0)))</f>
        <v>0</v>
      </c>
      <c r="AX221" s="7">
        <f>IF(FIT_Lite[[#This Row],[Most Recent-AAPI Score]]&gt;=40, 1, IF(OR(TRIM(FIT_Lite[[#This Row],[Pre-AAPI Score]])="",TRIM(FIT_Lite[[#This Row],[Most Recent-AAPI Score]])=""),0,IF(FIT_Lite[[#This Row],[Most Recent-AAPI Score]]-FIT_Lite[[#This Row],[Pre-AAPI Score]]&gt;=0,1,0)))</f>
        <v>0</v>
      </c>
      <c r="AY221" s="7">
        <f>IF(FIT_Lite[[#This Row],[Most Recent-DLA-20 Score]]&gt;=7, 1, IF(OR(TRIM(FIT_Lite[[#This Row],[Pre-DLA-20 Score]])="",TRIM(FIT_Lite[[#This Row],[Most Recent-DLA-20 Score]])=""),0,IF(FIT_Lite[[#This Row],[Most Recent-DLA-20 Score]]-FIT_Lite[[#This Row],[Pre-DLA-20 Score]]&gt;=0,1,0)))</f>
        <v>0</v>
      </c>
      <c r="AZ221" s="7" t="str">
        <f>IFERROR(VLOOKUP(FIT_Lite[[#This Row],[Primary ICD-10 Diagnosis]],ICD_10[[Combined]:[category]],3,FALSE),"")</f>
        <v/>
      </c>
      <c r="BA221" s="18" t="str">
        <f>IF(AND(LEN(FIT_Lite[[#This Row],[Date Enrolled]])&gt;0,LEN(FIT_Lite[[#This Row],[Date Assessment Completed]])&gt;0),IF((FIT_Lite[[#This Row],[Date Assessment Completed]]-FIT_Lite[[#This Row],[Date Enrolled]])&lt;=15,"Yes","No"),"")</f>
        <v/>
      </c>
      <c r="BB221" s="7" t="str">
        <f>IF(AND(LEN(FIT_Lite[[#This Row],[Discharge Date]])&gt;0,LEN(FIT_Lite[[#This Row],[Date Discharge Summary Completed]])&gt;0),IF(DATEDIF(FIT_Lite[[#This Row],[Discharge Date]],FIT_Lite[[#This Row],[Date Discharge Summary Completed]],"D")&lt;=7,"Yes","No"),"")</f>
        <v/>
      </c>
      <c r="BC221" s="18" t="str">
        <f>IFERROR(IF(LEN(TRIM(FIT_Lite[[#This Row],[Living Arrangements at Discharge]]))&gt;0,VLOOKUP(FIT_Lite[[#This Row],[Living Arrangements at Discharge]],Living_Arrangements[],2,FALSE),""),"")</f>
        <v/>
      </c>
      <c r="BD22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1" s="18" t="str">
        <f>IF(LEN(TRIM(FIT_Lite[[#This Row],[Employment Status at Discharge]]))&gt;0,IF(FIT_Lite[[#This Row],[Employment Status at Discharge]]="Yes","Stable",IF(FIT_Lite[[#This Row],[Employment Status at Discharge]]="No","Unstable",IFERROR(VLOOKUP(FIT_Lite[[#This Row],[Employment Status at Discharge]],Employment_Stat[],2,FALSE),""))),"")</f>
        <v/>
      </c>
      <c r="BF221" s="16">
        <f>IF(LEN(FIT_Lite[[#This Row],[Pre-AAPI Date]])&gt;0,FIT_Lite[[#This Row],[Pre-AAPI Date]],FIT_Lite[[#This Row],[Date Enrolled]])</f>
        <v>0</v>
      </c>
      <c r="BG221" s="16">
        <f ca="1">IF(LEN(FIT_Lite[[#This Row],[Date Discharge Summary Completed]])&gt;0,FIT_Lite[[#This Row],[Date Discharge Summary Completed]],IF(LEN(FIT_Lite[[#This Row],[Discharge Date]])&gt;0,FIT_Lite[[#This Row],[Discharge Date]]+30,TODAY()))</f>
        <v>45940</v>
      </c>
      <c r="BH221" s="16">
        <f>IF(LEN(FIT_Lite[[#This Row],[Pre-DLA-20 Date]])&gt;0,FIT_Lite[[#This Row],[Pre-DLA-20 Date]],FIT_Lite[[#This Row],[Date Enrolled]])</f>
        <v>0</v>
      </c>
      <c r="BI221" t="str">
        <f>IFERROR(IF(AND(TRIM(FIT_Lite[[#This Row],[Date Enrolled]])&lt;&gt;"",TRIM(FIT_Lite[[#This Row],[Discharge Date]])&lt;&gt;""),DATEDIF(FIT_Lite[[#This Row],[Date Enrolled]],FIT_Lite[[#This Row],[Discharge Date]],"D"),""),"")</f>
        <v/>
      </c>
    </row>
    <row r="222" spans="1:61" x14ac:dyDescent="0.25">
      <c r="A222" s="14"/>
      <c r="D222" s="20"/>
      <c r="S222" s="10"/>
      <c r="AG222" s="11"/>
      <c r="AH222" s="35"/>
      <c r="AI222" s="11"/>
      <c r="AJ222" s="11"/>
      <c r="AO222" s="10"/>
      <c r="AP222" s="15" t="str" cm="1">
        <f t="array" aca="1" ref="AP22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2" s="16" t="str" cm="1">
        <f t="array" aca="1" ref="AQ22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2" s="16" t="str" cm="1">
        <f t="array" aca="1" ref="AR22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2" s="51" t="str">
        <f ca="1">IF(
AND(LEN(TRIM(FIT_Lite[[#This Row],[Child Care 6 Months Post-Discharge]]))=0,LEN(TRIM(FIT_Lite[[#This Row],[Discharge Date]]))&gt;0,LEN(TRIM(AN222))=0,FIT_Lite[[#This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2" s="48" t="str" cm="1">
        <f t="array" aca="1" ref="AT22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2" s="7">
        <f>IF(FIT_Lite[[#This Row],[Most Recent-AAPI Score]]&gt;=40, 1, IF(OR(TRIM(FIT_Lite[[#This Row],[Pre-AAPI Score]])="",TRIM(FIT_Lite[[#This Row],[Most Recent-AAPI Score]])=""),0,IF(FIT_Lite[[#This Row],[Most Recent-AAPI Score]]-FIT_Lite[[#This Row],[Pre-AAPI Score]]&gt;=0,1,0)))</f>
        <v>0</v>
      </c>
      <c r="AW222" s="7">
        <f>IF(FIT_Lite[[#This Row],[Most Recent-DLA-20 Score]]&gt;=7, 1, IF(OR(TRIM(FIT_Lite[[#This Row],[Pre-DLA-20 Score]])="",TRIM(FIT_Lite[[#This Row],[Most Recent-DLA-20 Score]])=""),0,IF(FIT_Lite[[#This Row],[Most Recent-DLA-20 Score]]-FIT_Lite[[#This Row],[Pre-DLA-20 Score]]&gt;=0,1,0)))</f>
        <v>0</v>
      </c>
      <c r="AX222" s="7">
        <f>IF(FIT_Lite[[#This Row],[Most Recent-AAPI Score]]&gt;=40, 1, IF(OR(TRIM(FIT_Lite[[#This Row],[Pre-AAPI Score]])="",TRIM(FIT_Lite[[#This Row],[Most Recent-AAPI Score]])=""),0,IF(FIT_Lite[[#This Row],[Most Recent-AAPI Score]]-FIT_Lite[[#This Row],[Pre-AAPI Score]]&gt;=0,1,0)))</f>
        <v>0</v>
      </c>
      <c r="AY222" s="7">
        <f>IF(FIT_Lite[[#This Row],[Most Recent-DLA-20 Score]]&gt;=7, 1, IF(OR(TRIM(FIT_Lite[[#This Row],[Pre-DLA-20 Score]])="",TRIM(FIT_Lite[[#This Row],[Most Recent-DLA-20 Score]])=""),0,IF(FIT_Lite[[#This Row],[Most Recent-DLA-20 Score]]-FIT_Lite[[#This Row],[Pre-DLA-20 Score]]&gt;=0,1,0)))</f>
        <v>0</v>
      </c>
      <c r="AZ222" s="7" t="str">
        <f>IFERROR(VLOOKUP(FIT_Lite[[#This Row],[Primary ICD-10 Diagnosis]],ICD_10[[Combined]:[category]],3,FALSE),"")</f>
        <v/>
      </c>
      <c r="BA222" s="18" t="str">
        <f>IF(AND(LEN(FIT_Lite[[#This Row],[Date Enrolled]])&gt;0,LEN(FIT_Lite[[#This Row],[Date Assessment Completed]])&gt;0),IF((FIT_Lite[[#This Row],[Date Assessment Completed]]-FIT_Lite[[#This Row],[Date Enrolled]])&lt;=15,"Yes","No"),"")</f>
        <v/>
      </c>
      <c r="BB222" s="7" t="str">
        <f>IF(AND(LEN(FIT_Lite[[#This Row],[Discharge Date]])&gt;0,LEN(FIT_Lite[[#This Row],[Date Discharge Summary Completed]])&gt;0),IF(DATEDIF(FIT_Lite[[#This Row],[Discharge Date]],FIT_Lite[[#This Row],[Date Discharge Summary Completed]],"D")&lt;=7,"Yes","No"),"")</f>
        <v/>
      </c>
      <c r="BC222" s="18" t="str">
        <f>IFERROR(IF(LEN(TRIM(FIT_Lite[[#This Row],[Living Arrangements at Discharge]]))&gt;0,VLOOKUP(FIT_Lite[[#This Row],[Living Arrangements at Discharge]],Living_Arrangements[],2,FALSE),""),"")</f>
        <v/>
      </c>
      <c r="BD22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2" s="18" t="str">
        <f>IF(LEN(TRIM(FIT_Lite[[#This Row],[Employment Status at Discharge]]))&gt;0,IF(FIT_Lite[[#This Row],[Employment Status at Discharge]]="Yes","Stable",IF(FIT_Lite[[#This Row],[Employment Status at Discharge]]="No","Unstable",IFERROR(VLOOKUP(FIT_Lite[[#This Row],[Employment Status at Discharge]],Employment_Stat[],2,FALSE),""))),"")</f>
        <v/>
      </c>
      <c r="BF222" s="16">
        <f>IF(LEN(FIT_Lite[[#This Row],[Pre-AAPI Date]])&gt;0,FIT_Lite[[#This Row],[Pre-AAPI Date]],FIT_Lite[[#This Row],[Date Enrolled]])</f>
        <v>0</v>
      </c>
      <c r="BG222" s="16">
        <f ca="1">IF(LEN(FIT_Lite[[#This Row],[Date Discharge Summary Completed]])&gt;0,FIT_Lite[[#This Row],[Date Discharge Summary Completed]],IF(LEN(FIT_Lite[[#This Row],[Discharge Date]])&gt;0,FIT_Lite[[#This Row],[Discharge Date]]+30,TODAY()))</f>
        <v>45940</v>
      </c>
      <c r="BH222" s="16">
        <f>IF(LEN(FIT_Lite[[#This Row],[Pre-DLA-20 Date]])&gt;0,FIT_Lite[[#This Row],[Pre-DLA-20 Date]],FIT_Lite[[#This Row],[Date Enrolled]])</f>
        <v>0</v>
      </c>
      <c r="BI222" t="str">
        <f>IFERROR(IF(AND(TRIM(FIT_Lite[[#This Row],[Date Enrolled]])&lt;&gt;"",TRIM(FIT_Lite[[#This Row],[Discharge Date]])&lt;&gt;""),DATEDIF(FIT_Lite[[#This Row],[Date Enrolled]],FIT_Lite[[#This Row],[Discharge Date]],"D"),""),"")</f>
        <v/>
      </c>
    </row>
    <row r="223" spans="1:61" x14ac:dyDescent="0.25">
      <c r="A223" s="14"/>
      <c r="D223" s="20"/>
      <c r="S223" s="10"/>
      <c r="AG223" s="11"/>
      <c r="AH223" s="35"/>
      <c r="AI223" s="11"/>
      <c r="AJ223" s="11"/>
      <c r="AO223" s="10"/>
      <c r="AP223" s="15" t="str" cm="1">
        <f t="array" aca="1" ref="AP22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3" s="16" t="str" cm="1">
        <f t="array" aca="1" ref="AQ22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3" s="16" t="str" cm="1">
        <f t="array" aca="1" ref="AR22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3" s="51" t="str">
        <f ca="1">IF(
AND(LEN(TRIM(FIT_Lite[[#This Row],[Child Care 6 Months Post-Discharge]]))=0,LEN(TRIM(FIT_Lite[[#This Row],[Discharge Date]]))&gt;0,LEN(TRIM(AN223))=0,FIT_Lite[[#This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3" s="48" t="str" cm="1">
        <f t="array" aca="1" ref="AT22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3" s="7">
        <f>IF(FIT_Lite[[#This Row],[Most Recent-AAPI Score]]&gt;=40, 1, IF(OR(TRIM(FIT_Lite[[#This Row],[Pre-AAPI Score]])="",TRIM(FIT_Lite[[#This Row],[Most Recent-AAPI Score]])=""),0,IF(FIT_Lite[[#This Row],[Most Recent-AAPI Score]]-FIT_Lite[[#This Row],[Pre-AAPI Score]]&gt;=0,1,0)))</f>
        <v>0</v>
      </c>
      <c r="AW223" s="7">
        <f>IF(FIT_Lite[[#This Row],[Most Recent-DLA-20 Score]]&gt;=7, 1, IF(OR(TRIM(FIT_Lite[[#This Row],[Pre-DLA-20 Score]])="",TRIM(FIT_Lite[[#This Row],[Most Recent-DLA-20 Score]])=""),0,IF(FIT_Lite[[#This Row],[Most Recent-DLA-20 Score]]-FIT_Lite[[#This Row],[Pre-DLA-20 Score]]&gt;=0,1,0)))</f>
        <v>0</v>
      </c>
      <c r="AX223" s="7">
        <f>IF(FIT_Lite[[#This Row],[Most Recent-AAPI Score]]&gt;=40, 1, IF(OR(TRIM(FIT_Lite[[#This Row],[Pre-AAPI Score]])="",TRIM(FIT_Lite[[#This Row],[Most Recent-AAPI Score]])=""),0,IF(FIT_Lite[[#This Row],[Most Recent-AAPI Score]]-FIT_Lite[[#This Row],[Pre-AAPI Score]]&gt;=0,1,0)))</f>
        <v>0</v>
      </c>
      <c r="AY223" s="7">
        <f>IF(FIT_Lite[[#This Row],[Most Recent-DLA-20 Score]]&gt;=7, 1, IF(OR(TRIM(FIT_Lite[[#This Row],[Pre-DLA-20 Score]])="",TRIM(FIT_Lite[[#This Row],[Most Recent-DLA-20 Score]])=""),0,IF(FIT_Lite[[#This Row],[Most Recent-DLA-20 Score]]-FIT_Lite[[#This Row],[Pre-DLA-20 Score]]&gt;=0,1,0)))</f>
        <v>0</v>
      </c>
      <c r="AZ223" s="7" t="str">
        <f>IFERROR(VLOOKUP(FIT_Lite[[#This Row],[Primary ICD-10 Diagnosis]],ICD_10[[Combined]:[category]],3,FALSE),"")</f>
        <v/>
      </c>
      <c r="BA223" s="18" t="str">
        <f>IF(AND(LEN(FIT_Lite[[#This Row],[Date Enrolled]])&gt;0,LEN(FIT_Lite[[#This Row],[Date Assessment Completed]])&gt;0),IF((FIT_Lite[[#This Row],[Date Assessment Completed]]-FIT_Lite[[#This Row],[Date Enrolled]])&lt;=15,"Yes","No"),"")</f>
        <v/>
      </c>
      <c r="BB223" s="7" t="str">
        <f>IF(AND(LEN(FIT_Lite[[#This Row],[Discharge Date]])&gt;0,LEN(FIT_Lite[[#This Row],[Date Discharge Summary Completed]])&gt;0),IF(DATEDIF(FIT_Lite[[#This Row],[Discharge Date]],FIT_Lite[[#This Row],[Date Discharge Summary Completed]],"D")&lt;=7,"Yes","No"),"")</f>
        <v/>
      </c>
      <c r="BC223" s="18" t="str">
        <f>IFERROR(IF(LEN(TRIM(FIT_Lite[[#This Row],[Living Arrangements at Discharge]]))&gt;0,VLOOKUP(FIT_Lite[[#This Row],[Living Arrangements at Discharge]],Living_Arrangements[],2,FALSE),""),"")</f>
        <v/>
      </c>
      <c r="BD22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3" s="18" t="str">
        <f>IF(LEN(TRIM(FIT_Lite[[#This Row],[Employment Status at Discharge]]))&gt;0,IF(FIT_Lite[[#This Row],[Employment Status at Discharge]]="Yes","Stable",IF(FIT_Lite[[#This Row],[Employment Status at Discharge]]="No","Unstable",IFERROR(VLOOKUP(FIT_Lite[[#This Row],[Employment Status at Discharge]],Employment_Stat[],2,FALSE),""))),"")</f>
        <v/>
      </c>
      <c r="BF223" s="16">
        <f>IF(LEN(FIT_Lite[[#This Row],[Pre-AAPI Date]])&gt;0,FIT_Lite[[#This Row],[Pre-AAPI Date]],FIT_Lite[[#This Row],[Date Enrolled]])</f>
        <v>0</v>
      </c>
      <c r="BG223" s="16">
        <f ca="1">IF(LEN(FIT_Lite[[#This Row],[Date Discharge Summary Completed]])&gt;0,FIT_Lite[[#This Row],[Date Discharge Summary Completed]],IF(LEN(FIT_Lite[[#This Row],[Discharge Date]])&gt;0,FIT_Lite[[#This Row],[Discharge Date]]+30,TODAY()))</f>
        <v>45940</v>
      </c>
      <c r="BH223" s="16">
        <f>IF(LEN(FIT_Lite[[#This Row],[Pre-DLA-20 Date]])&gt;0,FIT_Lite[[#This Row],[Pre-DLA-20 Date]],FIT_Lite[[#This Row],[Date Enrolled]])</f>
        <v>0</v>
      </c>
      <c r="BI223" t="str">
        <f>IFERROR(IF(AND(TRIM(FIT_Lite[[#This Row],[Date Enrolled]])&lt;&gt;"",TRIM(FIT_Lite[[#This Row],[Discharge Date]])&lt;&gt;""),DATEDIF(FIT_Lite[[#This Row],[Date Enrolled]],FIT_Lite[[#This Row],[Discharge Date]],"D"),""),"")</f>
        <v/>
      </c>
    </row>
    <row r="224" spans="1:61" x14ac:dyDescent="0.25">
      <c r="A224" s="27"/>
      <c r="B224" s="28"/>
      <c r="C224" s="28"/>
      <c r="D224" s="29"/>
      <c r="E224" s="30"/>
      <c r="F224" s="30"/>
      <c r="G224" s="30"/>
      <c r="H224" s="30"/>
      <c r="I224" s="30"/>
      <c r="J224" s="30"/>
      <c r="K224" s="31"/>
      <c r="L224" s="30"/>
      <c r="M224" s="30"/>
      <c r="N224" s="53"/>
      <c r="O224" s="28"/>
      <c r="P224" s="32"/>
      <c r="Q224" s="32"/>
      <c r="R224" s="32"/>
      <c r="S224" s="32"/>
      <c r="T224" s="32"/>
      <c r="U224" s="52"/>
      <c r="V224" s="38"/>
      <c r="W224" s="38"/>
      <c r="X224" s="38"/>
      <c r="Y224" s="38"/>
      <c r="Z224" s="38"/>
      <c r="AA224" s="52"/>
      <c r="AB224" s="38"/>
      <c r="AC224" s="38"/>
      <c r="AD224" s="38"/>
      <c r="AE224" s="38"/>
      <c r="AF224" s="52"/>
      <c r="AG224" s="33"/>
      <c r="AH224" s="47"/>
      <c r="AI224" s="33"/>
      <c r="AJ224" s="33"/>
      <c r="AK224" s="52"/>
      <c r="AL224" s="38"/>
      <c r="AM224" s="52"/>
      <c r="AN224" s="52"/>
      <c r="AO224" s="32"/>
      <c r="AP224" s="15" t="str" cm="1">
        <f t="array" aca="1" ref="AP22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4" s="16" t="str" cm="1">
        <f t="array" aca="1" ref="AQ22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4" s="16" t="str" cm="1">
        <f t="array" aca="1" ref="AR22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4" s="51" t="str">
        <f ca="1">IF(
AND(LEN(TRIM(FIT_Lite[[#This Row],[Child Care 6 Months Post-Discharge]]))=0,LEN(TRIM(FIT_Lite[[#This Row],[Discharge Date]]))&gt;0,LEN(TRIM(AN224))=0,FIT_Lite[[#This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4" s="48" t="str" cm="1">
        <f t="array" aca="1" ref="AT22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4" s="7">
        <f>IF(FIT_Lite[[#This Row],[Most Recent-AAPI Score]]&gt;=40, 1, IF(OR(TRIM(FIT_Lite[[#This Row],[Pre-AAPI Score]])="",TRIM(FIT_Lite[[#This Row],[Most Recent-AAPI Score]])=""),0,IF(FIT_Lite[[#This Row],[Most Recent-AAPI Score]]-FIT_Lite[[#This Row],[Pre-AAPI Score]]&gt;=0,1,0)))</f>
        <v>0</v>
      </c>
      <c r="AW224" s="7">
        <f>IF(FIT_Lite[[#This Row],[Most Recent-DLA-20 Score]]&gt;=7, 1, IF(OR(TRIM(FIT_Lite[[#This Row],[Pre-DLA-20 Score]])="",TRIM(FIT_Lite[[#This Row],[Most Recent-DLA-20 Score]])=""),0,IF(FIT_Lite[[#This Row],[Most Recent-DLA-20 Score]]-FIT_Lite[[#This Row],[Pre-DLA-20 Score]]&gt;=0,1,0)))</f>
        <v>0</v>
      </c>
      <c r="AX224" s="7">
        <f>IF(FIT_Lite[[#This Row],[Most Recent-AAPI Score]]&gt;=40, 1, IF(OR(TRIM(FIT_Lite[[#This Row],[Pre-AAPI Score]])="",TRIM(FIT_Lite[[#This Row],[Most Recent-AAPI Score]])=""),0,IF(FIT_Lite[[#This Row],[Most Recent-AAPI Score]]-FIT_Lite[[#This Row],[Pre-AAPI Score]]&gt;=0,1,0)))</f>
        <v>0</v>
      </c>
      <c r="AY224" s="7">
        <f>IF(FIT_Lite[[#This Row],[Most Recent-DLA-20 Score]]&gt;=7, 1, IF(OR(TRIM(FIT_Lite[[#This Row],[Pre-DLA-20 Score]])="",TRIM(FIT_Lite[[#This Row],[Most Recent-DLA-20 Score]])=""),0,IF(FIT_Lite[[#This Row],[Most Recent-DLA-20 Score]]-FIT_Lite[[#This Row],[Pre-DLA-20 Score]]&gt;=0,1,0)))</f>
        <v>0</v>
      </c>
      <c r="AZ224" s="7" t="str">
        <f>IFERROR(VLOOKUP(FIT_Lite[[#This Row],[Primary ICD-10 Diagnosis]],ICD_10[[Combined]:[category]],3,FALSE),"")</f>
        <v/>
      </c>
      <c r="BA224" s="18" t="str">
        <f>IF(AND(LEN(FIT_Lite[[#This Row],[Date Enrolled]])&gt;0,LEN(FIT_Lite[[#This Row],[Date Assessment Completed]])&gt;0),IF((FIT_Lite[[#This Row],[Date Assessment Completed]]-FIT_Lite[[#This Row],[Date Enrolled]])&lt;=15,"Yes","No"),"")</f>
        <v/>
      </c>
      <c r="BB224" s="7" t="str">
        <f>IF(AND(LEN(FIT_Lite[[#This Row],[Discharge Date]])&gt;0,LEN(FIT_Lite[[#This Row],[Date Discharge Summary Completed]])&gt;0),IF(DATEDIF(FIT_Lite[[#This Row],[Discharge Date]],FIT_Lite[[#This Row],[Date Discharge Summary Completed]],"D")&lt;=7,"Yes","No"),"")</f>
        <v/>
      </c>
      <c r="BC224" s="18" t="str">
        <f>IFERROR(IF(LEN(TRIM(FIT_Lite[[#This Row],[Living Arrangements at Discharge]]))&gt;0,VLOOKUP(FIT_Lite[[#This Row],[Living Arrangements at Discharge]],Living_Arrangements[],2,FALSE),""),"")</f>
        <v/>
      </c>
      <c r="BD22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4" s="18" t="str">
        <f>IF(LEN(TRIM(FIT_Lite[[#This Row],[Employment Status at Discharge]]))&gt;0,IF(FIT_Lite[[#This Row],[Employment Status at Discharge]]="Yes","Stable",IF(FIT_Lite[[#This Row],[Employment Status at Discharge]]="No","Unstable",IFERROR(VLOOKUP(FIT_Lite[[#This Row],[Employment Status at Discharge]],Employment_Stat[],2,FALSE),""))),"")</f>
        <v/>
      </c>
      <c r="BF224" s="16">
        <f>IF(LEN(FIT_Lite[[#This Row],[Pre-AAPI Date]])&gt;0,FIT_Lite[[#This Row],[Pre-AAPI Date]],FIT_Lite[[#This Row],[Date Enrolled]])</f>
        <v>0</v>
      </c>
      <c r="BG224" s="16">
        <f ca="1">IF(LEN(FIT_Lite[[#This Row],[Date Discharge Summary Completed]])&gt;0,FIT_Lite[[#This Row],[Date Discharge Summary Completed]],IF(LEN(FIT_Lite[[#This Row],[Discharge Date]])&gt;0,FIT_Lite[[#This Row],[Discharge Date]]+30,TODAY()))</f>
        <v>45940</v>
      </c>
      <c r="BH224" s="16">
        <f>IF(LEN(FIT_Lite[[#This Row],[Pre-DLA-20 Date]])&gt;0,FIT_Lite[[#This Row],[Pre-DLA-20 Date]],FIT_Lite[[#This Row],[Date Enrolled]])</f>
        <v>0</v>
      </c>
      <c r="BI224" t="str">
        <f>IFERROR(IF(AND(TRIM(FIT_Lite[[#This Row],[Date Enrolled]])&lt;&gt;"",TRIM(FIT_Lite[[#This Row],[Discharge Date]])&lt;&gt;""),DATEDIF(FIT_Lite[[#This Row],[Date Enrolled]],FIT_Lite[[#This Row],[Discharge Date]],"D"),""),"")</f>
        <v/>
      </c>
    </row>
    <row r="225" spans="1:61" x14ac:dyDescent="0.25">
      <c r="A225" s="14"/>
      <c r="D225" s="20"/>
      <c r="O225" s="7"/>
      <c r="S225" s="10"/>
      <c r="AG225" s="11"/>
      <c r="AH225" s="35"/>
      <c r="AI225" s="11"/>
      <c r="AJ225" s="11"/>
      <c r="AO225" s="10"/>
      <c r="AP225" s="15" t="str" cm="1">
        <f t="array" aca="1" ref="AP22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5" s="16" t="str" cm="1">
        <f t="array" aca="1" ref="AQ22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5" s="16" t="str" cm="1">
        <f t="array" aca="1" ref="AR22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5" s="51" t="str">
        <f ca="1">IF(
AND(LEN(TRIM(FIT_Lite[[#This Row],[Child Care 6 Months Post-Discharge]]))=0,LEN(TRIM(FIT_Lite[[#This Row],[Discharge Date]]))&gt;0,LEN(TRIM(AN225))=0,FIT_Lite[[#This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5" s="48" t="str" cm="1">
        <f t="array" aca="1" ref="AT22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5" s="7">
        <f>IF(FIT_Lite[[#This Row],[Most Recent-AAPI Score]]&gt;=40, 1, IF(OR(TRIM(FIT_Lite[[#This Row],[Pre-AAPI Score]])="",TRIM(FIT_Lite[[#This Row],[Most Recent-AAPI Score]])=""),0,IF(FIT_Lite[[#This Row],[Most Recent-AAPI Score]]-FIT_Lite[[#This Row],[Pre-AAPI Score]]&gt;=0,1,0)))</f>
        <v>0</v>
      </c>
      <c r="AW225" s="7">
        <f>IF(FIT_Lite[[#This Row],[Most Recent-DLA-20 Score]]&gt;=7, 1, IF(OR(TRIM(FIT_Lite[[#This Row],[Pre-DLA-20 Score]])="",TRIM(FIT_Lite[[#This Row],[Most Recent-DLA-20 Score]])=""),0,IF(FIT_Lite[[#This Row],[Most Recent-DLA-20 Score]]-FIT_Lite[[#This Row],[Pre-DLA-20 Score]]&gt;=0,1,0)))</f>
        <v>0</v>
      </c>
      <c r="AX225" s="7">
        <f>IF(FIT_Lite[[#This Row],[Most Recent-AAPI Score]]&gt;=40, 1, IF(OR(TRIM(FIT_Lite[[#This Row],[Pre-AAPI Score]])="",TRIM(FIT_Lite[[#This Row],[Most Recent-AAPI Score]])=""),0,IF(FIT_Lite[[#This Row],[Most Recent-AAPI Score]]-FIT_Lite[[#This Row],[Pre-AAPI Score]]&gt;=0,1,0)))</f>
        <v>0</v>
      </c>
      <c r="AY225" s="7">
        <f>IF(FIT_Lite[[#This Row],[Most Recent-DLA-20 Score]]&gt;=7, 1, IF(OR(TRIM(FIT_Lite[[#This Row],[Pre-DLA-20 Score]])="",TRIM(FIT_Lite[[#This Row],[Most Recent-DLA-20 Score]])=""),0,IF(FIT_Lite[[#This Row],[Most Recent-DLA-20 Score]]-FIT_Lite[[#This Row],[Pre-DLA-20 Score]]&gt;=0,1,0)))</f>
        <v>0</v>
      </c>
      <c r="AZ225" s="7" t="str">
        <f>IFERROR(VLOOKUP(FIT_Lite[[#This Row],[Primary ICD-10 Diagnosis]],ICD_10[[Combined]:[category]],3,FALSE),"")</f>
        <v/>
      </c>
      <c r="BA225" s="18" t="str">
        <f>IF(AND(LEN(FIT_Lite[[#This Row],[Date Enrolled]])&gt;0,LEN(FIT_Lite[[#This Row],[Date Assessment Completed]])&gt;0),IF((FIT_Lite[[#This Row],[Date Assessment Completed]]-FIT_Lite[[#This Row],[Date Enrolled]])&lt;=15,"Yes","No"),"")</f>
        <v/>
      </c>
      <c r="BB225" s="7" t="str">
        <f>IF(AND(LEN(FIT_Lite[[#This Row],[Discharge Date]])&gt;0,LEN(FIT_Lite[[#This Row],[Date Discharge Summary Completed]])&gt;0),IF(DATEDIF(FIT_Lite[[#This Row],[Discharge Date]],FIT_Lite[[#This Row],[Date Discharge Summary Completed]],"D")&lt;=7,"Yes","No"),"")</f>
        <v/>
      </c>
      <c r="BC225" s="18" t="str">
        <f>IFERROR(IF(LEN(TRIM(FIT_Lite[[#This Row],[Living Arrangements at Discharge]]))&gt;0,VLOOKUP(FIT_Lite[[#This Row],[Living Arrangements at Discharge]],Living_Arrangements[],2,FALSE),""),"")</f>
        <v/>
      </c>
      <c r="BD22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5" s="18" t="str">
        <f>IF(LEN(TRIM(FIT_Lite[[#This Row],[Employment Status at Discharge]]))&gt;0,IF(FIT_Lite[[#This Row],[Employment Status at Discharge]]="Yes","Stable",IF(FIT_Lite[[#This Row],[Employment Status at Discharge]]="No","Unstable",IFERROR(VLOOKUP(FIT_Lite[[#This Row],[Employment Status at Discharge]],Employment_Stat[],2,FALSE),""))),"")</f>
        <v/>
      </c>
      <c r="BF225" s="16">
        <f>IF(LEN(FIT_Lite[[#This Row],[Pre-AAPI Date]])&gt;0,FIT_Lite[[#This Row],[Pre-AAPI Date]],FIT_Lite[[#This Row],[Date Enrolled]])</f>
        <v>0</v>
      </c>
      <c r="BG225" s="16">
        <f ca="1">IF(LEN(FIT_Lite[[#This Row],[Date Discharge Summary Completed]])&gt;0,FIT_Lite[[#This Row],[Date Discharge Summary Completed]],IF(LEN(FIT_Lite[[#This Row],[Discharge Date]])&gt;0,FIT_Lite[[#This Row],[Discharge Date]]+30,TODAY()))</f>
        <v>45940</v>
      </c>
      <c r="BH225" s="16">
        <f>IF(LEN(FIT_Lite[[#This Row],[Pre-DLA-20 Date]])&gt;0,FIT_Lite[[#This Row],[Pre-DLA-20 Date]],FIT_Lite[[#This Row],[Date Enrolled]])</f>
        <v>0</v>
      </c>
      <c r="BI225" t="str">
        <f>IFERROR(IF(AND(TRIM(FIT_Lite[[#This Row],[Date Enrolled]])&lt;&gt;"",TRIM(FIT_Lite[[#This Row],[Discharge Date]])&lt;&gt;""),DATEDIF(FIT_Lite[[#This Row],[Date Enrolled]],FIT_Lite[[#This Row],[Discharge Date]],"D"),""),"")</f>
        <v/>
      </c>
    </row>
    <row r="226" spans="1:61" x14ac:dyDescent="0.25">
      <c r="A226" s="14"/>
      <c r="D226" s="20"/>
      <c r="O226" s="7"/>
      <c r="S226" s="10"/>
      <c r="AG226" s="11"/>
      <c r="AH226" s="35"/>
      <c r="AI226" s="11"/>
      <c r="AJ226" s="11"/>
      <c r="AO226" s="10"/>
      <c r="AP226" s="15" t="str" cm="1">
        <f t="array" aca="1" ref="AP22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6" s="16" t="str" cm="1">
        <f t="array" aca="1" ref="AQ22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6" s="16" t="str" cm="1">
        <f t="array" aca="1" ref="AR22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6" s="51" t="str">
        <f ca="1">IF(
AND(LEN(TRIM(FIT_Lite[[#This Row],[Child Care 6 Months Post-Discharge]]))=0,LEN(TRIM(FIT_Lite[[#This Row],[Discharge Date]]))&gt;0,LEN(TRIM(AN226))=0,FIT_Lite[[#This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6" s="48" t="str" cm="1">
        <f t="array" aca="1" ref="AT22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6" s="7">
        <f>IF(FIT_Lite[[#This Row],[Most Recent-AAPI Score]]&gt;=40, 1, IF(OR(TRIM(FIT_Lite[[#This Row],[Pre-AAPI Score]])="",TRIM(FIT_Lite[[#This Row],[Most Recent-AAPI Score]])=""),0,IF(FIT_Lite[[#This Row],[Most Recent-AAPI Score]]-FIT_Lite[[#This Row],[Pre-AAPI Score]]&gt;=0,1,0)))</f>
        <v>0</v>
      </c>
      <c r="AW226" s="7">
        <f>IF(FIT_Lite[[#This Row],[Most Recent-DLA-20 Score]]&gt;=7, 1, IF(OR(TRIM(FIT_Lite[[#This Row],[Pre-DLA-20 Score]])="",TRIM(FIT_Lite[[#This Row],[Most Recent-DLA-20 Score]])=""),0,IF(FIT_Lite[[#This Row],[Most Recent-DLA-20 Score]]-FIT_Lite[[#This Row],[Pre-DLA-20 Score]]&gt;=0,1,0)))</f>
        <v>0</v>
      </c>
      <c r="AX226" s="7">
        <f>IF(FIT_Lite[[#This Row],[Most Recent-AAPI Score]]&gt;=40, 1, IF(OR(TRIM(FIT_Lite[[#This Row],[Pre-AAPI Score]])="",TRIM(FIT_Lite[[#This Row],[Most Recent-AAPI Score]])=""),0,IF(FIT_Lite[[#This Row],[Most Recent-AAPI Score]]-FIT_Lite[[#This Row],[Pre-AAPI Score]]&gt;=0,1,0)))</f>
        <v>0</v>
      </c>
      <c r="AY226" s="7">
        <f>IF(FIT_Lite[[#This Row],[Most Recent-DLA-20 Score]]&gt;=7, 1, IF(OR(TRIM(FIT_Lite[[#This Row],[Pre-DLA-20 Score]])="",TRIM(FIT_Lite[[#This Row],[Most Recent-DLA-20 Score]])=""),0,IF(FIT_Lite[[#This Row],[Most Recent-DLA-20 Score]]-FIT_Lite[[#This Row],[Pre-DLA-20 Score]]&gt;=0,1,0)))</f>
        <v>0</v>
      </c>
      <c r="AZ226" s="7" t="str">
        <f>IFERROR(VLOOKUP(FIT_Lite[[#This Row],[Primary ICD-10 Diagnosis]],ICD_10[[Combined]:[category]],3,FALSE),"")</f>
        <v/>
      </c>
      <c r="BA226" s="18" t="str">
        <f>IF(AND(LEN(FIT_Lite[[#This Row],[Date Enrolled]])&gt;0,LEN(FIT_Lite[[#This Row],[Date Assessment Completed]])&gt;0),IF((FIT_Lite[[#This Row],[Date Assessment Completed]]-FIT_Lite[[#This Row],[Date Enrolled]])&lt;=15,"Yes","No"),"")</f>
        <v/>
      </c>
      <c r="BB226" s="7" t="str">
        <f>IF(AND(LEN(FIT_Lite[[#This Row],[Discharge Date]])&gt;0,LEN(FIT_Lite[[#This Row],[Date Discharge Summary Completed]])&gt;0),IF(DATEDIF(FIT_Lite[[#This Row],[Discharge Date]],FIT_Lite[[#This Row],[Date Discharge Summary Completed]],"D")&lt;=7,"Yes","No"),"")</f>
        <v/>
      </c>
      <c r="BC226" s="18" t="str">
        <f>IFERROR(IF(LEN(TRIM(FIT_Lite[[#This Row],[Living Arrangements at Discharge]]))&gt;0,VLOOKUP(FIT_Lite[[#This Row],[Living Arrangements at Discharge]],Living_Arrangements[],2,FALSE),""),"")</f>
        <v/>
      </c>
      <c r="BD22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6" s="18" t="str">
        <f>IF(LEN(TRIM(FIT_Lite[[#This Row],[Employment Status at Discharge]]))&gt;0,IF(FIT_Lite[[#This Row],[Employment Status at Discharge]]="Yes","Stable",IF(FIT_Lite[[#This Row],[Employment Status at Discharge]]="No","Unstable",IFERROR(VLOOKUP(FIT_Lite[[#This Row],[Employment Status at Discharge]],Employment_Stat[],2,FALSE),""))),"")</f>
        <v/>
      </c>
      <c r="BF226" s="16">
        <f>IF(LEN(FIT_Lite[[#This Row],[Pre-AAPI Date]])&gt;0,FIT_Lite[[#This Row],[Pre-AAPI Date]],FIT_Lite[[#This Row],[Date Enrolled]])</f>
        <v>0</v>
      </c>
      <c r="BG226" s="16">
        <f ca="1">IF(LEN(FIT_Lite[[#This Row],[Date Discharge Summary Completed]])&gt;0,FIT_Lite[[#This Row],[Date Discharge Summary Completed]],IF(LEN(FIT_Lite[[#This Row],[Discharge Date]])&gt;0,FIT_Lite[[#This Row],[Discharge Date]]+30,TODAY()))</f>
        <v>45940</v>
      </c>
      <c r="BH226" s="16">
        <f>IF(LEN(FIT_Lite[[#This Row],[Pre-DLA-20 Date]])&gt;0,FIT_Lite[[#This Row],[Pre-DLA-20 Date]],FIT_Lite[[#This Row],[Date Enrolled]])</f>
        <v>0</v>
      </c>
      <c r="BI226" t="str">
        <f>IFERROR(IF(AND(TRIM(FIT_Lite[[#This Row],[Date Enrolled]])&lt;&gt;"",TRIM(FIT_Lite[[#This Row],[Discharge Date]])&lt;&gt;""),DATEDIF(FIT_Lite[[#This Row],[Date Enrolled]],FIT_Lite[[#This Row],[Discharge Date]],"D"),""),"")</f>
        <v/>
      </c>
    </row>
    <row r="227" spans="1:61" x14ac:dyDescent="0.25">
      <c r="A227" s="14"/>
      <c r="D227" s="20"/>
      <c r="O227" s="7"/>
      <c r="S227" s="10"/>
      <c r="AG227" s="11"/>
      <c r="AH227" s="35"/>
      <c r="AI227" s="11"/>
      <c r="AJ227" s="11"/>
      <c r="AO227" s="10"/>
      <c r="AP227" s="15" t="str" cm="1">
        <f t="array" aca="1" ref="AP22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7" s="16" t="str" cm="1">
        <f t="array" aca="1" ref="AQ22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7" s="16" t="str" cm="1">
        <f t="array" aca="1" ref="AR22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7" s="51" t="str">
        <f ca="1">IF(
AND(LEN(TRIM(FIT_Lite[[#This Row],[Child Care 6 Months Post-Discharge]]))=0,LEN(TRIM(FIT_Lite[[#This Row],[Discharge Date]]))&gt;0,LEN(TRIM(AN227))=0,FIT_Lite[[#This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7" s="48" t="str" cm="1">
        <f t="array" aca="1" ref="AT22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7" s="7">
        <f>IF(FIT_Lite[[#This Row],[Most Recent-AAPI Score]]&gt;=40, 1, IF(OR(TRIM(FIT_Lite[[#This Row],[Pre-AAPI Score]])="",TRIM(FIT_Lite[[#This Row],[Most Recent-AAPI Score]])=""),0,IF(FIT_Lite[[#This Row],[Most Recent-AAPI Score]]-FIT_Lite[[#This Row],[Pre-AAPI Score]]&gt;=0,1,0)))</f>
        <v>0</v>
      </c>
      <c r="AW227" s="7">
        <f>IF(FIT_Lite[[#This Row],[Most Recent-DLA-20 Score]]&gt;=7, 1, IF(OR(TRIM(FIT_Lite[[#This Row],[Pre-DLA-20 Score]])="",TRIM(FIT_Lite[[#This Row],[Most Recent-DLA-20 Score]])=""),0,IF(FIT_Lite[[#This Row],[Most Recent-DLA-20 Score]]-FIT_Lite[[#This Row],[Pre-DLA-20 Score]]&gt;=0,1,0)))</f>
        <v>0</v>
      </c>
      <c r="AX227" s="7">
        <f>IF(FIT_Lite[[#This Row],[Most Recent-AAPI Score]]&gt;=40, 1, IF(OR(TRIM(FIT_Lite[[#This Row],[Pre-AAPI Score]])="",TRIM(FIT_Lite[[#This Row],[Most Recent-AAPI Score]])=""),0,IF(FIT_Lite[[#This Row],[Most Recent-AAPI Score]]-FIT_Lite[[#This Row],[Pre-AAPI Score]]&gt;=0,1,0)))</f>
        <v>0</v>
      </c>
      <c r="AY227" s="7">
        <f>IF(FIT_Lite[[#This Row],[Most Recent-DLA-20 Score]]&gt;=7, 1, IF(OR(TRIM(FIT_Lite[[#This Row],[Pre-DLA-20 Score]])="",TRIM(FIT_Lite[[#This Row],[Most Recent-DLA-20 Score]])=""),0,IF(FIT_Lite[[#This Row],[Most Recent-DLA-20 Score]]-FIT_Lite[[#This Row],[Pre-DLA-20 Score]]&gt;=0,1,0)))</f>
        <v>0</v>
      </c>
      <c r="AZ227" s="7" t="str">
        <f>IFERROR(VLOOKUP(FIT_Lite[[#This Row],[Primary ICD-10 Diagnosis]],ICD_10[[Combined]:[category]],3,FALSE),"")</f>
        <v/>
      </c>
      <c r="BA227" s="18" t="str">
        <f>IF(AND(LEN(FIT_Lite[[#This Row],[Date Enrolled]])&gt;0,LEN(FIT_Lite[[#This Row],[Date Assessment Completed]])&gt;0),IF((FIT_Lite[[#This Row],[Date Assessment Completed]]-FIT_Lite[[#This Row],[Date Enrolled]])&lt;=15,"Yes","No"),"")</f>
        <v/>
      </c>
      <c r="BB227" s="7" t="str">
        <f>IF(AND(LEN(FIT_Lite[[#This Row],[Discharge Date]])&gt;0,LEN(FIT_Lite[[#This Row],[Date Discharge Summary Completed]])&gt;0),IF(DATEDIF(FIT_Lite[[#This Row],[Discharge Date]],FIT_Lite[[#This Row],[Date Discharge Summary Completed]],"D")&lt;=7,"Yes","No"),"")</f>
        <v/>
      </c>
      <c r="BC227" s="18" t="str">
        <f>IFERROR(IF(LEN(TRIM(FIT_Lite[[#This Row],[Living Arrangements at Discharge]]))&gt;0,VLOOKUP(FIT_Lite[[#This Row],[Living Arrangements at Discharge]],Living_Arrangements[],2,FALSE),""),"")</f>
        <v/>
      </c>
      <c r="BD22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7" s="18" t="str">
        <f>IF(LEN(TRIM(FIT_Lite[[#This Row],[Employment Status at Discharge]]))&gt;0,IF(FIT_Lite[[#This Row],[Employment Status at Discharge]]="Yes","Stable",IF(FIT_Lite[[#This Row],[Employment Status at Discharge]]="No","Unstable",IFERROR(VLOOKUP(FIT_Lite[[#This Row],[Employment Status at Discharge]],Employment_Stat[],2,FALSE),""))),"")</f>
        <v/>
      </c>
      <c r="BF227" s="16">
        <f>IF(LEN(FIT_Lite[[#This Row],[Pre-AAPI Date]])&gt;0,FIT_Lite[[#This Row],[Pre-AAPI Date]],FIT_Lite[[#This Row],[Date Enrolled]])</f>
        <v>0</v>
      </c>
      <c r="BG227" s="16">
        <f ca="1">IF(LEN(FIT_Lite[[#This Row],[Date Discharge Summary Completed]])&gt;0,FIT_Lite[[#This Row],[Date Discharge Summary Completed]],IF(LEN(FIT_Lite[[#This Row],[Discharge Date]])&gt;0,FIT_Lite[[#This Row],[Discharge Date]]+30,TODAY()))</f>
        <v>45940</v>
      </c>
      <c r="BH227" s="16">
        <f>IF(LEN(FIT_Lite[[#This Row],[Pre-DLA-20 Date]])&gt;0,FIT_Lite[[#This Row],[Pre-DLA-20 Date]],FIT_Lite[[#This Row],[Date Enrolled]])</f>
        <v>0</v>
      </c>
      <c r="BI227" t="str">
        <f>IFERROR(IF(AND(TRIM(FIT_Lite[[#This Row],[Date Enrolled]])&lt;&gt;"",TRIM(FIT_Lite[[#This Row],[Discharge Date]])&lt;&gt;""),DATEDIF(FIT_Lite[[#This Row],[Date Enrolled]],FIT_Lite[[#This Row],[Discharge Date]],"D"),""),"")</f>
        <v/>
      </c>
    </row>
    <row r="228" spans="1:61" x14ac:dyDescent="0.25">
      <c r="A228" s="14"/>
      <c r="D228" s="20"/>
      <c r="O228" s="7"/>
      <c r="S228" s="10"/>
      <c r="AG228" s="11"/>
      <c r="AH228" s="35"/>
      <c r="AI228" s="11"/>
      <c r="AJ228" s="11"/>
      <c r="AO228" s="10"/>
      <c r="AP228" s="15" t="str" cm="1">
        <f t="array" aca="1" ref="AP22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8" s="16" t="str" cm="1">
        <f t="array" aca="1" ref="AQ22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8" s="16" t="str" cm="1">
        <f t="array" aca="1" ref="AR22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8" s="51" t="str">
        <f ca="1">IF(
AND(LEN(TRIM(FIT_Lite[[#This Row],[Child Care 6 Months Post-Discharge]]))=0,LEN(TRIM(FIT_Lite[[#This Row],[Discharge Date]]))&gt;0,LEN(TRIM(AN228))=0,FIT_Lite[[#This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8" s="48" t="str" cm="1">
        <f t="array" aca="1" ref="AT22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8" s="7">
        <f>IF(FIT_Lite[[#This Row],[Most Recent-AAPI Score]]&gt;=40, 1, IF(OR(TRIM(FIT_Lite[[#This Row],[Pre-AAPI Score]])="",TRIM(FIT_Lite[[#This Row],[Most Recent-AAPI Score]])=""),0,IF(FIT_Lite[[#This Row],[Most Recent-AAPI Score]]-FIT_Lite[[#This Row],[Pre-AAPI Score]]&gt;=0,1,0)))</f>
        <v>0</v>
      </c>
      <c r="AW228" s="7">
        <f>IF(FIT_Lite[[#This Row],[Most Recent-DLA-20 Score]]&gt;=7, 1, IF(OR(TRIM(FIT_Lite[[#This Row],[Pre-DLA-20 Score]])="",TRIM(FIT_Lite[[#This Row],[Most Recent-DLA-20 Score]])=""),0,IF(FIT_Lite[[#This Row],[Most Recent-DLA-20 Score]]-FIT_Lite[[#This Row],[Pre-DLA-20 Score]]&gt;=0,1,0)))</f>
        <v>0</v>
      </c>
      <c r="AX228" s="7">
        <f>IF(FIT_Lite[[#This Row],[Most Recent-AAPI Score]]&gt;=40, 1, IF(OR(TRIM(FIT_Lite[[#This Row],[Pre-AAPI Score]])="",TRIM(FIT_Lite[[#This Row],[Most Recent-AAPI Score]])=""),0,IF(FIT_Lite[[#This Row],[Most Recent-AAPI Score]]-FIT_Lite[[#This Row],[Pre-AAPI Score]]&gt;=0,1,0)))</f>
        <v>0</v>
      </c>
      <c r="AY228" s="7">
        <f>IF(FIT_Lite[[#This Row],[Most Recent-DLA-20 Score]]&gt;=7, 1, IF(OR(TRIM(FIT_Lite[[#This Row],[Pre-DLA-20 Score]])="",TRIM(FIT_Lite[[#This Row],[Most Recent-DLA-20 Score]])=""),0,IF(FIT_Lite[[#This Row],[Most Recent-DLA-20 Score]]-FIT_Lite[[#This Row],[Pre-DLA-20 Score]]&gt;=0,1,0)))</f>
        <v>0</v>
      </c>
      <c r="AZ228" s="7" t="str">
        <f>IFERROR(VLOOKUP(FIT_Lite[[#This Row],[Primary ICD-10 Diagnosis]],ICD_10[[Combined]:[category]],3,FALSE),"")</f>
        <v/>
      </c>
      <c r="BA228" s="18" t="str">
        <f>IF(AND(LEN(FIT_Lite[[#This Row],[Date Enrolled]])&gt;0,LEN(FIT_Lite[[#This Row],[Date Assessment Completed]])&gt;0),IF((FIT_Lite[[#This Row],[Date Assessment Completed]]-FIT_Lite[[#This Row],[Date Enrolled]])&lt;=15,"Yes","No"),"")</f>
        <v/>
      </c>
      <c r="BB228" s="7" t="str">
        <f>IF(AND(LEN(FIT_Lite[[#This Row],[Discharge Date]])&gt;0,LEN(FIT_Lite[[#This Row],[Date Discharge Summary Completed]])&gt;0),IF(DATEDIF(FIT_Lite[[#This Row],[Discharge Date]],FIT_Lite[[#This Row],[Date Discharge Summary Completed]],"D")&lt;=7,"Yes","No"),"")</f>
        <v/>
      </c>
      <c r="BC228" s="18" t="str">
        <f>IFERROR(IF(LEN(TRIM(FIT_Lite[[#This Row],[Living Arrangements at Discharge]]))&gt;0,VLOOKUP(FIT_Lite[[#This Row],[Living Arrangements at Discharge]],Living_Arrangements[],2,FALSE),""),"")</f>
        <v/>
      </c>
      <c r="BD22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8" s="18" t="str">
        <f>IF(LEN(TRIM(FIT_Lite[[#This Row],[Employment Status at Discharge]]))&gt;0,IF(FIT_Lite[[#This Row],[Employment Status at Discharge]]="Yes","Stable",IF(FIT_Lite[[#This Row],[Employment Status at Discharge]]="No","Unstable",IFERROR(VLOOKUP(FIT_Lite[[#This Row],[Employment Status at Discharge]],Employment_Stat[],2,FALSE),""))),"")</f>
        <v/>
      </c>
      <c r="BF228" s="16">
        <f>IF(LEN(FIT_Lite[[#This Row],[Pre-AAPI Date]])&gt;0,FIT_Lite[[#This Row],[Pre-AAPI Date]],FIT_Lite[[#This Row],[Date Enrolled]])</f>
        <v>0</v>
      </c>
      <c r="BG228" s="16">
        <f ca="1">IF(LEN(FIT_Lite[[#This Row],[Date Discharge Summary Completed]])&gt;0,FIT_Lite[[#This Row],[Date Discharge Summary Completed]],IF(LEN(FIT_Lite[[#This Row],[Discharge Date]])&gt;0,FIT_Lite[[#This Row],[Discharge Date]]+30,TODAY()))</f>
        <v>45940</v>
      </c>
      <c r="BH228" s="16">
        <f>IF(LEN(FIT_Lite[[#This Row],[Pre-DLA-20 Date]])&gt;0,FIT_Lite[[#This Row],[Pre-DLA-20 Date]],FIT_Lite[[#This Row],[Date Enrolled]])</f>
        <v>0</v>
      </c>
      <c r="BI228" t="str">
        <f>IFERROR(IF(AND(TRIM(FIT_Lite[[#This Row],[Date Enrolled]])&lt;&gt;"",TRIM(FIT_Lite[[#This Row],[Discharge Date]])&lt;&gt;""),DATEDIF(FIT_Lite[[#This Row],[Date Enrolled]],FIT_Lite[[#This Row],[Discharge Date]],"D"),""),"")</f>
        <v/>
      </c>
    </row>
    <row r="229" spans="1:61" x14ac:dyDescent="0.25">
      <c r="A229" s="14"/>
      <c r="D229" s="20"/>
      <c r="O229" s="7"/>
      <c r="S229" s="10"/>
      <c r="AG229" s="11"/>
      <c r="AH229" s="35"/>
      <c r="AI229" s="11"/>
      <c r="AJ229" s="11"/>
      <c r="AO229" s="10"/>
      <c r="AP229" s="15" t="str" cm="1">
        <f t="array" aca="1" ref="AP22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29" s="16" t="str" cm="1">
        <f t="array" aca="1" ref="AQ22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29" s="16" t="str" cm="1">
        <f t="array" aca="1" ref="AR22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29" s="51" t="str">
        <f ca="1">IF(
AND(LEN(TRIM(FIT_Lite[[#This Row],[Child Care 6 Months Post-Discharge]]))=0,LEN(TRIM(FIT_Lite[[#This Row],[Discharge Date]]))&gt;0,LEN(TRIM(AN229))=0,FIT_Lite[[#This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29" s="48" t="str" cm="1">
        <f t="array" aca="1" ref="AT22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2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29" s="7">
        <f>IF(FIT_Lite[[#This Row],[Most Recent-AAPI Score]]&gt;=40, 1, IF(OR(TRIM(FIT_Lite[[#This Row],[Pre-AAPI Score]])="",TRIM(FIT_Lite[[#This Row],[Most Recent-AAPI Score]])=""),0,IF(FIT_Lite[[#This Row],[Most Recent-AAPI Score]]-FIT_Lite[[#This Row],[Pre-AAPI Score]]&gt;=0,1,0)))</f>
        <v>0</v>
      </c>
      <c r="AW229" s="7">
        <f>IF(FIT_Lite[[#This Row],[Most Recent-DLA-20 Score]]&gt;=7, 1, IF(OR(TRIM(FIT_Lite[[#This Row],[Pre-DLA-20 Score]])="",TRIM(FIT_Lite[[#This Row],[Most Recent-DLA-20 Score]])=""),0,IF(FIT_Lite[[#This Row],[Most Recent-DLA-20 Score]]-FIT_Lite[[#This Row],[Pre-DLA-20 Score]]&gt;=0,1,0)))</f>
        <v>0</v>
      </c>
      <c r="AX229" s="7">
        <f>IF(FIT_Lite[[#This Row],[Most Recent-AAPI Score]]&gt;=40, 1, IF(OR(TRIM(FIT_Lite[[#This Row],[Pre-AAPI Score]])="",TRIM(FIT_Lite[[#This Row],[Most Recent-AAPI Score]])=""),0,IF(FIT_Lite[[#This Row],[Most Recent-AAPI Score]]-FIT_Lite[[#This Row],[Pre-AAPI Score]]&gt;=0,1,0)))</f>
        <v>0</v>
      </c>
      <c r="AY229" s="7">
        <f>IF(FIT_Lite[[#This Row],[Most Recent-DLA-20 Score]]&gt;=7, 1, IF(OR(TRIM(FIT_Lite[[#This Row],[Pre-DLA-20 Score]])="",TRIM(FIT_Lite[[#This Row],[Most Recent-DLA-20 Score]])=""),0,IF(FIT_Lite[[#This Row],[Most Recent-DLA-20 Score]]-FIT_Lite[[#This Row],[Pre-DLA-20 Score]]&gt;=0,1,0)))</f>
        <v>0</v>
      </c>
      <c r="AZ229" s="7" t="str">
        <f>IFERROR(VLOOKUP(FIT_Lite[[#This Row],[Primary ICD-10 Diagnosis]],ICD_10[[Combined]:[category]],3,FALSE),"")</f>
        <v/>
      </c>
      <c r="BA229" s="18" t="str">
        <f>IF(AND(LEN(FIT_Lite[[#This Row],[Date Enrolled]])&gt;0,LEN(FIT_Lite[[#This Row],[Date Assessment Completed]])&gt;0),IF((FIT_Lite[[#This Row],[Date Assessment Completed]]-FIT_Lite[[#This Row],[Date Enrolled]])&lt;=15,"Yes","No"),"")</f>
        <v/>
      </c>
      <c r="BB229" s="7" t="str">
        <f>IF(AND(LEN(FIT_Lite[[#This Row],[Discharge Date]])&gt;0,LEN(FIT_Lite[[#This Row],[Date Discharge Summary Completed]])&gt;0),IF(DATEDIF(FIT_Lite[[#This Row],[Discharge Date]],FIT_Lite[[#This Row],[Date Discharge Summary Completed]],"D")&lt;=7,"Yes","No"),"")</f>
        <v/>
      </c>
      <c r="BC229" s="18" t="str">
        <f>IFERROR(IF(LEN(TRIM(FIT_Lite[[#This Row],[Living Arrangements at Discharge]]))&gt;0,VLOOKUP(FIT_Lite[[#This Row],[Living Arrangements at Discharge]],Living_Arrangements[],2,FALSE),""),"")</f>
        <v/>
      </c>
      <c r="BD22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29" s="18" t="str">
        <f>IF(LEN(TRIM(FIT_Lite[[#This Row],[Employment Status at Discharge]]))&gt;0,IF(FIT_Lite[[#This Row],[Employment Status at Discharge]]="Yes","Stable",IF(FIT_Lite[[#This Row],[Employment Status at Discharge]]="No","Unstable",IFERROR(VLOOKUP(FIT_Lite[[#This Row],[Employment Status at Discharge]],Employment_Stat[],2,FALSE),""))),"")</f>
        <v/>
      </c>
      <c r="BF229" s="16">
        <f>IF(LEN(FIT_Lite[[#This Row],[Pre-AAPI Date]])&gt;0,FIT_Lite[[#This Row],[Pre-AAPI Date]],FIT_Lite[[#This Row],[Date Enrolled]])</f>
        <v>0</v>
      </c>
      <c r="BG229" s="16">
        <f ca="1">IF(LEN(FIT_Lite[[#This Row],[Date Discharge Summary Completed]])&gt;0,FIT_Lite[[#This Row],[Date Discharge Summary Completed]],IF(LEN(FIT_Lite[[#This Row],[Discharge Date]])&gt;0,FIT_Lite[[#This Row],[Discharge Date]]+30,TODAY()))</f>
        <v>45940</v>
      </c>
      <c r="BH229" s="16">
        <f>IF(LEN(FIT_Lite[[#This Row],[Pre-DLA-20 Date]])&gt;0,FIT_Lite[[#This Row],[Pre-DLA-20 Date]],FIT_Lite[[#This Row],[Date Enrolled]])</f>
        <v>0</v>
      </c>
      <c r="BI229" t="str">
        <f>IFERROR(IF(AND(TRIM(FIT_Lite[[#This Row],[Date Enrolled]])&lt;&gt;"",TRIM(FIT_Lite[[#This Row],[Discharge Date]])&lt;&gt;""),DATEDIF(FIT_Lite[[#This Row],[Date Enrolled]],FIT_Lite[[#This Row],[Discharge Date]],"D"),""),"")</f>
        <v/>
      </c>
    </row>
    <row r="230" spans="1:61" x14ac:dyDescent="0.25">
      <c r="A230" s="14"/>
      <c r="D230" s="20"/>
      <c r="O230" s="7"/>
      <c r="S230" s="10"/>
      <c r="AG230" s="11"/>
      <c r="AH230" s="35"/>
      <c r="AI230" s="11"/>
      <c r="AJ230" s="11"/>
      <c r="AO230" s="10"/>
      <c r="AP230" s="15" t="str" cm="1">
        <f t="array" aca="1" ref="AP23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0" s="16" t="str" cm="1">
        <f t="array" aca="1" ref="AQ23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0" s="16" t="str" cm="1">
        <f t="array" aca="1" ref="AR23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0" s="51" t="str">
        <f ca="1">IF(
AND(LEN(TRIM(FIT_Lite[[#This Row],[Child Care 6 Months Post-Discharge]]))=0,LEN(TRIM(FIT_Lite[[#This Row],[Discharge Date]]))&gt;0,LEN(TRIM(AN230))=0,FIT_Lite[[#This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0" s="48" t="str" cm="1">
        <f t="array" aca="1" ref="AT23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0" s="7">
        <f>IF(FIT_Lite[[#This Row],[Most Recent-AAPI Score]]&gt;=40, 1, IF(OR(TRIM(FIT_Lite[[#This Row],[Pre-AAPI Score]])="",TRIM(FIT_Lite[[#This Row],[Most Recent-AAPI Score]])=""),0,IF(FIT_Lite[[#This Row],[Most Recent-AAPI Score]]-FIT_Lite[[#This Row],[Pre-AAPI Score]]&gt;=0,1,0)))</f>
        <v>0</v>
      </c>
      <c r="AW230" s="7">
        <f>IF(FIT_Lite[[#This Row],[Most Recent-DLA-20 Score]]&gt;=7, 1, IF(OR(TRIM(FIT_Lite[[#This Row],[Pre-DLA-20 Score]])="",TRIM(FIT_Lite[[#This Row],[Most Recent-DLA-20 Score]])=""),0,IF(FIT_Lite[[#This Row],[Most Recent-DLA-20 Score]]-FIT_Lite[[#This Row],[Pre-DLA-20 Score]]&gt;=0,1,0)))</f>
        <v>0</v>
      </c>
      <c r="AX230" s="7">
        <f>IF(FIT_Lite[[#This Row],[Most Recent-AAPI Score]]&gt;=40, 1, IF(OR(TRIM(FIT_Lite[[#This Row],[Pre-AAPI Score]])="",TRIM(FIT_Lite[[#This Row],[Most Recent-AAPI Score]])=""),0,IF(FIT_Lite[[#This Row],[Most Recent-AAPI Score]]-FIT_Lite[[#This Row],[Pre-AAPI Score]]&gt;=0,1,0)))</f>
        <v>0</v>
      </c>
      <c r="AY230" s="7">
        <f>IF(FIT_Lite[[#This Row],[Most Recent-DLA-20 Score]]&gt;=7, 1, IF(OR(TRIM(FIT_Lite[[#This Row],[Pre-DLA-20 Score]])="",TRIM(FIT_Lite[[#This Row],[Most Recent-DLA-20 Score]])=""),0,IF(FIT_Lite[[#This Row],[Most Recent-DLA-20 Score]]-FIT_Lite[[#This Row],[Pre-DLA-20 Score]]&gt;=0,1,0)))</f>
        <v>0</v>
      </c>
      <c r="AZ230" s="7" t="str">
        <f>IFERROR(VLOOKUP(FIT_Lite[[#This Row],[Primary ICD-10 Diagnosis]],ICD_10[[Combined]:[category]],3,FALSE),"")</f>
        <v/>
      </c>
      <c r="BA230" s="18" t="str">
        <f>IF(AND(LEN(FIT_Lite[[#This Row],[Date Enrolled]])&gt;0,LEN(FIT_Lite[[#This Row],[Date Assessment Completed]])&gt;0),IF((FIT_Lite[[#This Row],[Date Assessment Completed]]-FIT_Lite[[#This Row],[Date Enrolled]])&lt;=15,"Yes","No"),"")</f>
        <v/>
      </c>
      <c r="BB230" s="7" t="str">
        <f>IF(AND(LEN(FIT_Lite[[#This Row],[Discharge Date]])&gt;0,LEN(FIT_Lite[[#This Row],[Date Discharge Summary Completed]])&gt;0),IF(DATEDIF(FIT_Lite[[#This Row],[Discharge Date]],FIT_Lite[[#This Row],[Date Discharge Summary Completed]],"D")&lt;=7,"Yes","No"),"")</f>
        <v/>
      </c>
      <c r="BC230" s="18" t="str">
        <f>IFERROR(IF(LEN(TRIM(FIT_Lite[[#This Row],[Living Arrangements at Discharge]]))&gt;0,VLOOKUP(FIT_Lite[[#This Row],[Living Arrangements at Discharge]],Living_Arrangements[],2,FALSE),""),"")</f>
        <v/>
      </c>
      <c r="BD23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0" s="18" t="str">
        <f>IF(LEN(TRIM(FIT_Lite[[#This Row],[Employment Status at Discharge]]))&gt;0,IF(FIT_Lite[[#This Row],[Employment Status at Discharge]]="Yes","Stable",IF(FIT_Lite[[#This Row],[Employment Status at Discharge]]="No","Unstable",IFERROR(VLOOKUP(FIT_Lite[[#This Row],[Employment Status at Discharge]],Employment_Stat[],2,FALSE),""))),"")</f>
        <v/>
      </c>
      <c r="BF230" s="16">
        <f>IF(LEN(FIT_Lite[[#This Row],[Pre-AAPI Date]])&gt;0,FIT_Lite[[#This Row],[Pre-AAPI Date]],FIT_Lite[[#This Row],[Date Enrolled]])</f>
        <v>0</v>
      </c>
      <c r="BG230" s="16">
        <f ca="1">IF(LEN(FIT_Lite[[#This Row],[Date Discharge Summary Completed]])&gt;0,FIT_Lite[[#This Row],[Date Discharge Summary Completed]],IF(LEN(FIT_Lite[[#This Row],[Discharge Date]])&gt;0,FIT_Lite[[#This Row],[Discharge Date]]+30,TODAY()))</f>
        <v>45940</v>
      </c>
      <c r="BH230" s="16">
        <f>IF(LEN(FIT_Lite[[#This Row],[Pre-DLA-20 Date]])&gt;0,FIT_Lite[[#This Row],[Pre-DLA-20 Date]],FIT_Lite[[#This Row],[Date Enrolled]])</f>
        <v>0</v>
      </c>
      <c r="BI230" t="str">
        <f>IFERROR(IF(AND(TRIM(FIT_Lite[[#This Row],[Date Enrolled]])&lt;&gt;"",TRIM(FIT_Lite[[#This Row],[Discharge Date]])&lt;&gt;""),DATEDIF(FIT_Lite[[#This Row],[Date Enrolled]],FIT_Lite[[#This Row],[Discharge Date]],"D"),""),"")</f>
        <v/>
      </c>
    </row>
    <row r="231" spans="1:61" x14ac:dyDescent="0.25">
      <c r="A231" s="14"/>
      <c r="D231" s="20"/>
      <c r="O231" s="7"/>
      <c r="S231" s="10"/>
      <c r="AG231" s="11"/>
      <c r="AH231" s="35"/>
      <c r="AI231" s="11"/>
      <c r="AJ231" s="11"/>
      <c r="AO231" s="10"/>
      <c r="AP231" s="15" t="str" cm="1">
        <f t="array" aca="1" ref="AP23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1" s="16" t="str" cm="1">
        <f t="array" aca="1" ref="AQ23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1" s="16" t="str" cm="1">
        <f t="array" aca="1" ref="AR23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1" s="51" t="str">
        <f ca="1">IF(
AND(LEN(TRIM(FIT_Lite[[#This Row],[Child Care 6 Months Post-Discharge]]))=0,LEN(TRIM(FIT_Lite[[#This Row],[Discharge Date]]))&gt;0,LEN(TRIM(AN231))=0,FIT_Lite[[#This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1" s="48" t="str" cm="1">
        <f t="array" aca="1" ref="AT23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1" s="7">
        <f>IF(FIT_Lite[[#This Row],[Most Recent-AAPI Score]]&gt;=40, 1, IF(OR(TRIM(FIT_Lite[[#This Row],[Pre-AAPI Score]])="",TRIM(FIT_Lite[[#This Row],[Most Recent-AAPI Score]])=""),0,IF(FIT_Lite[[#This Row],[Most Recent-AAPI Score]]-FIT_Lite[[#This Row],[Pre-AAPI Score]]&gt;=0,1,0)))</f>
        <v>0</v>
      </c>
      <c r="AW231" s="7">
        <f>IF(FIT_Lite[[#This Row],[Most Recent-DLA-20 Score]]&gt;=7, 1, IF(OR(TRIM(FIT_Lite[[#This Row],[Pre-DLA-20 Score]])="",TRIM(FIT_Lite[[#This Row],[Most Recent-DLA-20 Score]])=""),0,IF(FIT_Lite[[#This Row],[Most Recent-DLA-20 Score]]-FIT_Lite[[#This Row],[Pre-DLA-20 Score]]&gt;=0,1,0)))</f>
        <v>0</v>
      </c>
      <c r="AX231" s="7">
        <f>IF(FIT_Lite[[#This Row],[Most Recent-AAPI Score]]&gt;=40, 1, IF(OR(TRIM(FIT_Lite[[#This Row],[Pre-AAPI Score]])="",TRIM(FIT_Lite[[#This Row],[Most Recent-AAPI Score]])=""),0,IF(FIT_Lite[[#This Row],[Most Recent-AAPI Score]]-FIT_Lite[[#This Row],[Pre-AAPI Score]]&gt;=0,1,0)))</f>
        <v>0</v>
      </c>
      <c r="AY231" s="7">
        <f>IF(FIT_Lite[[#This Row],[Most Recent-DLA-20 Score]]&gt;=7, 1, IF(OR(TRIM(FIT_Lite[[#This Row],[Pre-DLA-20 Score]])="",TRIM(FIT_Lite[[#This Row],[Most Recent-DLA-20 Score]])=""),0,IF(FIT_Lite[[#This Row],[Most Recent-DLA-20 Score]]-FIT_Lite[[#This Row],[Pre-DLA-20 Score]]&gt;=0,1,0)))</f>
        <v>0</v>
      </c>
      <c r="AZ231" s="7" t="str">
        <f>IFERROR(VLOOKUP(FIT_Lite[[#This Row],[Primary ICD-10 Diagnosis]],ICD_10[[Combined]:[category]],3,FALSE),"")</f>
        <v/>
      </c>
      <c r="BA231" s="18" t="str">
        <f>IF(AND(LEN(FIT_Lite[[#This Row],[Date Enrolled]])&gt;0,LEN(FIT_Lite[[#This Row],[Date Assessment Completed]])&gt;0),IF((FIT_Lite[[#This Row],[Date Assessment Completed]]-FIT_Lite[[#This Row],[Date Enrolled]])&lt;=15,"Yes","No"),"")</f>
        <v/>
      </c>
      <c r="BB231" s="7" t="str">
        <f>IF(AND(LEN(FIT_Lite[[#This Row],[Discharge Date]])&gt;0,LEN(FIT_Lite[[#This Row],[Date Discharge Summary Completed]])&gt;0),IF(DATEDIF(FIT_Lite[[#This Row],[Discharge Date]],FIT_Lite[[#This Row],[Date Discharge Summary Completed]],"D")&lt;=7,"Yes","No"),"")</f>
        <v/>
      </c>
      <c r="BC231" s="18" t="str">
        <f>IFERROR(IF(LEN(TRIM(FIT_Lite[[#This Row],[Living Arrangements at Discharge]]))&gt;0,VLOOKUP(FIT_Lite[[#This Row],[Living Arrangements at Discharge]],Living_Arrangements[],2,FALSE),""),"")</f>
        <v/>
      </c>
      <c r="BD23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1" s="18" t="str">
        <f>IF(LEN(TRIM(FIT_Lite[[#This Row],[Employment Status at Discharge]]))&gt;0,IF(FIT_Lite[[#This Row],[Employment Status at Discharge]]="Yes","Stable",IF(FIT_Lite[[#This Row],[Employment Status at Discharge]]="No","Unstable",IFERROR(VLOOKUP(FIT_Lite[[#This Row],[Employment Status at Discharge]],Employment_Stat[],2,FALSE),""))),"")</f>
        <v/>
      </c>
      <c r="BF231" s="16">
        <f>IF(LEN(FIT_Lite[[#This Row],[Pre-AAPI Date]])&gt;0,FIT_Lite[[#This Row],[Pre-AAPI Date]],FIT_Lite[[#This Row],[Date Enrolled]])</f>
        <v>0</v>
      </c>
      <c r="BG231" s="16">
        <f ca="1">IF(LEN(FIT_Lite[[#This Row],[Date Discharge Summary Completed]])&gt;0,FIT_Lite[[#This Row],[Date Discharge Summary Completed]],IF(LEN(FIT_Lite[[#This Row],[Discharge Date]])&gt;0,FIT_Lite[[#This Row],[Discharge Date]]+30,TODAY()))</f>
        <v>45940</v>
      </c>
      <c r="BH231" s="16">
        <f>IF(LEN(FIT_Lite[[#This Row],[Pre-DLA-20 Date]])&gt;0,FIT_Lite[[#This Row],[Pre-DLA-20 Date]],FIT_Lite[[#This Row],[Date Enrolled]])</f>
        <v>0</v>
      </c>
      <c r="BI231" t="str">
        <f>IFERROR(IF(AND(TRIM(FIT_Lite[[#This Row],[Date Enrolled]])&lt;&gt;"",TRIM(FIT_Lite[[#This Row],[Discharge Date]])&lt;&gt;""),DATEDIF(FIT_Lite[[#This Row],[Date Enrolled]],FIT_Lite[[#This Row],[Discharge Date]],"D"),""),"")</f>
        <v/>
      </c>
    </row>
    <row r="232" spans="1:61" x14ac:dyDescent="0.25">
      <c r="A232" s="14"/>
      <c r="D232" s="20"/>
      <c r="O232" s="7"/>
      <c r="S232" s="10"/>
      <c r="AG232" s="11"/>
      <c r="AH232" s="35"/>
      <c r="AI232" s="11"/>
      <c r="AJ232" s="11"/>
      <c r="AO232" s="10"/>
      <c r="AP232" s="15" t="str" cm="1">
        <f t="array" aca="1" ref="AP23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2" s="16" t="str" cm="1">
        <f t="array" aca="1" ref="AQ23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2" s="16" t="str" cm="1">
        <f t="array" aca="1" ref="AR23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2" s="51" t="str">
        <f ca="1">IF(
AND(LEN(TRIM(FIT_Lite[[#This Row],[Child Care 6 Months Post-Discharge]]))=0,LEN(TRIM(FIT_Lite[[#This Row],[Discharge Date]]))&gt;0,LEN(TRIM(AN232))=0,FIT_Lite[[#This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2" s="48" t="str" cm="1">
        <f t="array" aca="1" ref="AT23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2" s="7">
        <f>IF(FIT_Lite[[#This Row],[Most Recent-AAPI Score]]&gt;=40, 1, IF(OR(TRIM(FIT_Lite[[#This Row],[Pre-AAPI Score]])="",TRIM(FIT_Lite[[#This Row],[Most Recent-AAPI Score]])=""),0,IF(FIT_Lite[[#This Row],[Most Recent-AAPI Score]]-FIT_Lite[[#This Row],[Pre-AAPI Score]]&gt;=0,1,0)))</f>
        <v>0</v>
      </c>
      <c r="AW232" s="7">
        <f>IF(FIT_Lite[[#This Row],[Most Recent-DLA-20 Score]]&gt;=7, 1, IF(OR(TRIM(FIT_Lite[[#This Row],[Pre-DLA-20 Score]])="",TRIM(FIT_Lite[[#This Row],[Most Recent-DLA-20 Score]])=""),0,IF(FIT_Lite[[#This Row],[Most Recent-DLA-20 Score]]-FIT_Lite[[#This Row],[Pre-DLA-20 Score]]&gt;=0,1,0)))</f>
        <v>0</v>
      </c>
      <c r="AX232" s="7">
        <f>IF(FIT_Lite[[#This Row],[Most Recent-AAPI Score]]&gt;=40, 1, IF(OR(TRIM(FIT_Lite[[#This Row],[Pre-AAPI Score]])="",TRIM(FIT_Lite[[#This Row],[Most Recent-AAPI Score]])=""),0,IF(FIT_Lite[[#This Row],[Most Recent-AAPI Score]]-FIT_Lite[[#This Row],[Pre-AAPI Score]]&gt;=0,1,0)))</f>
        <v>0</v>
      </c>
      <c r="AY232" s="7">
        <f>IF(FIT_Lite[[#This Row],[Most Recent-DLA-20 Score]]&gt;=7, 1, IF(OR(TRIM(FIT_Lite[[#This Row],[Pre-DLA-20 Score]])="",TRIM(FIT_Lite[[#This Row],[Most Recent-DLA-20 Score]])=""),0,IF(FIT_Lite[[#This Row],[Most Recent-DLA-20 Score]]-FIT_Lite[[#This Row],[Pre-DLA-20 Score]]&gt;=0,1,0)))</f>
        <v>0</v>
      </c>
      <c r="AZ232" s="7" t="str">
        <f>IFERROR(VLOOKUP(FIT_Lite[[#This Row],[Primary ICD-10 Diagnosis]],ICD_10[[Combined]:[category]],3,FALSE),"")</f>
        <v/>
      </c>
      <c r="BA232" s="18" t="str">
        <f>IF(AND(LEN(FIT_Lite[[#This Row],[Date Enrolled]])&gt;0,LEN(FIT_Lite[[#This Row],[Date Assessment Completed]])&gt;0),IF((FIT_Lite[[#This Row],[Date Assessment Completed]]-FIT_Lite[[#This Row],[Date Enrolled]])&lt;=15,"Yes","No"),"")</f>
        <v/>
      </c>
      <c r="BB232" s="7" t="str">
        <f>IF(AND(LEN(FIT_Lite[[#This Row],[Discharge Date]])&gt;0,LEN(FIT_Lite[[#This Row],[Date Discharge Summary Completed]])&gt;0),IF(DATEDIF(FIT_Lite[[#This Row],[Discharge Date]],FIT_Lite[[#This Row],[Date Discharge Summary Completed]],"D")&lt;=7,"Yes","No"),"")</f>
        <v/>
      </c>
      <c r="BC232" s="18" t="str">
        <f>IFERROR(IF(LEN(TRIM(FIT_Lite[[#This Row],[Living Arrangements at Discharge]]))&gt;0,VLOOKUP(FIT_Lite[[#This Row],[Living Arrangements at Discharge]],Living_Arrangements[],2,FALSE),""),"")</f>
        <v/>
      </c>
      <c r="BD23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2" s="18" t="str">
        <f>IF(LEN(TRIM(FIT_Lite[[#This Row],[Employment Status at Discharge]]))&gt;0,IF(FIT_Lite[[#This Row],[Employment Status at Discharge]]="Yes","Stable",IF(FIT_Lite[[#This Row],[Employment Status at Discharge]]="No","Unstable",IFERROR(VLOOKUP(FIT_Lite[[#This Row],[Employment Status at Discharge]],Employment_Stat[],2,FALSE),""))),"")</f>
        <v/>
      </c>
      <c r="BF232" s="16">
        <f>IF(LEN(FIT_Lite[[#This Row],[Pre-AAPI Date]])&gt;0,FIT_Lite[[#This Row],[Pre-AAPI Date]],FIT_Lite[[#This Row],[Date Enrolled]])</f>
        <v>0</v>
      </c>
      <c r="BG232" s="16">
        <f ca="1">IF(LEN(FIT_Lite[[#This Row],[Date Discharge Summary Completed]])&gt;0,FIT_Lite[[#This Row],[Date Discharge Summary Completed]],IF(LEN(FIT_Lite[[#This Row],[Discharge Date]])&gt;0,FIT_Lite[[#This Row],[Discharge Date]]+30,TODAY()))</f>
        <v>45940</v>
      </c>
      <c r="BH232" s="16">
        <f>IF(LEN(FIT_Lite[[#This Row],[Pre-DLA-20 Date]])&gt;0,FIT_Lite[[#This Row],[Pre-DLA-20 Date]],FIT_Lite[[#This Row],[Date Enrolled]])</f>
        <v>0</v>
      </c>
      <c r="BI232" t="str">
        <f>IFERROR(IF(AND(TRIM(FIT_Lite[[#This Row],[Date Enrolled]])&lt;&gt;"",TRIM(FIT_Lite[[#This Row],[Discharge Date]])&lt;&gt;""),DATEDIF(FIT_Lite[[#This Row],[Date Enrolled]],FIT_Lite[[#This Row],[Discharge Date]],"D"),""),"")</f>
        <v/>
      </c>
    </row>
    <row r="233" spans="1:61" x14ac:dyDescent="0.25">
      <c r="A233" s="14"/>
      <c r="D233" s="20"/>
      <c r="O233" s="7"/>
      <c r="S233" s="10"/>
      <c r="AG233" s="11"/>
      <c r="AH233" s="35"/>
      <c r="AI233" s="11"/>
      <c r="AJ233" s="11"/>
      <c r="AO233" s="10"/>
      <c r="AP233" s="15" t="str" cm="1">
        <f t="array" aca="1" ref="AP23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3" s="16" t="str" cm="1">
        <f t="array" aca="1" ref="AQ23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3" s="16" t="str" cm="1">
        <f t="array" aca="1" ref="AR23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3" s="51" t="str">
        <f ca="1">IF(
AND(LEN(TRIM(FIT_Lite[[#This Row],[Child Care 6 Months Post-Discharge]]))=0,LEN(TRIM(FIT_Lite[[#This Row],[Discharge Date]]))&gt;0,LEN(TRIM(AN233))=0,FIT_Lite[[#This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3" s="48" t="str" cm="1">
        <f t="array" aca="1" ref="AT23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3" s="7">
        <f>IF(FIT_Lite[[#This Row],[Most Recent-AAPI Score]]&gt;=40, 1, IF(OR(TRIM(FIT_Lite[[#This Row],[Pre-AAPI Score]])="",TRIM(FIT_Lite[[#This Row],[Most Recent-AAPI Score]])=""),0,IF(FIT_Lite[[#This Row],[Most Recent-AAPI Score]]-FIT_Lite[[#This Row],[Pre-AAPI Score]]&gt;=0,1,0)))</f>
        <v>0</v>
      </c>
      <c r="AW233" s="7">
        <f>IF(FIT_Lite[[#This Row],[Most Recent-DLA-20 Score]]&gt;=7, 1, IF(OR(TRIM(FIT_Lite[[#This Row],[Pre-DLA-20 Score]])="",TRIM(FIT_Lite[[#This Row],[Most Recent-DLA-20 Score]])=""),0,IF(FIT_Lite[[#This Row],[Most Recent-DLA-20 Score]]-FIT_Lite[[#This Row],[Pre-DLA-20 Score]]&gt;=0,1,0)))</f>
        <v>0</v>
      </c>
      <c r="AX233" s="7">
        <f>IF(FIT_Lite[[#This Row],[Most Recent-AAPI Score]]&gt;=40, 1, IF(OR(TRIM(FIT_Lite[[#This Row],[Pre-AAPI Score]])="",TRIM(FIT_Lite[[#This Row],[Most Recent-AAPI Score]])=""),0,IF(FIT_Lite[[#This Row],[Most Recent-AAPI Score]]-FIT_Lite[[#This Row],[Pre-AAPI Score]]&gt;=0,1,0)))</f>
        <v>0</v>
      </c>
      <c r="AY233" s="7">
        <f>IF(FIT_Lite[[#This Row],[Most Recent-DLA-20 Score]]&gt;=7, 1, IF(OR(TRIM(FIT_Lite[[#This Row],[Pre-DLA-20 Score]])="",TRIM(FIT_Lite[[#This Row],[Most Recent-DLA-20 Score]])=""),0,IF(FIT_Lite[[#This Row],[Most Recent-DLA-20 Score]]-FIT_Lite[[#This Row],[Pre-DLA-20 Score]]&gt;=0,1,0)))</f>
        <v>0</v>
      </c>
      <c r="AZ233" s="7" t="str">
        <f>IFERROR(VLOOKUP(FIT_Lite[[#This Row],[Primary ICD-10 Diagnosis]],ICD_10[[Combined]:[category]],3,FALSE),"")</f>
        <v/>
      </c>
      <c r="BA233" s="18" t="str">
        <f>IF(AND(LEN(FIT_Lite[[#This Row],[Date Enrolled]])&gt;0,LEN(FIT_Lite[[#This Row],[Date Assessment Completed]])&gt;0),IF((FIT_Lite[[#This Row],[Date Assessment Completed]]-FIT_Lite[[#This Row],[Date Enrolled]])&lt;=15,"Yes","No"),"")</f>
        <v/>
      </c>
      <c r="BB233" s="7" t="str">
        <f>IF(AND(LEN(FIT_Lite[[#This Row],[Discharge Date]])&gt;0,LEN(FIT_Lite[[#This Row],[Date Discharge Summary Completed]])&gt;0),IF(DATEDIF(FIT_Lite[[#This Row],[Discharge Date]],FIT_Lite[[#This Row],[Date Discharge Summary Completed]],"D")&lt;=7,"Yes","No"),"")</f>
        <v/>
      </c>
      <c r="BC233" s="18" t="str">
        <f>IFERROR(IF(LEN(TRIM(FIT_Lite[[#This Row],[Living Arrangements at Discharge]]))&gt;0,VLOOKUP(FIT_Lite[[#This Row],[Living Arrangements at Discharge]],Living_Arrangements[],2,FALSE),""),"")</f>
        <v/>
      </c>
      <c r="BD23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3" s="18" t="str">
        <f>IF(LEN(TRIM(FIT_Lite[[#This Row],[Employment Status at Discharge]]))&gt;0,IF(FIT_Lite[[#This Row],[Employment Status at Discharge]]="Yes","Stable",IF(FIT_Lite[[#This Row],[Employment Status at Discharge]]="No","Unstable",IFERROR(VLOOKUP(FIT_Lite[[#This Row],[Employment Status at Discharge]],Employment_Stat[],2,FALSE),""))),"")</f>
        <v/>
      </c>
      <c r="BF233" s="16">
        <f>IF(LEN(FIT_Lite[[#This Row],[Pre-AAPI Date]])&gt;0,FIT_Lite[[#This Row],[Pre-AAPI Date]],FIT_Lite[[#This Row],[Date Enrolled]])</f>
        <v>0</v>
      </c>
      <c r="BG233" s="16">
        <f ca="1">IF(LEN(FIT_Lite[[#This Row],[Date Discharge Summary Completed]])&gt;0,FIT_Lite[[#This Row],[Date Discharge Summary Completed]],IF(LEN(FIT_Lite[[#This Row],[Discharge Date]])&gt;0,FIT_Lite[[#This Row],[Discharge Date]]+30,TODAY()))</f>
        <v>45940</v>
      </c>
      <c r="BH233" s="16">
        <f>IF(LEN(FIT_Lite[[#This Row],[Pre-DLA-20 Date]])&gt;0,FIT_Lite[[#This Row],[Pre-DLA-20 Date]],FIT_Lite[[#This Row],[Date Enrolled]])</f>
        <v>0</v>
      </c>
      <c r="BI233" t="str">
        <f>IFERROR(IF(AND(TRIM(FIT_Lite[[#This Row],[Date Enrolled]])&lt;&gt;"",TRIM(FIT_Lite[[#This Row],[Discharge Date]])&lt;&gt;""),DATEDIF(FIT_Lite[[#This Row],[Date Enrolled]],FIT_Lite[[#This Row],[Discharge Date]],"D"),""),"")</f>
        <v/>
      </c>
    </row>
    <row r="234" spans="1:61" x14ac:dyDescent="0.25">
      <c r="A234" s="14"/>
      <c r="D234" s="20"/>
      <c r="O234" s="7"/>
      <c r="S234" s="10"/>
      <c r="AG234" s="11"/>
      <c r="AH234" s="35"/>
      <c r="AI234" s="11"/>
      <c r="AJ234" s="11"/>
      <c r="AO234" s="10"/>
      <c r="AP234" s="15" t="str" cm="1">
        <f t="array" aca="1" ref="AP23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4" s="16" t="str" cm="1">
        <f t="array" aca="1" ref="AQ23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4" s="16" t="str" cm="1">
        <f t="array" aca="1" ref="AR23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4" s="51" t="str">
        <f ca="1">IF(
AND(LEN(TRIM(FIT_Lite[[#This Row],[Child Care 6 Months Post-Discharge]]))=0,LEN(TRIM(FIT_Lite[[#This Row],[Discharge Date]]))&gt;0,LEN(TRIM(AN234))=0,FIT_Lite[[#This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4" s="48" t="str" cm="1">
        <f t="array" aca="1" ref="AT23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4" s="7">
        <f>IF(FIT_Lite[[#This Row],[Most Recent-AAPI Score]]&gt;=40, 1, IF(OR(TRIM(FIT_Lite[[#This Row],[Pre-AAPI Score]])="",TRIM(FIT_Lite[[#This Row],[Most Recent-AAPI Score]])=""),0,IF(FIT_Lite[[#This Row],[Most Recent-AAPI Score]]-FIT_Lite[[#This Row],[Pre-AAPI Score]]&gt;=0,1,0)))</f>
        <v>0</v>
      </c>
      <c r="AW234" s="7">
        <f>IF(FIT_Lite[[#This Row],[Most Recent-DLA-20 Score]]&gt;=7, 1, IF(OR(TRIM(FIT_Lite[[#This Row],[Pre-DLA-20 Score]])="",TRIM(FIT_Lite[[#This Row],[Most Recent-DLA-20 Score]])=""),0,IF(FIT_Lite[[#This Row],[Most Recent-DLA-20 Score]]-FIT_Lite[[#This Row],[Pre-DLA-20 Score]]&gt;=0,1,0)))</f>
        <v>0</v>
      </c>
      <c r="AX234" s="7">
        <f>IF(FIT_Lite[[#This Row],[Most Recent-AAPI Score]]&gt;=40, 1, IF(OR(TRIM(FIT_Lite[[#This Row],[Pre-AAPI Score]])="",TRIM(FIT_Lite[[#This Row],[Most Recent-AAPI Score]])=""),0,IF(FIT_Lite[[#This Row],[Most Recent-AAPI Score]]-FIT_Lite[[#This Row],[Pre-AAPI Score]]&gt;=0,1,0)))</f>
        <v>0</v>
      </c>
      <c r="AY234" s="7">
        <f>IF(FIT_Lite[[#This Row],[Most Recent-DLA-20 Score]]&gt;=7, 1, IF(OR(TRIM(FIT_Lite[[#This Row],[Pre-DLA-20 Score]])="",TRIM(FIT_Lite[[#This Row],[Most Recent-DLA-20 Score]])=""),0,IF(FIT_Lite[[#This Row],[Most Recent-DLA-20 Score]]-FIT_Lite[[#This Row],[Pre-DLA-20 Score]]&gt;=0,1,0)))</f>
        <v>0</v>
      </c>
      <c r="AZ234" s="7" t="str">
        <f>IFERROR(VLOOKUP(FIT_Lite[[#This Row],[Primary ICD-10 Diagnosis]],ICD_10[[Combined]:[category]],3,FALSE),"")</f>
        <v/>
      </c>
      <c r="BA234" s="18" t="str">
        <f>IF(AND(LEN(FIT_Lite[[#This Row],[Date Enrolled]])&gt;0,LEN(FIT_Lite[[#This Row],[Date Assessment Completed]])&gt;0),IF((FIT_Lite[[#This Row],[Date Assessment Completed]]-FIT_Lite[[#This Row],[Date Enrolled]])&lt;=15,"Yes","No"),"")</f>
        <v/>
      </c>
      <c r="BB234" s="7" t="str">
        <f>IF(AND(LEN(FIT_Lite[[#This Row],[Discharge Date]])&gt;0,LEN(FIT_Lite[[#This Row],[Date Discharge Summary Completed]])&gt;0),IF(DATEDIF(FIT_Lite[[#This Row],[Discharge Date]],FIT_Lite[[#This Row],[Date Discharge Summary Completed]],"D")&lt;=7,"Yes","No"),"")</f>
        <v/>
      </c>
      <c r="BC234" s="18" t="str">
        <f>IFERROR(IF(LEN(TRIM(FIT_Lite[[#This Row],[Living Arrangements at Discharge]]))&gt;0,VLOOKUP(FIT_Lite[[#This Row],[Living Arrangements at Discharge]],Living_Arrangements[],2,FALSE),""),"")</f>
        <v/>
      </c>
      <c r="BD23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4" s="18" t="str">
        <f>IF(LEN(TRIM(FIT_Lite[[#This Row],[Employment Status at Discharge]]))&gt;0,IF(FIT_Lite[[#This Row],[Employment Status at Discharge]]="Yes","Stable",IF(FIT_Lite[[#This Row],[Employment Status at Discharge]]="No","Unstable",IFERROR(VLOOKUP(FIT_Lite[[#This Row],[Employment Status at Discharge]],Employment_Stat[],2,FALSE),""))),"")</f>
        <v/>
      </c>
      <c r="BF234" s="16">
        <f>IF(LEN(FIT_Lite[[#This Row],[Pre-AAPI Date]])&gt;0,FIT_Lite[[#This Row],[Pre-AAPI Date]],FIT_Lite[[#This Row],[Date Enrolled]])</f>
        <v>0</v>
      </c>
      <c r="BG234" s="16">
        <f ca="1">IF(LEN(FIT_Lite[[#This Row],[Date Discharge Summary Completed]])&gt;0,FIT_Lite[[#This Row],[Date Discharge Summary Completed]],IF(LEN(FIT_Lite[[#This Row],[Discharge Date]])&gt;0,FIT_Lite[[#This Row],[Discharge Date]]+30,TODAY()))</f>
        <v>45940</v>
      </c>
      <c r="BH234" s="16">
        <f>IF(LEN(FIT_Lite[[#This Row],[Pre-DLA-20 Date]])&gt;0,FIT_Lite[[#This Row],[Pre-DLA-20 Date]],FIT_Lite[[#This Row],[Date Enrolled]])</f>
        <v>0</v>
      </c>
      <c r="BI234" t="str">
        <f>IFERROR(IF(AND(TRIM(FIT_Lite[[#This Row],[Date Enrolled]])&lt;&gt;"",TRIM(FIT_Lite[[#This Row],[Discharge Date]])&lt;&gt;""),DATEDIF(FIT_Lite[[#This Row],[Date Enrolled]],FIT_Lite[[#This Row],[Discharge Date]],"D"),""),"")</f>
        <v/>
      </c>
    </row>
    <row r="235" spans="1:61" x14ac:dyDescent="0.25">
      <c r="A235" s="14"/>
      <c r="D235" s="20"/>
      <c r="O235" s="7"/>
      <c r="S235" s="10"/>
      <c r="AG235" s="11"/>
      <c r="AH235" s="35"/>
      <c r="AI235" s="11"/>
      <c r="AJ235" s="11"/>
      <c r="AO235" s="10"/>
      <c r="AP235" s="15" t="str" cm="1">
        <f t="array" aca="1" ref="AP23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5" s="16" t="str" cm="1">
        <f t="array" aca="1" ref="AQ23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5" s="16" t="str" cm="1">
        <f t="array" aca="1" ref="AR23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5" s="51" t="str">
        <f ca="1">IF(
AND(LEN(TRIM(FIT_Lite[[#This Row],[Child Care 6 Months Post-Discharge]]))=0,LEN(TRIM(FIT_Lite[[#This Row],[Discharge Date]]))&gt;0,LEN(TRIM(AN235))=0,FIT_Lite[[#This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5" s="48" t="str" cm="1">
        <f t="array" aca="1" ref="AT23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5" s="7">
        <f>IF(FIT_Lite[[#This Row],[Most Recent-AAPI Score]]&gt;=40, 1, IF(OR(TRIM(FIT_Lite[[#This Row],[Pre-AAPI Score]])="",TRIM(FIT_Lite[[#This Row],[Most Recent-AAPI Score]])=""),0,IF(FIT_Lite[[#This Row],[Most Recent-AAPI Score]]-FIT_Lite[[#This Row],[Pre-AAPI Score]]&gt;=0,1,0)))</f>
        <v>0</v>
      </c>
      <c r="AW235" s="7">
        <f>IF(FIT_Lite[[#This Row],[Most Recent-DLA-20 Score]]&gt;=7, 1, IF(OR(TRIM(FIT_Lite[[#This Row],[Pre-DLA-20 Score]])="",TRIM(FIT_Lite[[#This Row],[Most Recent-DLA-20 Score]])=""),0,IF(FIT_Lite[[#This Row],[Most Recent-DLA-20 Score]]-FIT_Lite[[#This Row],[Pre-DLA-20 Score]]&gt;=0,1,0)))</f>
        <v>0</v>
      </c>
      <c r="AX235" s="7">
        <f>IF(FIT_Lite[[#This Row],[Most Recent-AAPI Score]]&gt;=40, 1, IF(OR(TRIM(FIT_Lite[[#This Row],[Pre-AAPI Score]])="",TRIM(FIT_Lite[[#This Row],[Most Recent-AAPI Score]])=""),0,IF(FIT_Lite[[#This Row],[Most Recent-AAPI Score]]-FIT_Lite[[#This Row],[Pre-AAPI Score]]&gt;=0,1,0)))</f>
        <v>0</v>
      </c>
      <c r="AY235" s="7">
        <f>IF(FIT_Lite[[#This Row],[Most Recent-DLA-20 Score]]&gt;=7, 1, IF(OR(TRIM(FIT_Lite[[#This Row],[Pre-DLA-20 Score]])="",TRIM(FIT_Lite[[#This Row],[Most Recent-DLA-20 Score]])=""),0,IF(FIT_Lite[[#This Row],[Most Recent-DLA-20 Score]]-FIT_Lite[[#This Row],[Pre-DLA-20 Score]]&gt;=0,1,0)))</f>
        <v>0</v>
      </c>
      <c r="AZ235" s="7" t="str">
        <f>IFERROR(VLOOKUP(FIT_Lite[[#This Row],[Primary ICD-10 Diagnosis]],ICD_10[[Combined]:[category]],3,FALSE),"")</f>
        <v/>
      </c>
      <c r="BA235" s="18" t="str">
        <f>IF(AND(LEN(FIT_Lite[[#This Row],[Date Enrolled]])&gt;0,LEN(FIT_Lite[[#This Row],[Date Assessment Completed]])&gt;0),IF((FIT_Lite[[#This Row],[Date Assessment Completed]]-FIT_Lite[[#This Row],[Date Enrolled]])&lt;=15,"Yes","No"),"")</f>
        <v/>
      </c>
      <c r="BB235" s="7" t="str">
        <f>IF(AND(LEN(FIT_Lite[[#This Row],[Discharge Date]])&gt;0,LEN(FIT_Lite[[#This Row],[Date Discharge Summary Completed]])&gt;0),IF(DATEDIF(FIT_Lite[[#This Row],[Discharge Date]],FIT_Lite[[#This Row],[Date Discharge Summary Completed]],"D")&lt;=7,"Yes","No"),"")</f>
        <v/>
      </c>
      <c r="BC235" s="18" t="str">
        <f>IFERROR(IF(LEN(TRIM(FIT_Lite[[#This Row],[Living Arrangements at Discharge]]))&gt;0,VLOOKUP(FIT_Lite[[#This Row],[Living Arrangements at Discharge]],Living_Arrangements[],2,FALSE),""),"")</f>
        <v/>
      </c>
      <c r="BD23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5" s="18" t="str">
        <f>IF(LEN(TRIM(FIT_Lite[[#This Row],[Employment Status at Discharge]]))&gt;0,IF(FIT_Lite[[#This Row],[Employment Status at Discharge]]="Yes","Stable",IF(FIT_Lite[[#This Row],[Employment Status at Discharge]]="No","Unstable",IFERROR(VLOOKUP(FIT_Lite[[#This Row],[Employment Status at Discharge]],Employment_Stat[],2,FALSE),""))),"")</f>
        <v/>
      </c>
      <c r="BF235" s="16">
        <f>IF(LEN(FIT_Lite[[#This Row],[Pre-AAPI Date]])&gt;0,FIT_Lite[[#This Row],[Pre-AAPI Date]],FIT_Lite[[#This Row],[Date Enrolled]])</f>
        <v>0</v>
      </c>
      <c r="BG235" s="16">
        <f ca="1">IF(LEN(FIT_Lite[[#This Row],[Date Discharge Summary Completed]])&gt;0,FIT_Lite[[#This Row],[Date Discharge Summary Completed]],IF(LEN(FIT_Lite[[#This Row],[Discharge Date]])&gt;0,FIT_Lite[[#This Row],[Discharge Date]]+30,TODAY()))</f>
        <v>45940</v>
      </c>
      <c r="BH235" s="16">
        <f>IF(LEN(FIT_Lite[[#This Row],[Pre-DLA-20 Date]])&gt;0,FIT_Lite[[#This Row],[Pre-DLA-20 Date]],FIT_Lite[[#This Row],[Date Enrolled]])</f>
        <v>0</v>
      </c>
      <c r="BI235" t="str">
        <f>IFERROR(IF(AND(TRIM(FIT_Lite[[#This Row],[Date Enrolled]])&lt;&gt;"",TRIM(FIT_Lite[[#This Row],[Discharge Date]])&lt;&gt;""),DATEDIF(FIT_Lite[[#This Row],[Date Enrolled]],FIT_Lite[[#This Row],[Discharge Date]],"D"),""),"")</f>
        <v/>
      </c>
    </row>
    <row r="236" spans="1:61" x14ac:dyDescent="0.25">
      <c r="A236" s="14"/>
      <c r="D236" s="20"/>
      <c r="O236" s="7"/>
      <c r="S236" s="10"/>
      <c r="AG236" s="11"/>
      <c r="AH236" s="35"/>
      <c r="AI236" s="11"/>
      <c r="AJ236" s="11"/>
      <c r="AO236" s="10"/>
      <c r="AP236" s="15" t="str" cm="1">
        <f t="array" aca="1" ref="AP23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6" s="16" t="str" cm="1">
        <f t="array" aca="1" ref="AQ23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6" s="16" t="str" cm="1">
        <f t="array" aca="1" ref="AR23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6" s="51" t="str">
        <f ca="1">IF(
AND(LEN(TRIM(FIT_Lite[[#This Row],[Child Care 6 Months Post-Discharge]]))=0,LEN(TRIM(FIT_Lite[[#This Row],[Discharge Date]]))&gt;0,LEN(TRIM(AN236))=0,FIT_Lite[[#This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6" s="48" t="str" cm="1">
        <f t="array" aca="1" ref="AT23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6" s="7">
        <f>IF(FIT_Lite[[#This Row],[Most Recent-AAPI Score]]&gt;=40, 1, IF(OR(TRIM(FIT_Lite[[#This Row],[Pre-AAPI Score]])="",TRIM(FIT_Lite[[#This Row],[Most Recent-AAPI Score]])=""),0,IF(FIT_Lite[[#This Row],[Most Recent-AAPI Score]]-FIT_Lite[[#This Row],[Pre-AAPI Score]]&gt;=0,1,0)))</f>
        <v>0</v>
      </c>
      <c r="AW236" s="7">
        <f>IF(FIT_Lite[[#This Row],[Most Recent-DLA-20 Score]]&gt;=7, 1, IF(OR(TRIM(FIT_Lite[[#This Row],[Pre-DLA-20 Score]])="",TRIM(FIT_Lite[[#This Row],[Most Recent-DLA-20 Score]])=""),0,IF(FIT_Lite[[#This Row],[Most Recent-DLA-20 Score]]-FIT_Lite[[#This Row],[Pre-DLA-20 Score]]&gt;=0,1,0)))</f>
        <v>0</v>
      </c>
      <c r="AX236" s="7">
        <f>IF(FIT_Lite[[#This Row],[Most Recent-AAPI Score]]&gt;=40, 1, IF(OR(TRIM(FIT_Lite[[#This Row],[Pre-AAPI Score]])="",TRIM(FIT_Lite[[#This Row],[Most Recent-AAPI Score]])=""),0,IF(FIT_Lite[[#This Row],[Most Recent-AAPI Score]]-FIT_Lite[[#This Row],[Pre-AAPI Score]]&gt;=0,1,0)))</f>
        <v>0</v>
      </c>
      <c r="AY236" s="7">
        <f>IF(FIT_Lite[[#This Row],[Most Recent-DLA-20 Score]]&gt;=7, 1, IF(OR(TRIM(FIT_Lite[[#This Row],[Pre-DLA-20 Score]])="",TRIM(FIT_Lite[[#This Row],[Most Recent-DLA-20 Score]])=""),0,IF(FIT_Lite[[#This Row],[Most Recent-DLA-20 Score]]-FIT_Lite[[#This Row],[Pre-DLA-20 Score]]&gt;=0,1,0)))</f>
        <v>0</v>
      </c>
      <c r="AZ236" s="7" t="str">
        <f>IFERROR(VLOOKUP(FIT_Lite[[#This Row],[Primary ICD-10 Diagnosis]],ICD_10[[Combined]:[category]],3,FALSE),"")</f>
        <v/>
      </c>
      <c r="BA236" s="18" t="str">
        <f>IF(AND(LEN(FIT_Lite[[#This Row],[Date Enrolled]])&gt;0,LEN(FIT_Lite[[#This Row],[Date Assessment Completed]])&gt;0),IF((FIT_Lite[[#This Row],[Date Assessment Completed]]-FIT_Lite[[#This Row],[Date Enrolled]])&lt;=15,"Yes","No"),"")</f>
        <v/>
      </c>
      <c r="BB236" s="7" t="str">
        <f>IF(AND(LEN(FIT_Lite[[#This Row],[Discharge Date]])&gt;0,LEN(FIT_Lite[[#This Row],[Date Discharge Summary Completed]])&gt;0),IF(DATEDIF(FIT_Lite[[#This Row],[Discharge Date]],FIT_Lite[[#This Row],[Date Discharge Summary Completed]],"D")&lt;=7,"Yes","No"),"")</f>
        <v/>
      </c>
      <c r="BC236" s="18" t="str">
        <f>IFERROR(IF(LEN(TRIM(FIT_Lite[[#This Row],[Living Arrangements at Discharge]]))&gt;0,VLOOKUP(FIT_Lite[[#This Row],[Living Arrangements at Discharge]],Living_Arrangements[],2,FALSE),""),"")</f>
        <v/>
      </c>
      <c r="BD23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6" s="18" t="str">
        <f>IF(LEN(TRIM(FIT_Lite[[#This Row],[Employment Status at Discharge]]))&gt;0,IF(FIT_Lite[[#This Row],[Employment Status at Discharge]]="Yes","Stable",IF(FIT_Lite[[#This Row],[Employment Status at Discharge]]="No","Unstable",IFERROR(VLOOKUP(FIT_Lite[[#This Row],[Employment Status at Discharge]],Employment_Stat[],2,FALSE),""))),"")</f>
        <v/>
      </c>
      <c r="BF236" s="16">
        <f>IF(LEN(FIT_Lite[[#This Row],[Pre-AAPI Date]])&gt;0,FIT_Lite[[#This Row],[Pre-AAPI Date]],FIT_Lite[[#This Row],[Date Enrolled]])</f>
        <v>0</v>
      </c>
      <c r="BG236" s="16">
        <f ca="1">IF(LEN(FIT_Lite[[#This Row],[Date Discharge Summary Completed]])&gt;0,FIT_Lite[[#This Row],[Date Discharge Summary Completed]],IF(LEN(FIT_Lite[[#This Row],[Discharge Date]])&gt;0,FIT_Lite[[#This Row],[Discharge Date]]+30,TODAY()))</f>
        <v>45940</v>
      </c>
      <c r="BH236" s="16">
        <f>IF(LEN(FIT_Lite[[#This Row],[Pre-DLA-20 Date]])&gt;0,FIT_Lite[[#This Row],[Pre-DLA-20 Date]],FIT_Lite[[#This Row],[Date Enrolled]])</f>
        <v>0</v>
      </c>
      <c r="BI236" t="str">
        <f>IFERROR(IF(AND(TRIM(FIT_Lite[[#This Row],[Date Enrolled]])&lt;&gt;"",TRIM(FIT_Lite[[#This Row],[Discharge Date]])&lt;&gt;""),DATEDIF(FIT_Lite[[#This Row],[Date Enrolled]],FIT_Lite[[#This Row],[Discharge Date]],"D"),""),"")</f>
        <v/>
      </c>
    </row>
    <row r="237" spans="1:61" x14ac:dyDescent="0.25">
      <c r="A237" s="14"/>
      <c r="D237" s="20"/>
      <c r="O237" s="7"/>
      <c r="S237" s="10"/>
      <c r="AG237" s="11"/>
      <c r="AH237" s="35"/>
      <c r="AI237" s="11"/>
      <c r="AJ237" s="11"/>
      <c r="AO237" s="10"/>
      <c r="AP237" s="15" t="str" cm="1">
        <f t="array" aca="1" ref="AP23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7" s="16" t="str" cm="1">
        <f t="array" aca="1" ref="AQ23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7" s="16" t="str" cm="1">
        <f t="array" aca="1" ref="AR23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7" s="51" t="str">
        <f ca="1">IF(
AND(LEN(TRIM(FIT_Lite[[#This Row],[Child Care 6 Months Post-Discharge]]))=0,LEN(TRIM(FIT_Lite[[#This Row],[Discharge Date]]))&gt;0,LEN(TRIM(AN237))=0,FIT_Lite[[#This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7" s="48" t="str" cm="1">
        <f t="array" aca="1" ref="AT23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7" s="7">
        <f>IF(FIT_Lite[[#This Row],[Most Recent-AAPI Score]]&gt;=40, 1, IF(OR(TRIM(FIT_Lite[[#This Row],[Pre-AAPI Score]])="",TRIM(FIT_Lite[[#This Row],[Most Recent-AAPI Score]])=""),0,IF(FIT_Lite[[#This Row],[Most Recent-AAPI Score]]-FIT_Lite[[#This Row],[Pre-AAPI Score]]&gt;=0,1,0)))</f>
        <v>0</v>
      </c>
      <c r="AW237" s="7">
        <f>IF(FIT_Lite[[#This Row],[Most Recent-DLA-20 Score]]&gt;=7, 1, IF(OR(TRIM(FIT_Lite[[#This Row],[Pre-DLA-20 Score]])="",TRIM(FIT_Lite[[#This Row],[Most Recent-DLA-20 Score]])=""),0,IF(FIT_Lite[[#This Row],[Most Recent-DLA-20 Score]]-FIT_Lite[[#This Row],[Pre-DLA-20 Score]]&gt;=0,1,0)))</f>
        <v>0</v>
      </c>
      <c r="AX237" s="7">
        <f>IF(FIT_Lite[[#This Row],[Most Recent-AAPI Score]]&gt;=40, 1, IF(OR(TRIM(FIT_Lite[[#This Row],[Pre-AAPI Score]])="",TRIM(FIT_Lite[[#This Row],[Most Recent-AAPI Score]])=""),0,IF(FIT_Lite[[#This Row],[Most Recent-AAPI Score]]-FIT_Lite[[#This Row],[Pre-AAPI Score]]&gt;=0,1,0)))</f>
        <v>0</v>
      </c>
      <c r="AY237" s="7">
        <f>IF(FIT_Lite[[#This Row],[Most Recent-DLA-20 Score]]&gt;=7, 1, IF(OR(TRIM(FIT_Lite[[#This Row],[Pre-DLA-20 Score]])="",TRIM(FIT_Lite[[#This Row],[Most Recent-DLA-20 Score]])=""),0,IF(FIT_Lite[[#This Row],[Most Recent-DLA-20 Score]]-FIT_Lite[[#This Row],[Pre-DLA-20 Score]]&gt;=0,1,0)))</f>
        <v>0</v>
      </c>
      <c r="AZ237" s="7" t="str">
        <f>IFERROR(VLOOKUP(FIT_Lite[[#This Row],[Primary ICD-10 Diagnosis]],ICD_10[[Combined]:[category]],3,FALSE),"")</f>
        <v/>
      </c>
      <c r="BA237" s="18" t="str">
        <f>IF(AND(LEN(FIT_Lite[[#This Row],[Date Enrolled]])&gt;0,LEN(FIT_Lite[[#This Row],[Date Assessment Completed]])&gt;0),IF((FIT_Lite[[#This Row],[Date Assessment Completed]]-FIT_Lite[[#This Row],[Date Enrolled]])&lt;=15,"Yes","No"),"")</f>
        <v/>
      </c>
      <c r="BB237" s="7" t="str">
        <f>IF(AND(LEN(FIT_Lite[[#This Row],[Discharge Date]])&gt;0,LEN(FIT_Lite[[#This Row],[Date Discharge Summary Completed]])&gt;0),IF(DATEDIF(FIT_Lite[[#This Row],[Discharge Date]],FIT_Lite[[#This Row],[Date Discharge Summary Completed]],"D")&lt;=7,"Yes","No"),"")</f>
        <v/>
      </c>
      <c r="BC237" s="18" t="str">
        <f>IFERROR(IF(LEN(TRIM(FIT_Lite[[#This Row],[Living Arrangements at Discharge]]))&gt;0,VLOOKUP(FIT_Lite[[#This Row],[Living Arrangements at Discharge]],Living_Arrangements[],2,FALSE),""),"")</f>
        <v/>
      </c>
      <c r="BD23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7" s="18" t="str">
        <f>IF(LEN(TRIM(FIT_Lite[[#This Row],[Employment Status at Discharge]]))&gt;0,IF(FIT_Lite[[#This Row],[Employment Status at Discharge]]="Yes","Stable",IF(FIT_Lite[[#This Row],[Employment Status at Discharge]]="No","Unstable",IFERROR(VLOOKUP(FIT_Lite[[#This Row],[Employment Status at Discharge]],Employment_Stat[],2,FALSE),""))),"")</f>
        <v/>
      </c>
      <c r="BF237" s="16">
        <f>IF(LEN(FIT_Lite[[#This Row],[Pre-AAPI Date]])&gt;0,FIT_Lite[[#This Row],[Pre-AAPI Date]],FIT_Lite[[#This Row],[Date Enrolled]])</f>
        <v>0</v>
      </c>
      <c r="BG237" s="16">
        <f ca="1">IF(LEN(FIT_Lite[[#This Row],[Date Discharge Summary Completed]])&gt;0,FIT_Lite[[#This Row],[Date Discharge Summary Completed]],IF(LEN(FIT_Lite[[#This Row],[Discharge Date]])&gt;0,FIT_Lite[[#This Row],[Discharge Date]]+30,TODAY()))</f>
        <v>45940</v>
      </c>
      <c r="BH237" s="16">
        <f>IF(LEN(FIT_Lite[[#This Row],[Pre-DLA-20 Date]])&gt;0,FIT_Lite[[#This Row],[Pre-DLA-20 Date]],FIT_Lite[[#This Row],[Date Enrolled]])</f>
        <v>0</v>
      </c>
      <c r="BI237" t="str">
        <f>IFERROR(IF(AND(TRIM(FIT_Lite[[#This Row],[Date Enrolled]])&lt;&gt;"",TRIM(FIT_Lite[[#This Row],[Discharge Date]])&lt;&gt;""),DATEDIF(FIT_Lite[[#This Row],[Date Enrolled]],FIT_Lite[[#This Row],[Discharge Date]],"D"),""),"")</f>
        <v/>
      </c>
    </row>
    <row r="238" spans="1:61" x14ac:dyDescent="0.25">
      <c r="A238" s="14"/>
      <c r="D238" s="20"/>
      <c r="O238" s="7"/>
      <c r="S238" s="10"/>
      <c r="AG238" s="11"/>
      <c r="AH238" s="35"/>
      <c r="AI238" s="11"/>
      <c r="AJ238" s="11"/>
      <c r="AO238" s="10"/>
      <c r="AP238" s="15" t="str" cm="1">
        <f t="array" aca="1" ref="AP23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8" s="16" t="str" cm="1">
        <f t="array" aca="1" ref="AQ23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8" s="16" t="str" cm="1">
        <f t="array" aca="1" ref="AR23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8" s="51" t="str">
        <f ca="1">IF(
AND(LEN(TRIM(FIT_Lite[[#This Row],[Child Care 6 Months Post-Discharge]]))=0,LEN(TRIM(FIT_Lite[[#This Row],[Discharge Date]]))&gt;0,LEN(TRIM(AN238))=0,FIT_Lite[[#This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8" s="48" t="str" cm="1">
        <f t="array" aca="1" ref="AT23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8" s="7">
        <f>IF(FIT_Lite[[#This Row],[Most Recent-AAPI Score]]&gt;=40, 1, IF(OR(TRIM(FIT_Lite[[#This Row],[Pre-AAPI Score]])="",TRIM(FIT_Lite[[#This Row],[Most Recent-AAPI Score]])=""),0,IF(FIT_Lite[[#This Row],[Most Recent-AAPI Score]]-FIT_Lite[[#This Row],[Pre-AAPI Score]]&gt;=0,1,0)))</f>
        <v>0</v>
      </c>
      <c r="AW238" s="7">
        <f>IF(FIT_Lite[[#This Row],[Most Recent-DLA-20 Score]]&gt;=7, 1, IF(OR(TRIM(FIT_Lite[[#This Row],[Pre-DLA-20 Score]])="",TRIM(FIT_Lite[[#This Row],[Most Recent-DLA-20 Score]])=""),0,IF(FIT_Lite[[#This Row],[Most Recent-DLA-20 Score]]-FIT_Lite[[#This Row],[Pre-DLA-20 Score]]&gt;=0,1,0)))</f>
        <v>0</v>
      </c>
      <c r="AX238" s="7">
        <f>IF(FIT_Lite[[#This Row],[Most Recent-AAPI Score]]&gt;=40, 1, IF(OR(TRIM(FIT_Lite[[#This Row],[Pre-AAPI Score]])="",TRIM(FIT_Lite[[#This Row],[Most Recent-AAPI Score]])=""),0,IF(FIT_Lite[[#This Row],[Most Recent-AAPI Score]]-FIT_Lite[[#This Row],[Pre-AAPI Score]]&gt;=0,1,0)))</f>
        <v>0</v>
      </c>
      <c r="AY238" s="7">
        <f>IF(FIT_Lite[[#This Row],[Most Recent-DLA-20 Score]]&gt;=7, 1, IF(OR(TRIM(FIT_Lite[[#This Row],[Pre-DLA-20 Score]])="",TRIM(FIT_Lite[[#This Row],[Most Recent-DLA-20 Score]])=""),0,IF(FIT_Lite[[#This Row],[Most Recent-DLA-20 Score]]-FIT_Lite[[#This Row],[Pre-DLA-20 Score]]&gt;=0,1,0)))</f>
        <v>0</v>
      </c>
      <c r="AZ238" s="7" t="str">
        <f>IFERROR(VLOOKUP(FIT_Lite[[#This Row],[Primary ICD-10 Diagnosis]],ICD_10[[Combined]:[category]],3,FALSE),"")</f>
        <v/>
      </c>
      <c r="BA238" s="18" t="str">
        <f>IF(AND(LEN(FIT_Lite[[#This Row],[Date Enrolled]])&gt;0,LEN(FIT_Lite[[#This Row],[Date Assessment Completed]])&gt;0),IF((FIT_Lite[[#This Row],[Date Assessment Completed]]-FIT_Lite[[#This Row],[Date Enrolled]])&lt;=15,"Yes","No"),"")</f>
        <v/>
      </c>
      <c r="BB238" s="7" t="str">
        <f>IF(AND(LEN(FIT_Lite[[#This Row],[Discharge Date]])&gt;0,LEN(FIT_Lite[[#This Row],[Date Discharge Summary Completed]])&gt;0),IF(DATEDIF(FIT_Lite[[#This Row],[Discharge Date]],FIT_Lite[[#This Row],[Date Discharge Summary Completed]],"D")&lt;=7,"Yes","No"),"")</f>
        <v/>
      </c>
      <c r="BC238" s="18" t="str">
        <f>IFERROR(IF(LEN(TRIM(FIT_Lite[[#This Row],[Living Arrangements at Discharge]]))&gt;0,VLOOKUP(FIT_Lite[[#This Row],[Living Arrangements at Discharge]],Living_Arrangements[],2,FALSE),""),"")</f>
        <v/>
      </c>
      <c r="BD23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8" s="18" t="str">
        <f>IF(LEN(TRIM(FIT_Lite[[#This Row],[Employment Status at Discharge]]))&gt;0,IF(FIT_Lite[[#This Row],[Employment Status at Discharge]]="Yes","Stable",IF(FIT_Lite[[#This Row],[Employment Status at Discharge]]="No","Unstable",IFERROR(VLOOKUP(FIT_Lite[[#This Row],[Employment Status at Discharge]],Employment_Stat[],2,FALSE),""))),"")</f>
        <v/>
      </c>
      <c r="BF238" s="16">
        <f>IF(LEN(FIT_Lite[[#This Row],[Pre-AAPI Date]])&gt;0,FIT_Lite[[#This Row],[Pre-AAPI Date]],FIT_Lite[[#This Row],[Date Enrolled]])</f>
        <v>0</v>
      </c>
      <c r="BG238" s="16">
        <f ca="1">IF(LEN(FIT_Lite[[#This Row],[Date Discharge Summary Completed]])&gt;0,FIT_Lite[[#This Row],[Date Discharge Summary Completed]],IF(LEN(FIT_Lite[[#This Row],[Discharge Date]])&gt;0,FIT_Lite[[#This Row],[Discharge Date]]+30,TODAY()))</f>
        <v>45940</v>
      </c>
      <c r="BH238" s="16">
        <f>IF(LEN(FIT_Lite[[#This Row],[Pre-DLA-20 Date]])&gt;0,FIT_Lite[[#This Row],[Pre-DLA-20 Date]],FIT_Lite[[#This Row],[Date Enrolled]])</f>
        <v>0</v>
      </c>
      <c r="BI238" t="str">
        <f>IFERROR(IF(AND(TRIM(FIT_Lite[[#This Row],[Date Enrolled]])&lt;&gt;"",TRIM(FIT_Lite[[#This Row],[Discharge Date]])&lt;&gt;""),DATEDIF(FIT_Lite[[#This Row],[Date Enrolled]],FIT_Lite[[#This Row],[Discharge Date]],"D"),""),"")</f>
        <v/>
      </c>
    </row>
    <row r="239" spans="1:61" x14ac:dyDescent="0.25">
      <c r="A239" s="14"/>
      <c r="D239" s="20"/>
      <c r="O239" s="7"/>
      <c r="S239" s="10"/>
      <c r="AG239" s="11"/>
      <c r="AH239" s="35"/>
      <c r="AI239" s="11"/>
      <c r="AJ239" s="11"/>
      <c r="AO239" s="10"/>
      <c r="AP239" s="15" t="str" cm="1">
        <f t="array" aca="1" ref="AP23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39" s="16" t="str" cm="1">
        <f t="array" aca="1" ref="AQ23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39" s="16" t="str" cm="1">
        <f t="array" aca="1" ref="AR23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39" s="51" t="str">
        <f ca="1">IF(
AND(LEN(TRIM(FIT_Lite[[#This Row],[Child Care 6 Months Post-Discharge]]))=0,LEN(TRIM(FIT_Lite[[#This Row],[Discharge Date]]))&gt;0,LEN(TRIM(AN239))=0,FIT_Lite[[#This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39" s="48" t="str" cm="1">
        <f t="array" aca="1" ref="AT23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3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39" s="7">
        <f>IF(FIT_Lite[[#This Row],[Most Recent-AAPI Score]]&gt;=40, 1, IF(OR(TRIM(FIT_Lite[[#This Row],[Pre-AAPI Score]])="",TRIM(FIT_Lite[[#This Row],[Most Recent-AAPI Score]])=""),0,IF(FIT_Lite[[#This Row],[Most Recent-AAPI Score]]-FIT_Lite[[#This Row],[Pre-AAPI Score]]&gt;=0,1,0)))</f>
        <v>0</v>
      </c>
      <c r="AW239" s="7">
        <f>IF(FIT_Lite[[#This Row],[Most Recent-DLA-20 Score]]&gt;=7, 1, IF(OR(TRIM(FIT_Lite[[#This Row],[Pre-DLA-20 Score]])="",TRIM(FIT_Lite[[#This Row],[Most Recent-DLA-20 Score]])=""),0,IF(FIT_Lite[[#This Row],[Most Recent-DLA-20 Score]]-FIT_Lite[[#This Row],[Pre-DLA-20 Score]]&gt;=0,1,0)))</f>
        <v>0</v>
      </c>
      <c r="AX239" s="7">
        <f>IF(FIT_Lite[[#This Row],[Most Recent-AAPI Score]]&gt;=40, 1, IF(OR(TRIM(FIT_Lite[[#This Row],[Pre-AAPI Score]])="",TRIM(FIT_Lite[[#This Row],[Most Recent-AAPI Score]])=""),0,IF(FIT_Lite[[#This Row],[Most Recent-AAPI Score]]-FIT_Lite[[#This Row],[Pre-AAPI Score]]&gt;=0,1,0)))</f>
        <v>0</v>
      </c>
      <c r="AY239" s="7">
        <f>IF(FIT_Lite[[#This Row],[Most Recent-DLA-20 Score]]&gt;=7, 1, IF(OR(TRIM(FIT_Lite[[#This Row],[Pre-DLA-20 Score]])="",TRIM(FIT_Lite[[#This Row],[Most Recent-DLA-20 Score]])=""),0,IF(FIT_Lite[[#This Row],[Most Recent-DLA-20 Score]]-FIT_Lite[[#This Row],[Pre-DLA-20 Score]]&gt;=0,1,0)))</f>
        <v>0</v>
      </c>
      <c r="AZ239" s="7" t="str">
        <f>IFERROR(VLOOKUP(FIT_Lite[[#This Row],[Primary ICD-10 Diagnosis]],ICD_10[[Combined]:[category]],3,FALSE),"")</f>
        <v/>
      </c>
      <c r="BA239" s="18" t="str">
        <f>IF(AND(LEN(FIT_Lite[[#This Row],[Date Enrolled]])&gt;0,LEN(FIT_Lite[[#This Row],[Date Assessment Completed]])&gt;0),IF((FIT_Lite[[#This Row],[Date Assessment Completed]]-FIT_Lite[[#This Row],[Date Enrolled]])&lt;=15,"Yes","No"),"")</f>
        <v/>
      </c>
      <c r="BB239" s="7" t="str">
        <f>IF(AND(LEN(FIT_Lite[[#This Row],[Discharge Date]])&gt;0,LEN(FIT_Lite[[#This Row],[Date Discharge Summary Completed]])&gt;0),IF(DATEDIF(FIT_Lite[[#This Row],[Discharge Date]],FIT_Lite[[#This Row],[Date Discharge Summary Completed]],"D")&lt;=7,"Yes","No"),"")</f>
        <v/>
      </c>
      <c r="BC239" s="18" t="str">
        <f>IFERROR(IF(LEN(TRIM(FIT_Lite[[#This Row],[Living Arrangements at Discharge]]))&gt;0,VLOOKUP(FIT_Lite[[#This Row],[Living Arrangements at Discharge]],Living_Arrangements[],2,FALSE),""),"")</f>
        <v/>
      </c>
      <c r="BD23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39" s="18" t="str">
        <f>IF(LEN(TRIM(FIT_Lite[[#This Row],[Employment Status at Discharge]]))&gt;0,IF(FIT_Lite[[#This Row],[Employment Status at Discharge]]="Yes","Stable",IF(FIT_Lite[[#This Row],[Employment Status at Discharge]]="No","Unstable",IFERROR(VLOOKUP(FIT_Lite[[#This Row],[Employment Status at Discharge]],Employment_Stat[],2,FALSE),""))),"")</f>
        <v/>
      </c>
      <c r="BF239" s="16">
        <f>IF(LEN(FIT_Lite[[#This Row],[Pre-AAPI Date]])&gt;0,FIT_Lite[[#This Row],[Pre-AAPI Date]],FIT_Lite[[#This Row],[Date Enrolled]])</f>
        <v>0</v>
      </c>
      <c r="BG239" s="16">
        <f ca="1">IF(LEN(FIT_Lite[[#This Row],[Date Discharge Summary Completed]])&gt;0,FIT_Lite[[#This Row],[Date Discharge Summary Completed]],IF(LEN(FIT_Lite[[#This Row],[Discharge Date]])&gt;0,FIT_Lite[[#This Row],[Discharge Date]]+30,TODAY()))</f>
        <v>45940</v>
      </c>
      <c r="BH239" s="16">
        <f>IF(LEN(FIT_Lite[[#This Row],[Pre-DLA-20 Date]])&gt;0,FIT_Lite[[#This Row],[Pre-DLA-20 Date]],FIT_Lite[[#This Row],[Date Enrolled]])</f>
        <v>0</v>
      </c>
      <c r="BI239" t="str">
        <f>IFERROR(IF(AND(TRIM(FIT_Lite[[#This Row],[Date Enrolled]])&lt;&gt;"",TRIM(FIT_Lite[[#This Row],[Discharge Date]])&lt;&gt;""),DATEDIF(FIT_Lite[[#This Row],[Date Enrolled]],FIT_Lite[[#This Row],[Discharge Date]],"D"),""),"")</f>
        <v/>
      </c>
    </row>
    <row r="240" spans="1:61" x14ac:dyDescent="0.25">
      <c r="A240" s="14"/>
      <c r="D240" s="20"/>
      <c r="O240" s="7"/>
      <c r="S240" s="10"/>
      <c r="AG240" s="11"/>
      <c r="AH240" s="35"/>
      <c r="AI240" s="11"/>
      <c r="AJ240" s="11"/>
      <c r="AO240" s="10"/>
      <c r="AP240" s="15" t="str" cm="1">
        <f t="array" aca="1" ref="AP24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0" s="16" t="str" cm="1">
        <f t="array" aca="1" ref="AQ24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0" s="16" t="str" cm="1">
        <f t="array" aca="1" ref="AR24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0" s="51" t="str">
        <f ca="1">IF(
AND(LEN(TRIM(FIT_Lite[[#This Row],[Child Care 6 Months Post-Discharge]]))=0,LEN(TRIM(FIT_Lite[[#This Row],[Discharge Date]]))&gt;0,LEN(TRIM(AN240))=0,FIT_Lite[[#This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0" s="48" t="str" cm="1">
        <f t="array" aca="1" ref="AT24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0" s="7">
        <f>IF(FIT_Lite[[#This Row],[Most Recent-AAPI Score]]&gt;=40, 1, IF(OR(TRIM(FIT_Lite[[#This Row],[Pre-AAPI Score]])="",TRIM(FIT_Lite[[#This Row],[Most Recent-AAPI Score]])=""),0,IF(FIT_Lite[[#This Row],[Most Recent-AAPI Score]]-FIT_Lite[[#This Row],[Pre-AAPI Score]]&gt;=0,1,0)))</f>
        <v>0</v>
      </c>
      <c r="AW240" s="7">
        <f>IF(FIT_Lite[[#This Row],[Most Recent-DLA-20 Score]]&gt;=7, 1, IF(OR(TRIM(FIT_Lite[[#This Row],[Pre-DLA-20 Score]])="",TRIM(FIT_Lite[[#This Row],[Most Recent-DLA-20 Score]])=""),0,IF(FIT_Lite[[#This Row],[Most Recent-DLA-20 Score]]-FIT_Lite[[#This Row],[Pre-DLA-20 Score]]&gt;=0,1,0)))</f>
        <v>0</v>
      </c>
      <c r="AX240" s="7">
        <f>IF(FIT_Lite[[#This Row],[Most Recent-AAPI Score]]&gt;=40, 1, IF(OR(TRIM(FIT_Lite[[#This Row],[Pre-AAPI Score]])="",TRIM(FIT_Lite[[#This Row],[Most Recent-AAPI Score]])=""),0,IF(FIT_Lite[[#This Row],[Most Recent-AAPI Score]]-FIT_Lite[[#This Row],[Pre-AAPI Score]]&gt;=0,1,0)))</f>
        <v>0</v>
      </c>
      <c r="AY240" s="7">
        <f>IF(FIT_Lite[[#This Row],[Most Recent-DLA-20 Score]]&gt;=7, 1, IF(OR(TRIM(FIT_Lite[[#This Row],[Pre-DLA-20 Score]])="",TRIM(FIT_Lite[[#This Row],[Most Recent-DLA-20 Score]])=""),0,IF(FIT_Lite[[#This Row],[Most Recent-DLA-20 Score]]-FIT_Lite[[#This Row],[Pre-DLA-20 Score]]&gt;=0,1,0)))</f>
        <v>0</v>
      </c>
      <c r="AZ240" s="7" t="str">
        <f>IFERROR(VLOOKUP(FIT_Lite[[#This Row],[Primary ICD-10 Diagnosis]],ICD_10[[Combined]:[category]],3,FALSE),"")</f>
        <v/>
      </c>
      <c r="BA240" s="18" t="str">
        <f>IF(AND(LEN(FIT_Lite[[#This Row],[Date Enrolled]])&gt;0,LEN(FIT_Lite[[#This Row],[Date Assessment Completed]])&gt;0),IF((FIT_Lite[[#This Row],[Date Assessment Completed]]-FIT_Lite[[#This Row],[Date Enrolled]])&lt;=15,"Yes","No"),"")</f>
        <v/>
      </c>
      <c r="BB240" s="7" t="str">
        <f>IF(AND(LEN(FIT_Lite[[#This Row],[Discharge Date]])&gt;0,LEN(FIT_Lite[[#This Row],[Date Discharge Summary Completed]])&gt;0),IF(DATEDIF(FIT_Lite[[#This Row],[Discharge Date]],FIT_Lite[[#This Row],[Date Discharge Summary Completed]],"D")&lt;=7,"Yes","No"),"")</f>
        <v/>
      </c>
      <c r="BC240" s="18" t="str">
        <f>IFERROR(IF(LEN(TRIM(FIT_Lite[[#This Row],[Living Arrangements at Discharge]]))&gt;0,VLOOKUP(FIT_Lite[[#This Row],[Living Arrangements at Discharge]],Living_Arrangements[],2,FALSE),""),"")</f>
        <v/>
      </c>
      <c r="BD24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0" s="18" t="str">
        <f>IF(LEN(TRIM(FIT_Lite[[#This Row],[Employment Status at Discharge]]))&gt;0,IF(FIT_Lite[[#This Row],[Employment Status at Discharge]]="Yes","Stable",IF(FIT_Lite[[#This Row],[Employment Status at Discharge]]="No","Unstable",IFERROR(VLOOKUP(FIT_Lite[[#This Row],[Employment Status at Discharge]],Employment_Stat[],2,FALSE),""))),"")</f>
        <v/>
      </c>
      <c r="BF240" s="16">
        <f>IF(LEN(FIT_Lite[[#This Row],[Pre-AAPI Date]])&gt;0,FIT_Lite[[#This Row],[Pre-AAPI Date]],FIT_Lite[[#This Row],[Date Enrolled]])</f>
        <v>0</v>
      </c>
      <c r="BG240" s="16">
        <f ca="1">IF(LEN(FIT_Lite[[#This Row],[Date Discharge Summary Completed]])&gt;0,FIT_Lite[[#This Row],[Date Discharge Summary Completed]],IF(LEN(FIT_Lite[[#This Row],[Discharge Date]])&gt;0,FIT_Lite[[#This Row],[Discharge Date]]+30,TODAY()))</f>
        <v>45940</v>
      </c>
      <c r="BH240" s="16">
        <f>IF(LEN(FIT_Lite[[#This Row],[Pre-DLA-20 Date]])&gt;0,FIT_Lite[[#This Row],[Pre-DLA-20 Date]],FIT_Lite[[#This Row],[Date Enrolled]])</f>
        <v>0</v>
      </c>
      <c r="BI240" t="str">
        <f>IFERROR(IF(AND(TRIM(FIT_Lite[[#This Row],[Date Enrolled]])&lt;&gt;"",TRIM(FIT_Lite[[#This Row],[Discharge Date]])&lt;&gt;""),DATEDIF(FIT_Lite[[#This Row],[Date Enrolled]],FIT_Lite[[#This Row],[Discharge Date]],"D"),""),"")</f>
        <v/>
      </c>
    </row>
    <row r="241" spans="1:61" x14ac:dyDescent="0.25">
      <c r="A241" s="14"/>
      <c r="D241" s="20"/>
      <c r="O241" s="7"/>
      <c r="S241" s="10"/>
      <c r="AG241" s="11"/>
      <c r="AH241" s="35"/>
      <c r="AI241" s="11"/>
      <c r="AJ241" s="11"/>
      <c r="AO241" s="10"/>
      <c r="AP241" s="15" t="str" cm="1">
        <f t="array" aca="1" ref="AP24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1" s="16" t="str" cm="1">
        <f t="array" aca="1" ref="AQ24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1" s="16" t="str" cm="1">
        <f t="array" aca="1" ref="AR24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1" s="51" t="str">
        <f ca="1">IF(
AND(LEN(TRIM(FIT_Lite[[#This Row],[Child Care 6 Months Post-Discharge]]))=0,LEN(TRIM(FIT_Lite[[#This Row],[Discharge Date]]))&gt;0,LEN(TRIM(AN241))=0,FIT_Lite[[#This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1" s="48" t="str" cm="1">
        <f t="array" aca="1" ref="AT24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1" s="7">
        <f>IF(FIT_Lite[[#This Row],[Most Recent-AAPI Score]]&gt;=40, 1, IF(OR(TRIM(FIT_Lite[[#This Row],[Pre-AAPI Score]])="",TRIM(FIT_Lite[[#This Row],[Most Recent-AAPI Score]])=""),0,IF(FIT_Lite[[#This Row],[Most Recent-AAPI Score]]-FIT_Lite[[#This Row],[Pre-AAPI Score]]&gt;=0,1,0)))</f>
        <v>0</v>
      </c>
      <c r="AW241" s="7">
        <f>IF(FIT_Lite[[#This Row],[Most Recent-DLA-20 Score]]&gt;=7, 1, IF(OR(TRIM(FIT_Lite[[#This Row],[Pre-DLA-20 Score]])="",TRIM(FIT_Lite[[#This Row],[Most Recent-DLA-20 Score]])=""),0,IF(FIT_Lite[[#This Row],[Most Recent-DLA-20 Score]]-FIT_Lite[[#This Row],[Pre-DLA-20 Score]]&gt;=0,1,0)))</f>
        <v>0</v>
      </c>
      <c r="AX241" s="7">
        <f>IF(FIT_Lite[[#This Row],[Most Recent-AAPI Score]]&gt;=40, 1, IF(OR(TRIM(FIT_Lite[[#This Row],[Pre-AAPI Score]])="",TRIM(FIT_Lite[[#This Row],[Most Recent-AAPI Score]])=""),0,IF(FIT_Lite[[#This Row],[Most Recent-AAPI Score]]-FIT_Lite[[#This Row],[Pre-AAPI Score]]&gt;=0,1,0)))</f>
        <v>0</v>
      </c>
      <c r="AY241" s="7">
        <f>IF(FIT_Lite[[#This Row],[Most Recent-DLA-20 Score]]&gt;=7, 1, IF(OR(TRIM(FIT_Lite[[#This Row],[Pre-DLA-20 Score]])="",TRIM(FIT_Lite[[#This Row],[Most Recent-DLA-20 Score]])=""),0,IF(FIT_Lite[[#This Row],[Most Recent-DLA-20 Score]]-FIT_Lite[[#This Row],[Pre-DLA-20 Score]]&gt;=0,1,0)))</f>
        <v>0</v>
      </c>
      <c r="AZ241" s="7" t="str">
        <f>IFERROR(VLOOKUP(FIT_Lite[[#This Row],[Primary ICD-10 Diagnosis]],ICD_10[[Combined]:[category]],3,FALSE),"")</f>
        <v/>
      </c>
      <c r="BA241" s="18" t="str">
        <f>IF(AND(LEN(FIT_Lite[[#This Row],[Date Enrolled]])&gt;0,LEN(FIT_Lite[[#This Row],[Date Assessment Completed]])&gt;0),IF((FIT_Lite[[#This Row],[Date Assessment Completed]]-FIT_Lite[[#This Row],[Date Enrolled]])&lt;=15,"Yes","No"),"")</f>
        <v/>
      </c>
      <c r="BB241" s="7" t="str">
        <f>IF(AND(LEN(FIT_Lite[[#This Row],[Discharge Date]])&gt;0,LEN(FIT_Lite[[#This Row],[Date Discharge Summary Completed]])&gt;0),IF(DATEDIF(FIT_Lite[[#This Row],[Discharge Date]],FIT_Lite[[#This Row],[Date Discharge Summary Completed]],"D")&lt;=7,"Yes","No"),"")</f>
        <v/>
      </c>
      <c r="BC241" s="18" t="str">
        <f>IFERROR(IF(LEN(TRIM(FIT_Lite[[#This Row],[Living Arrangements at Discharge]]))&gt;0,VLOOKUP(FIT_Lite[[#This Row],[Living Arrangements at Discharge]],Living_Arrangements[],2,FALSE),""),"")</f>
        <v/>
      </c>
      <c r="BD24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1" s="18" t="str">
        <f>IF(LEN(TRIM(FIT_Lite[[#This Row],[Employment Status at Discharge]]))&gt;0,IF(FIT_Lite[[#This Row],[Employment Status at Discharge]]="Yes","Stable",IF(FIT_Lite[[#This Row],[Employment Status at Discharge]]="No","Unstable",IFERROR(VLOOKUP(FIT_Lite[[#This Row],[Employment Status at Discharge]],Employment_Stat[],2,FALSE),""))),"")</f>
        <v/>
      </c>
      <c r="BF241" s="16">
        <f>IF(LEN(FIT_Lite[[#This Row],[Pre-AAPI Date]])&gt;0,FIT_Lite[[#This Row],[Pre-AAPI Date]],FIT_Lite[[#This Row],[Date Enrolled]])</f>
        <v>0</v>
      </c>
      <c r="BG241" s="16">
        <f ca="1">IF(LEN(FIT_Lite[[#This Row],[Date Discharge Summary Completed]])&gt;0,FIT_Lite[[#This Row],[Date Discharge Summary Completed]],IF(LEN(FIT_Lite[[#This Row],[Discharge Date]])&gt;0,FIT_Lite[[#This Row],[Discharge Date]]+30,TODAY()))</f>
        <v>45940</v>
      </c>
      <c r="BH241" s="16">
        <f>IF(LEN(FIT_Lite[[#This Row],[Pre-DLA-20 Date]])&gt;0,FIT_Lite[[#This Row],[Pre-DLA-20 Date]],FIT_Lite[[#This Row],[Date Enrolled]])</f>
        <v>0</v>
      </c>
      <c r="BI241" t="str">
        <f>IFERROR(IF(AND(TRIM(FIT_Lite[[#This Row],[Date Enrolled]])&lt;&gt;"",TRIM(FIT_Lite[[#This Row],[Discharge Date]])&lt;&gt;""),DATEDIF(FIT_Lite[[#This Row],[Date Enrolled]],FIT_Lite[[#This Row],[Discharge Date]],"D"),""),"")</f>
        <v/>
      </c>
    </row>
    <row r="242" spans="1:61" x14ac:dyDescent="0.25">
      <c r="A242" s="14"/>
      <c r="D242" s="20"/>
      <c r="O242" s="7"/>
      <c r="S242" s="10"/>
      <c r="AG242" s="11"/>
      <c r="AH242" s="35"/>
      <c r="AI242" s="11"/>
      <c r="AJ242" s="11"/>
      <c r="AO242" s="10"/>
      <c r="AP242" s="15" t="str" cm="1">
        <f t="array" aca="1" ref="AP24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2" s="16" t="str" cm="1">
        <f t="array" aca="1" ref="AQ24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2" s="16" t="str" cm="1">
        <f t="array" aca="1" ref="AR24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2" s="51" t="str">
        <f ca="1">IF(
AND(LEN(TRIM(FIT_Lite[[#This Row],[Child Care 6 Months Post-Discharge]]))=0,LEN(TRIM(FIT_Lite[[#This Row],[Discharge Date]]))&gt;0,LEN(TRIM(AN242))=0,FIT_Lite[[#This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2" s="48" t="str" cm="1">
        <f t="array" aca="1" ref="AT24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2" s="7">
        <f>IF(FIT_Lite[[#This Row],[Most Recent-AAPI Score]]&gt;=40, 1, IF(OR(TRIM(FIT_Lite[[#This Row],[Pre-AAPI Score]])="",TRIM(FIT_Lite[[#This Row],[Most Recent-AAPI Score]])=""),0,IF(FIT_Lite[[#This Row],[Most Recent-AAPI Score]]-FIT_Lite[[#This Row],[Pre-AAPI Score]]&gt;=0,1,0)))</f>
        <v>0</v>
      </c>
      <c r="AW242" s="7">
        <f>IF(FIT_Lite[[#This Row],[Most Recent-DLA-20 Score]]&gt;=7, 1, IF(OR(TRIM(FIT_Lite[[#This Row],[Pre-DLA-20 Score]])="",TRIM(FIT_Lite[[#This Row],[Most Recent-DLA-20 Score]])=""),0,IF(FIT_Lite[[#This Row],[Most Recent-DLA-20 Score]]-FIT_Lite[[#This Row],[Pre-DLA-20 Score]]&gt;=0,1,0)))</f>
        <v>0</v>
      </c>
      <c r="AX242" s="7">
        <f>IF(FIT_Lite[[#This Row],[Most Recent-AAPI Score]]&gt;=40, 1, IF(OR(TRIM(FIT_Lite[[#This Row],[Pre-AAPI Score]])="",TRIM(FIT_Lite[[#This Row],[Most Recent-AAPI Score]])=""),0,IF(FIT_Lite[[#This Row],[Most Recent-AAPI Score]]-FIT_Lite[[#This Row],[Pre-AAPI Score]]&gt;=0,1,0)))</f>
        <v>0</v>
      </c>
      <c r="AY242" s="7">
        <f>IF(FIT_Lite[[#This Row],[Most Recent-DLA-20 Score]]&gt;=7, 1, IF(OR(TRIM(FIT_Lite[[#This Row],[Pre-DLA-20 Score]])="",TRIM(FIT_Lite[[#This Row],[Most Recent-DLA-20 Score]])=""),0,IF(FIT_Lite[[#This Row],[Most Recent-DLA-20 Score]]-FIT_Lite[[#This Row],[Pre-DLA-20 Score]]&gt;=0,1,0)))</f>
        <v>0</v>
      </c>
      <c r="AZ242" s="7" t="str">
        <f>IFERROR(VLOOKUP(FIT_Lite[[#This Row],[Primary ICD-10 Diagnosis]],ICD_10[[Combined]:[category]],3,FALSE),"")</f>
        <v/>
      </c>
      <c r="BA242" s="18" t="str">
        <f>IF(AND(LEN(FIT_Lite[[#This Row],[Date Enrolled]])&gt;0,LEN(FIT_Lite[[#This Row],[Date Assessment Completed]])&gt;0),IF((FIT_Lite[[#This Row],[Date Assessment Completed]]-FIT_Lite[[#This Row],[Date Enrolled]])&lt;=15,"Yes","No"),"")</f>
        <v/>
      </c>
      <c r="BB242" s="7" t="str">
        <f>IF(AND(LEN(FIT_Lite[[#This Row],[Discharge Date]])&gt;0,LEN(FIT_Lite[[#This Row],[Date Discharge Summary Completed]])&gt;0),IF(DATEDIF(FIT_Lite[[#This Row],[Discharge Date]],FIT_Lite[[#This Row],[Date Discharge Summary Completed]],"D")&lt;=7,"Yes","No"),"")</f>
        <v/>
      </c>
      <c r="BC242" s="18" t="str">
        <f>IFERROR(IF(LEN(TRIM(FIT_Lite[[#This Row],[Living Arrangements at Discharge]]))&gt;0,VLOOKUP(FIT_Lite[[#This Row],[Living Arrangements at Discharge]],Living_Arrangements[],2,FALSE),""),"")</f>
        <v/>
      </c>
      <c r="BD24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2" s="18" t="str">
        <f>IF(LEN(TRIM(FIT_Lite[[#This Row],[Employment Status at Discharge]]))&gt;0,IF(FIT_Lite[[#This Row],[Employment Status at Discharge]]="Yes","Stable",IF(FIT_Lite[[#This Row],[Employment Status at Discharge]]="No","Unstable",IFERROR(VLOOKUP(FIT_Lite[[#This Row],[Employment Status at Discharge]],Employment_Stat[],2,FALSE),""))),"")</f>
        <v/>
      </c>
      <c r="BF242" s="16">
        <f>IF(LEN(FIT_Lite[[#This Row],[Pre-AAPI Date]])&gt;0,FIT_Lite[[#This Row],[Pre-AAPI Date]],FIT_Lite[[#This Row],[Date Enrolled]])</f>
        <v>0</v>
      </c>
      <c r="BG242" s="16">
        <f ca="1">IF(LEN(FIT_Lite[[#This Row],[Date Discharge Summary Completed]])&gt;0,FIT_Lite[[#This Row],[Date Discharge Summary Completed]],IF(LEN(FIT_Lite[[#This Row],[Discharge Date]])&gt;0,FIT_Lite[[#This Row],[Discharge Date]]+30,TODAY()))</f>
        <v>45940</v>
      </c>
      <c r="BH242" s="16">
        <f>IF(LEN(FIT_Lite[[#This Row],[Pre-DLA-20 Date]])&gt;0,FIT_Lite[[#This Row],[Pre-DLA-20 Date]],FIT_Lite[[#This Row],[Date Enrolled]])</f>
        <v>0</v>
      </c>
      <c r="BI242" t="str">
        <f>IFERROR(IF(AND(TRIM(FIT_Lite[[#This Row],[Date Enrolled]])&lt;&gt;"",TRIM(FIT_Lite[[#This Row],[Discharge Date]])&lt;&gt;""),DATEDIF(FIT_Lite[[#This Row],[Date Enrolled]],FIT_Lite[[#This Row],[Discharge Date]],"D"),""),"")</f>
        <v/>
      </c>
    </row>
    <row r="243" spans="1:61" x14ac:dyDescent="0.25">
      <c r="A243" s="14"/>
      <c r="D243" s="20"/>
      <c r="O243" s="7"/>
      <c r="S243" s="10"/>
      <c r="AG243" s="11"/>
      <c r="AH243" s="35"/>
      <c r="AI243" s="11"/>
      <c r="AJ243" s="11"/>
      <c r="AO243" s="10"/>
      <c r="AP243" s="15" t="str" cm="1">
        <f t="array" aca="1" ref="AP24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3" s="16" t="str" cm="1">
        <f t="array" aca="1" ref="AQ24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3" s="16" t="str" cm="1">
        <f t="array" aca="1" ref="AR24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3" s="51" t="str">
        <f ca="1">IF(
AND(LEN(TRIM(FIT_Lite[[#This Row],[Child Care 6 Months Post-Discharge]]))=0,LEN(TRIM(FIT_Lite[[#This Row],[Discharge Date]]))&gt;0,LEN(TRIM(AN243))=0,FIT_Lite[[#This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3" s="48" t="str" cm="1">
        <f t="array" aca="1" ref="AT24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3" s="7">
        <f>IF(FIT_Lite[[#This Row],[Most Recent-AAPI Score]]&gt;=40, 1, IF(OR(TRIM(FIT_Lite[[#This Row],[Pre-AAPI Score]])="",TRIM(FIT_Lite[[#This Row],[Most Recent-AAPI Score]])=""),0,IF(FIT_Lite[[#This Row],[Most Recent-AAPI Score]]-FIT_Lite[[#This Row],[Pre-AAPI Score]]&gt;=0,1,0)))</f>
        <v>0</v>
      </c>
      <c r="AW243" s="7">
        <f>IF(FIT_Lite[[#This Row],[Most Recent-DLA-20 Score]]&gt;=7, 1, IF(OR(TRIM(FIT_Lite[[#This Row],[Pre-DLA-20 Score]])="",TRIM(FIT_Lite[[#This Row],[Most Recent-DLA-20 Score]])=""),0,IF(FIT_Lite[[#This Row],[Most Recent-DLA-20 Score]]-FIT_Lite[[#This Row],[Pre-DLA-20 Score]]&gt;=0,1,0)))</f>
        <v>0</v>
      </c>
      <c r="AX243" s="7">
        <f>IF(FIT_Lite[[#This Row],[Most Recent-AAPI Score]]&gt;=40, 1, IF(OR(TRIM(FIT_Lite[[#This Row],[Pre-AAPI Score]])="",TRIM(FIT_Lite[[#This Row],[Most Recent-AAPI Score]])=""),0,IF(FIT_Lite[[#This Row],[Most Recent-AAPI Score]]-FIT_Lite[[#This Row],[Pre-AAPI Score]]&gt;=0,1,0)))</f>
        <v>0</v>
      </c>
      <c r="AY243" s="7">
        <f>IF(FIT_Lite[[#This Row],[Most Recent-DLA-20 Score]]&gt;=7, 1, IF(OR(TRIM(FIT_Lite[[#This Row],[Pre-DLA-20 Score]])="",TRIM(FIT_Lite[[#This Row],[Most Recent-DLA-20 Score]])=""),0,IF(FIT_Lite[[#This Row],[Most Recent-DLA-20 Score]]-FIT_Lite[[#This Row],[Pre-DLA-20 Score]]&gt;=0,1,0)))</f>
        <v>0</v>
      </c>
      <c r="AZ243" s="7" t="str">
        <f>IFERROR(VLOOKUP(FIT_Lite[[#This Row],[Primary ICD-10 Diagnosis]],ICD_10[[Combined]:[category]],3,FALSE),"")</f>
        <v/>
      </c>
      <c r="BA243" s="18" t="str">
        <f>IF(AND(LEN(FIT_Lite[[#This Row],[Date Enrolled]])&gt;0,LEN(FIT_Lite[[#This Row],[Date Assessment Completed]])&gt;0),IF((FIT_Lite[[#This Row],[Date Assessment Completed]]-FIT_Lite[[#This Row],[Date Enrolled]])&lt;=15,"Yes","No"),"")</f>
        <v/>
      </c>
      <c r="BB243" s="7" t="str">
        <f>IF(AND(LEN(FIT_Lite[[#This Row],[Discharge Date]])&gt;0,LEN(FIT_Lite[[#This Row],[Date Discharge Summary Completed]])&gt;0),IF(DATEDIF(FIT_Lite[[#This Row],[Discharge Date]],FIT_Lite[[#This Row],[Date Discharge Summary Completed]],"D")&lt;=7,"Yes","No"),"")</f>
        <v/>
      </c>
      <c r="BC243" s="18" t="str">
        <f>IFERROR(IF(LEN(TRIM(FIT_Lite[[#This Row],[Living Arrangements at Discharge]]))&gt;0,VLOOKUP(FIT_Lite[[#This Row],[Living Arrangements at Discharge]],Living_Arrangements[],2,FALSE),""),"")</f>
        <v/>
      </c>
      <c r="BD24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3" s="18" t="str">
        <f>IF(LEN(TRIM(FIT_Lite[[#This Row],[Employment Status at Discharge]]))&gt;0,IF(FIT_Lite[[#This Row],[Employment Status at Discharge]]="Yes","Stable",IF(FIT_Lite[[#This Row],[Employment Status at Discharge]]="No","Unstable",IFERROR(VLOOKUP(FIT_Lite[[#This Row],[Employment Status at Discharge]],Employment_Stat[],2,FALSE),""))),"")</f>
        <v/>
      </c>
      <c r="BF243" s="16">
        <f>IF(LEN(FIT_Lite[[#This Row],[Pre-AAPI Date]])&gt;0,FIT_Lite[[#This Row],[Pre-AAPI Date]],FIT_Lite[[#This Row],[Date Enrolled]])</f>
        <v>0</v>
      </c>
      <c r="BG243" s="16">
        <f ca="1">IF(LEN(FIT_Lite[[#This Row],[Date Discharge Summary Completed]])&gt;0,FIT_Lite[[#This Row],[Date Discharge Summary Completed]],IF(LEN(FIT_Lite[[#This Row],[Discharge Date]])&gt;0,FIT_Lite[[#This Row],[Discharge Date]]+30,TODAY()))</f>
        <v>45940</v>
      </c>
      <c r="BH243" s="16">
        <f>IF(LEN(FIT_Lite[[#This Row],[Pre-DLA-20 Date]])&gt;0,FIT_Lite[[#This Row],[Pre-DLA-20 Date]],FIT_Lite[[#This Row],[Date Enrolled]])</f>
        <v>0</v>
      </c>
      <c r="BI243" t="str">
        <f>IFERROR(IF(AND(TRIM(FIT_Lite[[#This Row],[Date Enrolled]])&lt;&gt;"",TRIM(FIT_Lite[[#This Row],[Discharge Date]])&lt;&gt;""),DATEDIF(FIT_Lite[[#This Row],[Date Enrolled]],FIT_Lite[[#This Row],[Discharge Date]],"D"),""),"")</f>
        <v/>
      </c>
    </row>
    <row r="244" spans="1:61" x14ac:dyDescent="0.25">
      <c r="A244" s="14"/>
      <c r="D244" s="20"/>
      <c r="O244" s="7"/>
      <c r="S244" s="10"/>
      <c r="AG244" s="11"/>
      <c r="AH244" s="35"/>
      <c r="AI244" s="11"/>
      <c r="AJ244" s="11"/>
      <c r="AO244" s="10"/>
      <c r="AP244" s="15" t="str" cm="1">
        <f t="array" aca="1" ref="AP24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4" s="16" t="str" cm="1">
        <f t="array" aca="1" ref="AQ24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4" s="16" t="str" cm="1">
        <f t="array" aca="1" ref="AR24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4" s="51" t="str">
        <f ca="1">IF(
AND(LEN(TRIM(FIT_Lite[[#This Row],[Child Care 6 Months Post-Discharge]]))=0,LEN(TRIM(FIT_Lite[[#This Row],[Discharge Date]]))&gt;0,LEN(TRIM(AN244))=0,FIT_Lite[[#This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4" s="48" t="str" cm="1">
        <f t="array" aca="1" ref="AT24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4" s="7">
        <f>IF(FIT_Lite[[#This Row],[Most Recent-AAPI Score]]&gt;=40, 1, IF(OR(TRIM(FIT_Lite[[#This Row],[Pre-AAPI Score]])="",TRIM(FIT_Lite[[#This Row],[Most Recent-AAPI Score]])=""),0,IF(FIT_Lite[[#This Row],[Most Recent-AAPI Score]]-FIT_Lite[[#This Row],[Pre-AAPI Score]]&gt;=0,1,0)))</f>
        <v>0</v>
      </c>
      <c r="AW244" s="7">
        <f>IF(FIT_Lite[[#This Row],[Most Recent-DLA-20 Score]]&gt;=7, 1, IF(OR(TRIM(FIT_Lite[[#This Row],[Pre-DLA-20 Score]])="",TRIM(FIT_Lite[[#This Row],[Most Recent-DLA-20 Score]])=""),0,IF(FIT_Lite[[#This Row],[Most Recent-DLA-20 Score]]-FIT_Lite[[#This Row],[Pre-DLA-20 Score]]&gt;=0,1,0)))</f>
        <v>0</v>
      </c>
      <c r="AX244" s="7">
        <f>IF(FIT_Lite[[#This Row],[Most Recent-AAPI Score]]&gt;=40, 1, IF(OR(TRIM(FIT_Lite[[#This Row],[Pre-AAPI Score]])="",TRIM(FIT_Lite[[#This Row],[Most Recent-AAPI Score]])=""),0,IF(FIT_Lite[[#This Row],[Most Recent-AAPI Score]]-FIT_Lite[[#This Row],[Pre-AAPI Score]]&gt;=0,1,0)))</f>
        <v>0</v>
      </c>
      <c r="AY244" s="7">
        <f>IF(FIT_Lite[[#This Row],[Most Recent-DLA-20 Score]]&gt;=7, 1, IF(OR(TRIM(FIT_Lite[[#This Row],[Pre-DLA-20 Score]])="",TRIM(FIT_Lite[[#This Row],[Most Recent-DLA-20 Score]])=""),0,IF(FIT_Lite[[#This Row],[Most Recent-DLA-20 Score]]-FIT_Lite[[#This Row],[Pre-DLA-20 Score]]&gt;=0,1,0)))</f>
        <v>0</v>
      </c>
      <c r="AZ244" s="7" t="str">
        <f>IFERROR(VLOOKUP(FIT_Lite[[#This Row],[Primary ICD-10 Diagnosis]],ICD_10[[Combined]:[category]],3,FALSE),"")</f>
        <v/>
      </c>
      <c r="BA244" s="18" t="str">
        <f>IF(AND(LEN(FIT_Lite[[#This Row],[Date Enrolled]])&gt;0,LEN(FIT_Lite[[#This Row],[Date Assessment Completed]])&gt;0),IF((FIT_Lite[[#This Row],[Date Assessment Completed]]-FIT_Lite[[#This Row],[Date Enrolled]])&lt;=15,"Yes","No"),"")</f>
        <v/>
      </c>
      <c r="BB244" s="7" t="str">
        <f>IF(AND(LEN(FIT_Lite[[#This Row],[Discharge Date]])&gt;0,LEN(FIT_Lite[[#This Row],[Date Discharge Summary Completed]])&gt;0),IF(DATEDIF(FIT_Lite[[#This Row],[Discharge Date]],FIT_Lite[[#This Row],[Date Discharge Summary Completed]],"D")&lt;=7,"Yes","No"),"")</f>
        <v/>
      </c>
      <c r="BC244" s="18" t="str">
        <f>IFERROR(IF(LEN(TRIM(FIT_Lite[[#This Row],[Living Arrangements at Discharge]]))&gt;0,VLOOKUP(FIT_Lite[[#This Row],[Living Arrangements at Discharge]],Living_Arrangements[],2,FALSE),""),"")</f>
        <v/>
      </c>
      <c r="BD24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4" s="18" t="str">
        <f>IF(LEN(TRIM(FIT_Lite[[#This Row],[Employment Status at Discharge]]))&gt;0,IF(FIT_Lite[[#This Row],[Employment Status at Discharge]]="Yes","Stable",IF(FIT_Lite[[#This Row],[Employment Status at Discharge]]="No","Unstable",IFERROR(VLOOKUP(FIT_Lite[[#This Row],[Employment Status at Discharge]],Employment_Stat[],2,FALSE),""))),"")</f>
        <v/>
      </c>
      <c r="BF244" s="16">
        <f>IF(LEN(FIT_Lite[[#This Row],[Pre-AAPI Date]])&gt;0,FIT_Lite[[#This Row],[Pre-AAPI Date]],FIT_Lite[[#This Row],[Date Enrolled]])</f>
        <v>0</v>
      </c>
      <c r="BG244" s="16">
        <f ca="1">IF(LEN(FIT_Lite[[#This Row],[Date Discharge Summary Completed]])&gt;0,FIT_Lite[[#This Row],[Date Discharge Summary Completed]],IF(LEN(FIT_Lite[[#This Row],[Discharge Date]])&gt;0,FIT_Lite[[#This Row],[Discharge Date]]+30,TODAY()))</f>
        <v>45940</v>
      </c>
      <c r="BH244" s="16">
        <f>IF(LEN(FIT_Lite[[#This Row],[Pre-DLA-20 Date]])&gt;0,FIT_Lite[[#This Row],[Pre-DLA-20 Date]],FIT_Lite[[#This Row],[Date Enrolled]])</f>
        <v>0</v>
      </c>
      <c r="BI244" t="str">
        <f>IFERROR(IF(AND(TRIM(FIT_Lite[[#This Row],[Date Enrolled]])&lt;&gt;"",TRIM(FIT_Lite[[#This Row],[Discharge Date]])&lt;&gt;""),DATEDIF(FIT_Lite[[#This Row],[Date Enrolled]],FIT_Lite[[#This Row],[Discharge Date]],"D"),""),"")</f>
        <v/>
      </c>
    </row>
    <row r="245" spans="1:61" x14ac:dyDescent="0.25">
      <c r="A245" s="14"/>
      <c r="D245" s="20"/>
      <c r="O245" s="7"/>
      <c r="S245" s="10"/>
      <c r="AG245" s="11"/>
      <c r="AH245" s="35"/>
      <c r="AI245" s="11"/>
      <c r="AJ245" s="11"/>
      <c r="AO245" s="10"/>
      <c r="AP245" s="15" t="str" cm="1">
        <f t="array" aca="1" ref="AP24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5" s="16" t="str" cm="1">
        <f t="array" aca="1" ref="AQ24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5" s="16" t="str" cm="1">
        <f t="array" aca="1" ref="AR24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5" s="51" t="str">
        <f ca="1">IF(
AND(LEN(TRIM(FIT_Lite[[#This Row],[Child Care 6 Months Post-Discharge]]))=0,LEN(TRIM(FIT_Lite[[#This Row],[Discharge Date]]))&gt;0,LEN(TRIM(AN245))=0,FIT_Lite[[#This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5" s="48" t="str" cm="1">
        <f t="array" aca="1" ref="AT24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5" s="7">
        <f>IF(FIT_Lite[[#This Row],[Most Recent-AAPI Score]]&gt;=40, 1, IF(OR(TRIM(FIT_Lite[[#This Row],[Pre-AAPI Score]])="",TRIM(FIT_Lite[[#This Row],[Most Recent-AAPI Score]])=""),0,IF(FIT_Lite[[#This Row],[Most Recent-AAPI Score]]-FIT_Lite[[#This Row],[Pre-AAPI Score]]&gt;=0,1,0)))</f>
        <v>0</v>
      </c>
      <c r="AW245" s="7">
        <f>IF(FIT_Lite[[#This Row],[Most Recent-DLA-20 Score]]&gt;=7, 1, IF(OR(TRIM(FIT_Lite[[#This Row],[Pre-DLA-20 Score]])="",TRIM(FIT_Lite[[#This Row],[Most Recent-DLA-20 Score]])=""),0,IF(FIT_Lite[[#This Row],[Most Recent-DLA-20 Score]]-FIT_Lite[[#This Row],[Pre-DLA-20 Score]]&gt;=0,1,0)))</f>
        <v>0</v>
      </c>
      <c r="AX245" s="7">
        <f>IF(FIT_Lite[[#This Row],[Most Recent-AAPI Score]]&gt;=40, 1, IF(OR(TRIM(FIT_Lite[[#This Row],[Pre-AAPI Score]])="",TRIM(FIT_Lite[[#This Row],[Most Recent-AAPI Score]])=""),0,IF(FIT_Lite[[#This Row],[Most Recent-AAPI Score]]-FIT_Lite[[#This Row],[Pre-AAPI Score]]&gt;=0,1,0)))</f>
        <v>0</v>
      </c>
      <c r="AY245" s="7">
        <f>IF(FIT_Lite[[#This Row],[Most Recent-DLA-20 Score]]&gt;=7, 1, IF(OR(TRIM(FIT_Lite[[#This Row],[Pre-DLA-20 Score]])="",TRIM(FIT_Lite[[#This Row],[Most Recent-DLA-20 Score]])=""),0,IF(FIT_Lite[[#This Row],[Most Recent-DLA-20 Score]]-FIT_Lite[[#This Row],[Pre-DLA-20 Score]]&gt;=0,1,0)))</f>
        <v>0</v>
      </c>
      <c r="AZ245" s="7" t="str">
        <f>IFERROR(VLOOKUP(FIT_Lite[[#This Row],[Primary ICD-10 Diagnosis]],ICD_10[[Combined]:[category]],3,FALSE),"")</f>
        <v/>
      </c>
      <c r="BA245" s="18" t="str">
        <f>IF(AND(LEN(FIT_Lite[[#This Row],[Date Enrolled]])&gt;0,LEN(FIT_Lite[[#This Row],[Date Assessment Completed]])&gt;0),IF((FIT_Lite[[#This Row],[Date Assessment Completed]]-FIT_Lite[[#This Row],[Date Enrolled]])&lt;=15,"Yes","No"),"")</f>
        <v/>
      </c>
      <c r="BB245" s="7" t="str">
        <f>IF(AND(LEN(FIT_Lite[[#This Row],[Discharge Date]])&gt;0,LEN(FIT_Lite[[#This Row],[Date Discharge Summary Completed]])&gt;0),IF(DATEDIF(FIT_Lite[[#This Row],[Discharge Date]],FIT_Lite[[#This Row],[Date Discharge Summary Completed]],"D")&lt;=7,"Yes","No"),"")</f>
        <v/>
      </c>
      <c r="BC245" s="18" t="str">
        <f>IFERROR(IF(LEN(TRIM(FIT_Lite[[#This Row],[Living Arrangements at Discharge]]))&gt;0,VLOOKUP(FIT_Lite[[#This Row],[Living Arrangements at Discharge]],Living_Arrangements[],2,FALSE),""),"")</f>
        <v/>
      </c>
      <c r="BD24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5" s="18" t="str">
        <f>IF(LEN(TRIM(FIT_Lite[[#This Row],[Employment Status at Discharge]]))&gt;0,IF(FIT_Lite[[#This Row],[Employment Status at Discharge]]="Yes","Stable",IF(FIT_Lite[[#This Row],[Employment Status at Discharge]]="No","Unstable",IFERROR(VLOOKUP(FIT_Lite[[#This Row],[Employment Status at Discharge]],Employment_Stat[],2,FALSE),""))),"")</f>
        <v/>
      </c>
      <c r="BF245" s="16">
        <f>IF(LEN(FIT_Lite[[#This Row],[Pre-AAPI Date]])&gt;0,FIT_Lite[[#This Row],[Pre-AAPI Date]],FIT_Lite[[#This Row],[Date Enrolled]])</f>
        <v>0</v>
      </c>
      <c r="BG245" s="16">
        <f ca="1">IF(LEN(FIT_Lite[[#This Row],[Date Discharge Summary Completed]])&gt;0,FIT_Lite[[#This Row],[Date Discharge Summary Completed]],IF(LEN(FIT_Lite[[#This Row],[Discharge Date]])&gt;0,FIT_Lite[[#This Row],[Discharge Date]]+30,TODAY()))</f>
        <v>45940</v>
      </c>
      <c r="BH245" s="16">
        <f>IF(LEN(FIT_Lite[[#This Row],[Pre-DLA-20 Date]])&gt;0,FIT_Lite[[#This Row],[Pre-DLA-20 Date]],FIT_Lite[[#This Row],[Date Enrolled]])</f>
        <v>0</v>
      </c>
      <c r="BI245" t="str">
        <f>IFERROR(IF(AND(TRIM(FIT_Lite[[#This Row],[Date Enrolled]])&lt;&gt;"",TRIM(FIT_Lite[[#This Row],[Discharge Date]])&lt;&gt;""),DATEDIF(FIT_Lite[[#This Row],[Date Enrolled]],FIT_Lite[[#This Row],[Discharge Date]],"D"),""),"")</f>
        <v/>
      </c>
    </row>
    <row r="246" spans="1:61" x14ac:dyDescent="0.25">
      <c r="A246" s="14"/>
      <c r="D246" s="20"/>
      <c r="O246" s="7"/>
      <c r="S246" s="10"/>
      <c r="AG246" s="11"/>
      <c r="AH246" s="35"/>
      <c r="AI246" s="11"/>
      <c r="AJ246" s="11"/>
      <c r="AO246" s="10"/>
      <c r="AP246" s="15" t="str" cm="1">
        <f t="array" aca="1" ref="AP24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6" s="16" t="str" cm="1">
        <f t="array" aca="1" ref="AQ24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6" s="16" t="str" cm="1">
        <f t="array" aca="1" ref="AR24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6" s="51" t="str">
        <f ca="1">IF(
AND(LEN(TRIM(FIT_Lite[[#This Row],[Child Care 6 Months Post-Discharge]]))=0,LEN(TRIM(FIT_Lite[[#This Row],[Discharge Date]]))&gt;0,LEN(TRIM(AN246))=0,FIT_Lite[[#This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6" s="48" t="str" cm="1">
        <f t="array" aca="1" ref="AT24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6" s="7">
        <f>IF(FIT_Lite[[#This Row],[Most Recent-AAPI Score]]&gt;=40, 1, IF(OR(TRIM(FIT_Lite[[#This Row],[Pre-AAPI Score]])="",TRIM(FIT_Lite[[#This Row],[Most Recent-AAPI Score]])=""),0,IF(FIT_Lite[[#This Row],[Most Recent-AAPI Score]]-FIT_Lite[[#This Row],[Pre-AAPI Score]]&gt;=0,1,0)))</f>
        <v>0</v>
      </c>
      <c r="AW246" s="7">
        <f>IF(FIT_Lite[[#This Row],[Most Recent-DLA-20 Score]]&gt;=7, 1, IF(OR(TRIM(FIT_Lite[[#This Row],[Pre-DLA-20 Score]])="",TRIM(FIT_Lite[[#This Row],[Most Recent-DLA-20 Score]])=""),0,IF(FIT_Lite[[#This Row],[Most Recent-DLA-20 Score]]-FIT_Lite[[#This Row],[Pre-DLA-20 Score]]&gt;=0,1,0)))</f>
        <v>0</v>
      </c>
      <c r="AX246" s="7">
        <f>IF(FIT_Lite[[#This Row],[Most Recent-AAPI Score]]&gt;=40, 1, IF(OR(TRIM(FIT_Lite[[#This Row],[Pre-AAPI Score]])="",TRIM(FIT_Lite[[#This Row],[Most Recent-AAPI Score]])=""),0,IF(FIT_Lite[[#This Row],[Most Recent-AAPI Score]]-FIT_Lite[[#This Row],[Pre-AAPI Score]]&gt;=0,1,0)))</f>
        <v>0</v>
      </c>
      <c r="AY246" s="7">
        <f>IF(FIT_Lite[[#This Row],[Most Recent-DLA-20 Score]]&gt;=7, 1, IF(OR(TRIM(FIT_Lite[[#This Row],[Pre-DLA-20 Score]])="",TRIM(FIT_Lite[[#This Row],[Most Recent-DLA-20 Score]])=""),0,IF(FIT_Lite[[#This Row],[Most Recent-DLA-20 Score]]-FIT_Lite[[#This Row],[Pre-DLA-20 Score]]&gt;=0,1,0)))</f>
        <v>0</v>
      </c>
      <c r="AZ246" s="7" t="str">
        <f>IFERROR(VLOOKUP(FIT_Lite[[#This Row],[Primary ICD-10 Diagnosis]],ICD_10[[Combined]:[category]],3,FALSE),"")</f>
        <v/>
      </c>
      <c r="BA246" s="18" t="str">
        <f>IF(AND(LEN(FIT_Lite[[#This Row],[Date Enrolled]])&gt;0,LEN(FIT_Lite[[#This Row],[Date Assessment Completed]])&gt;0),IF((FIT_Lite[[#This Row],[Date Assessment Completed]]-FIT_Lite[[#This Row],[Date Enrolled]])&lt;=15,"Yes","No"),"")</f>
        <v/>
      </c>
      <c r="BB246" s="7" t="str">
        <f>IF(AND(LEN(FIT_Lite[[#This Row],[Discharge Date]])&gt;0,LEN(FIT_Lite[[#This Row],[Date Discharge Summary Completed]])&gt;0),IF(DATEDIF(FIT_Lite[[#This Row],[Discharge Date]],FIT_Lite[[#This Row],[Date Discharge Summary Completed]],"D")&lt;=7,"Yes","No"),"")</f>
        <v/>
      </c>
      <c r="BC246" s="18" t="str">
        <f>IFERROR(IF(LEN(TRIM(FIT_Lite[[#This Row],[Living Arrangements at Discharge]]))&gt;0,VLOOKUP(FIT_Lite[[#This Row],[Living Arrangements at Discharge]],Living_Arrangements[],2,FALSE),""),"")</f>
        <v/>
      </c>
      <c r="BD24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6" s="18" t="str">
        <f>IF(LEN(TRIM(FIT_Lite[[#This Row],[Employment Status at Discharge]]))&gt;0,IF(FIT_Lite[[#This Row],[Employment Status at Discharge]]="Yes","Stable",IF(FIT_Lite[[#This Row],[Employment Status at Discharge]]="No","Unstable",IFERROR(VLOOKUP(FIT_Lite[[#This Row],[Employment Status at Discharge]],Employment_Stat[],2,FALSE),""))),"")</f>
        <v/>
      </c>
      <c r="BF246" s="16">
        <f>IF(LEN(FIT_Lite[[#This Row],[Pre-AAPI Date]])&gt;0,FIT_Lite[[#This Row],[Pre-AAPI Date]],FIT_Lite[[#This Row],[Date Enrolled]])</f>
        <v>0</v>
      </c>
      <c r="BG246" s="16">
        <f ca="1">IF(LEN(FIT_Lite[[#This Row],[Date Discharge Summary Completed]])&gt;0,FIT_Lite[[#This Row],[Date Discharge Summary Completed]],IF(LEN(FIT_Lite[[#This Row],[Discharge Date]])&gt;0,FIT_Lite[[#This Row],[Discharge Date]]+30,TODAY()))</f>
        <v>45940</v>
      </c>
      <c r="BH246" s="16">
        <f>IF(LEN(FIT_Lite[[#This Row],[Pre-DLA-20 Date]])&gt;0,FIT_Lite[[#This Row],[Pre-DLA-20 Date]],FIT_Lite[[#This Row],[Date Enrolled]])</f>
        <v>0</v>
      </c>
      <c r="BI246" t="str">
        <f>IFERROR(IF(AND(TRIM(FIT_Lite[[#This Row],[Date Enrolled]])&lt;&gt;"",TRIM(FIT_Lite[[#This Row],[Discharge Date]])&lt;&gt;""),DATEDIF(FIT_Lite[[#This Row],[Date Enrolled]],FIT_Lite[[#This Row],[Discharge Date]],"D"),""),"")</f>
        <v/>
      </c>
    </row>
    <row r="247" spans="1:61" x14ac:dyDescent="0.25">
      <c r="A247" s="14"/>
      <c r="D247" s="20"/>
      <c r="O247" s="7"/>
      <c r="S247" s="10"/>
      <c r="AG247" s="11"/>
      <c r="AH247" s="35"/>
      <c r="AI247" s="11"/>
      <c r="AJ247" s="11"/>
      <c r="AO247" s="10"/>
      <c r="AP247" s="15" t="str" cm="1">
        <f t="array" aca="1" ref="AP24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7" s="16" t="str" cm="1">
        <f t="array" aca="1" ref="AQ24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7" s="16" t="str" cm="1">
        <f t="array" aca="1" ref="AR24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7" s="51" t="str">
        <f ca="1">IF(
AND(LEN(TRIM(FIT_Lite[[#This Row],[Child Care 6 Months Post-Discharge]]))=0,LEN(TRIM(FIT_Lite[[#This Row],[Discharge Date]]))&gt;0,LEN(TRIM(AN247))=0,FIT_Lite[[#This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7" s="48" t="str" cm="1">
        <f t="array" aca="1" ref="AT24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7" s="7">
        <f>IF(FIT_Lite[[#This Row],[Most Recent-AAPI Score]]&gt;=40, 1, IF(OR(TRIM(FIT_Lite[[#This Row],[Pre-AAPI Score]])="",TRIM(FIT_Lite[[#This Row],[Most Recent-AAPI Score]])=""),0,IF(FIT_Lite[[#This Row],[Most Recent-AAPI Score]]-FIT_Lite[[#This Row],[Pre-AAPI Score]]&gt;=0,1,0)))</f>
        <v>0</v>
      </c>
      <c r="AW247" s="7">
        <f>IF(FIT_Lite[[#This Row],[Most Recent-DLA-20 Score]]&gt;=7, 1, IF(OR(TRIM(FIT_Lite[[#This Row],[Pre-DLA-20 Score]])="",TRIM(FIT_Lite[[#This Row],[Most Recent-DLA-20 Score]])=""),0,IF(FIT_Lite[[#This Row],[Most Recent-DLA-20 Score]]-FIT_Lite[[#This Row],[Pre-DLA-20 Score]]&gt;=0,1,0)))</f>
        <v>0</v>
      </c>
      <c r="AX247" s="7">
        <f>IF(FIT_Lite[[#This Row],[Most Recent-AAPI Score]]&gt;=40, 1, IF(OR(TRIM(FIT_Lite[[#This Row],[Pre-AAPI Score]])="",TRIM(FIT_Lite[[#This Row],[Most Recent-AAPI Score]])=""),0,IF(FIT_Lite[[#This Row],[Most Recent-AAPI Score]]-FIT_Lite[[#This Row],[Pre-AAPI Score]]&gt;=0,1,0)))</f>
        <v>0</v>
      </c>
      <c r="AY247" s="7">
        <f>IF(FIT_Lite[[#This Row],[Most Recent-DLA-20 Score]]&gt;=7, 1, IF(OR(TRIM(FIT_Lite[[#This Row],[Pre-DLA-20 Score]])="",TRIM(FIT_Lite[[#This Row],[Most Recent-DLA-20 Score]])=""),0,IF(FIT_Lite[[#This Row],[Most Recent-DLA-20 Score]]-FIT_Lite[[#This Row],[Pre-DLA-20 Score]]&gt;=0,1,0)))</f>
        <v>0</v>
      </c>
      <c r="AZ247" s="7" t="str">
        <f>IFERROR(VLOOKUP(FIT_Lite[[#This Row],[Primary ICD-10 Diagnosis]],ICD_10[[Combined]:[category]],3,FALSE),"")</f>
        <v/>
      </c>
      <c r="BA247" s="18" t="str">
        <f>IF(AND(LEN(FIT_Lite[[#This Row],[Date Enrolled]])&gt;0,LEN(FIT_Lite[[#This Row],[Date Assessment Completed]])&gt;0),IF((FIT_Lite[[#This Row],[Date Assessment Completed]]-FIT_Lite[[#This Row],[Date Enrolled]])&lt;=15,"Yes","No"),"")</f>
        <v/>
      </c>
      <c r="BB247" s="7" t="str">
        <f>IF(AND(LEN(FIT_Lite[[#This Row],[Discharge Date]])&gt;0,LEN(FIT_Lite[[#This Row],[Date Discharge Summary Completed]])&gt;0),IF(DATEDIF(FIT_Lite[[#This Row],[Discharge Date]],FIT_Lite[[#This Row],[Date Discharge Summary Completed]],"D")&lt;=7,"Yes","No"),"")</f>
        <v/>
      </c>
      <c r="BC247" s="18" t="str">
        <f>IFERROR(IF(LEN(TRIM(FIT_Lite[[#This Row],[Living Arrangements at Discharge]]))&gt;0,VLOOKUP(FIT_Lite[[#This Row],[Living Arrangements at Discharge]],Living_Arrangements[],2,FALSE),""),"")</f>
        <v/>
      </c>
      <c r="BD24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7" s="18" t="str">
        <f>IF(LEN(TRIM(FIT_Lite[[#This Row],[Employment Status at Discharge]]))&gt;0,IF(FIT_Lite[[#This Row],[Employment Status at Discharge]]="Yes","Stable",IF(FIT_Lite[[#This Row],[Employment Status at Discharge]]="No","Unstable",IFERROR(VLOOKUP(FIT_Lite[[#This Row],[Employment Status at Discharge]],Employment_Stat[],2,FALSE),""))),"")</f>
        <v/>
      </c>
      <c r="BF247" s="16">
        <f>IF(LEN(FIT_Lite[[#This Row],[Pre-AAPI Date]])&gt;0,FIT_Lite[[#This Row],[Pre-AAPI Date]],FIT_Lite[[#This Row],[Date Enrolled]])</f>
        <v>0</v>
      </c>
      <c r="BG247" s="16">
        <f ca="1">IF(LEN(FIT_Lite[[#This Row],[Date Discharge Summary Completed]])&gt;0,FIT_Lite[[#This Row],[Date Discharge Summary Completed]],IF(LEN(FIT_Lite[[#This Row],[Discharge Date]])&gt;0,FIT_Lite[[#This Row],[Discharge Date]]+30,TODAY()))</f>
        <v>45940</v>
      </c>
      <c r="BH247" s="16">
        <f>IF(LEN(FIT_Lite[[#This Row],[Pre-DLA-20 Date]])&gt;0,FIT_Lite[[#This Row],[Pre-DLA-20 Date]],FIT_Lite[[#This Row],[Date Enrolled]])</f>
        <v>0</v>
      </c>
      <c r="BI247" t="str">
        <f>IFERROR(IF(AND(TRIM(FIT_Lite[[#This Row],[Date Enrolled]])&lt;&gt;"",TRIM(FIT_Lite[[#This Row],[Discharge Date]])&lt;&gt;""),DATEDIF(FIT_Lite[[#This Row],[Date Enrolled]],FIT_Lite[[#This Row],[Discharge Date]],"D"),""),"")</f>
        <v/>
      </c>
    </row>
    <row r="248" spans="1:61" x14ac:dyDescent="0.25">
      <c r="A248" s="14"/>
      <c r="D248" s="20"/>
      <c r="O248" s="7"/>
      <c r="S248" s="10"/>
      <c r="AG248" s="11"/>
      <c r="AH248" s="35"/>
      <c r="AI248" s="11"/>
      <c r="AJ248" s="11"/>
      <c r="AO248" s="10"/>
      <c r="AP248" s="15" t="str" cm="1">
        <f t="array" aca="1" ref="AP24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8" s="16" t="str" cm="1">
        <f t="array" aca="1" ref="AQ24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8" s="16" t="str" cm="1">
        <f t="array" aca="1" ref="AR24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8" s="51" t="str">
        <f ca="1">IF(
AND(LEN(TRIM(FIT_Lite[[#This Row],[Child Care 6 Months Post-Discharge]]))=0,LEN(TRIM(FIT_Lite[[#This Row],[Discharge Date]]))&gt;0,LEN(TRIM(AN248))=0,FIT_Lite[[#This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8" s="48" t="str" cm="1">
        <f t="array" aca="1" ref="AT24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8" s="7">
        <f>IF(FIT_Lite[[#This Row],[Most Recent-AAPI Score]]&gt;=40, 1, IF(OR(TRIM(FIT_Lite[[#This Row],[Pre-AAPI Score]])="",TRIM(FIT_Lite[[#This Row],[Most Recent-AAPI Score]])=""),0,IF(FIT_Lite[[#This Row],[Most Recent-AAPI Score]]-FIT_Lite[[#This Row],[Pre-AAPI Score]]&gt;=0,1,0)))</f>
        <v>0</v>
      </c>
      <c r="AW248" s="7">
        <f>IF(FIT_Lite[[#This Row],[Most Recent-DLA-20 Score]]&gt;=7, 1, IF(OR(TRIM(FIT_Lite[[#This Row],[Pre-DLA-20 Score]])="",TRIM(FIT_Lite[[#This Row],[Most Recent-DLA-20 Score]])=""),0,IF(FIT_Lite[[#This Row],[Most Recent-DLA-20 Score]]-FIT_Lite[[#This Row],[Pre-DLA-20 Score]]&gt;=0,1,0)))</f>
        <v>0</v>
      </c>
      <c r="AX248" s="7">
        <f>IF(FIT_Lite[[#This Row],[Most Recent-AAPI Score]]&gt;=40, 1, IF(OR(TRIM(FIT_Lite[[#This Row],[Pre-AAPI Score]])="",TRIM(FIT_Lite[[#This Row],[Most Recent-AAPI Score]])=""),0,IF(FIT_Lite[[#This Row],[Most Recent-AAPI Score]]-FIT_Lite[[#This Row],[Pre-AAPI Score]]&gt;=0,1,0)))</f>
        <v>0</v>
      </c>
      <c r="AY248" s="7">
        <f>IF(FIT_Lite[[#This Row],[Most Recent-DLA-20 Score]]&gt;=7, 1, IF(OR(TRIM(FIT_Lite[[#This Row],[Pre-DLA-20 Score]])="",TRIM(FIT_Lite[[#This Row],[Most Recent-DLA-20 Score]])=""),0,IF(FIT_Lite[[#This Row],[Most Recent-DLA-20 Score]]-FIT_Lite[[#This Row],[Pre-DLA-20 Score]]&gt;=0,1,0)))</f>
        <v>0</v>
      </c>
      <c r="AZ248" s="7" t="str">
        <f>IFERROR(VLOOKUP(FIT_Lite[[#This Row],[Primary ICD-10 Diagnosis]],ICD_10[[Combined]:[category]],3,FALSE),"")</f>
        <v/>
      </c>
      <c r="BA248" s="18" t="str">
        <f>IF(AND(LEN(FIT_Lite[[#This Row],[Date Enrolled]])&gt;0,LEN(FIT_Lite[[#This Row],[Date Assessment Completed]])&gt;0),IF((FIT_Lite[[#This Row],[Date Assessment Completed]]-FIT_Lite[[#This Row],[Date Enrolled]])&lt;=15,"Yes","No"),"")</f>
        <v/>
      </c>
      <c r="BB248" s="7" t="str">
        <f>IF(AND(LEN(FIT_Lite[[#This Row],[Discharge Date]])&gt;0,LEN(FIT_Lite[[#This Row],[Date Discharge Summary Completed]])&gt;0),IF(DATEDIF(FIT_Lite[[#This Row],[Discharge Date]],FIT_Lite[[#This Row],[Date Discharge Summary Completed]],"D")&lt;=7,"Yes","No"),"")</f>
        <v/>
      </c>
      <c r="BC248" s="18" t="str">
        <f>IFERROR(IF(LEN(TRIM(FIT_Lite[[#This Row],[Living Arrangements at Discharge]]))&gt;0,VLOOKUP(FIT_Lite[[#This Row],[Living Arrangements at Discharge]],Living_Arrangements[],2,FALSE),""),"")</f>
        <v/>
      </c>
      <c r="BD24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8" s="18" t="str">
        <f>IF(LEN(TRIM(FIT_Lite[[#This Row],[Employment Status at Discharge]]))&gt;0,IF(FIT_Lite[[#This Row],[Employment Status at Discharge]]="Yes","Stable",IF(FIT_Lite[[#This Row],[Employment Status at Discharge]]="No","Unstable",IFERROR(VLOOKUP(FIT_Lite[[#This Row],[Employment Status at Discharge]],Employment_Stat[],2,FALSE),""))),"")</f>
        <v/>
      </c>
      <c r="BF248" s="16">
        <f>IF(LEN(FIT_Lite[[#This Row],[Pre-AAPI Date]])&gt;0,FIT_Lite[[#This Row],[Pre-AAPI Date]],FIT_Lite[[#This Row],[Date Enrolled]])</f>
        <v>0</v>
      </c>
      <c r="BG248" s="16">
        <f ca="1">IF(LEN(FIT_Lite[[#This Row],[Date Discharge Summary Completed]])&gt;0,FIT_Lite[[#This Row],[Date Discharge Summary Completed]],IF(LEN(FIT_Lite[[#This Row],[Discharge Date]])&gt;0,FIT_Lite[[#This Row],[Discharge Date]]+30,TODAY()))</f>
        <v>45940</v>
      </c>
      <c r="BH248" s="16">
        <f>IF(LEN(FIT_Lite[[#This Row],[Pre-DLA-20 Date]])&gt;0,FIT_Lite[[#This Row],[Pre-DLA-20 Date]],FIT_Lite[[#This Row],[Date Enrolled]])</f>
        <v>0</v>
      </c>
      <c r="BI248" t="str">
        <f>IFERROR(IF(AND(TRIM(FIT_Lite[[#This Row],[Date Enrolled]])&lt;&gt;"",TRIM(FIT_Lite[[#This Row],[Discharge Date]])&lt;&gt;""),DATEDIF(FIT_Lite[[#This Row],[Date Enrolled]],FIT_Lite[[#This Row],[Discharge Date]],"D"),""),"")</f>
        <v/>
      </c>
    </row>
    <row r="249" spans="1:61" x14ac:dyDescent="0.25">
      <c r="A249" s="14"/>
      <c r="D249" s="20"/>
      <c r="O249" s="7"/>
      <c r="S249" s="10"/>
      <c r="AG249" s="11"/>
      <c r="AH249" s="35"/>
      <c r="AI249" s="11"/>
      <c r="AJ249" s="11"/>
      <c r="AO249" s="10"/>
      <c r="AP249" s="15" t="str" cm="1">
        <f t="array" aca="1" ref="AP24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49" s="16" t="str" cm="1">
        <f t="array" aca="1" ref="AQ24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49" s="16" t="str" cm="1">
        <f t="array" aca="1" ref="AR24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49" s="51" t="str">
        <f ca="1">IF(
AND(LEN(TRIM(FIT_Lite[[#This Row],[Child Care 6 Months Post-Discharge]]))=0,LEN(TRIM(FIT_Lite[[#This Row],[Discharge Date]]))&gt;0,LEN(TRIM(AN249))=0,FIT_Lite[[#This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49" s="48" t="str" cm="1">
        <f t="array" aca="1" ref="AT24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4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49" s="7">
        <f>IF(FIT_Lite[[#This Row],[Most Recent-AAPI Score]]&gt;=40, 1, IF(OR(TRIM(FIT_Lite[[#This Row],[Pre-AAPI Score]])="",TRIM(FIT_Lite[[#This Row],[Most Recent-AAPI Score]])=""),0,IF(FIT_Lite[[#This Row],[Most Recent-AAPI Score]]-FIT_Lite[[#This Row],[Pre-AAPI Score]]&gt;=0,1,0)))</f>
        <v>0</v>
      </c>
      <c r="AW249" s="7">
        <f>IF(FIT_Lite[[#This Row],[Most Recent-DLA-20 Score]]&gt;=7, 1, IF(OR(TRIM(FIT_Lite[[#This Row],[Pre-DLA-20 Score]])="",TRIM(FIT_Lite[[#This Row],[Most Recent-DLA-20 Score]])=""),0,IF(FIT_Lite[[#This Row],[Most Recent-DLA-20 Score]]-FIT_Lite[[#This Row],[Pre-DLA-20 Score]]&gt;=0,1,0)))</f>
        <v>0</v>
      </c>
      <c r="AX249" s="7">
        <f>IF(FIT_Lite[[#This Row],[Most Recent-AAPI Score]]&gt;=40, 1, IF(OR(TRIM(FIT_Lite[[#This Row],[Pre-AAPI Score]])="",TRIM(FIT_Lite[[#This Row],[Most Recent-AAPI Score]])=""),0,IF(FIT_Lite[[#This Row],[Most Recent-AAPI Score]]-FIT_Lite[[#This Row],[Pre-AAPI Score]]&gt;=0,1,0)))</f>
        <v>0</v>
      </c>
      <c r="AY249" s="7">
        <f>IF(FIT_Lite[[#This Row],[Most Recent-DLA-20 Score]]&gt;=7, 1, IF(OR(TRIM(FIT_Lite[[#This Row],[Pre-DLA-20 Score]])="",TRIM(FIT_Lite[[#This Row],[Most Recent-DLA-20 Score]])=""),0,IF(FIT_Lite[[#This Row],[Most Recent-DLA-20 Score]]-FIT_Lite[[#This Row],[Pre-DLA-20 Score]]&gt;=0,1,0)))</f>
        <v>0</v>
      </c>
      <c r="AZ249" s="7" t="str">
        <f>IFERROR(VLOOKUP(FIT_Lite[[#This Row],[Primary ICD-10 Diagnosis]],ICD_10[[Combined]:[category]],3,FALSE),"")</f>
        <v/>
      </c>
      <c r="BA249" s="18" t="str">
        <f>IF(AND(LEN(FIT_Lite[[#This Row],[Date Enrolled]])&gt;0,LEN(FIT_Lite[[#This Row],[Date Assessment Completed]])&gt;0),IF((FIT_Lite[[#This Row],[Date Assessment Completed]]-FIT_Lite[[#This Row],[Date Enrolled]])&lt;=15,"Yes","No"),"")</f>
        <v/>
      </c>
      <c r="BB249" s="7" t="str">
        <f>IF(AND(LEN(FIT_Lite[[#This Row],[Discharge Date]])&gt;0,LEN(FIT_Lite[[#This Row],[Date Discharge Summary Completed]])&gt;0),IF(DATEDIF(FIT_Lite[[#This Row],[Discharge Date]],FIT_Lite[[#This Row],[Date Discharge Summary Completed]],"D")&lt;=7,"Yes","No"),"")</f>
        <v/>
      </c>
      <c r="BC249" s="18" t="str">
        <f>IFERROR(IF(LEN(TRIM(FIT_Lite[[#This Row],[Living Arrangements at Discharge]]))&gt;0,VLOOKUP(FIT_Lite[[#This Row],[Living Arrangements at Discharge]],Living_Arrangements[],2,FALSE),""),"")</f>
        <v/>
      </c>
      <c r="BD24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49" s="18" t="str">
        <f>IF(LEN(TRIM(FIT_Lite[[#This Row],[Employment Status at Discharge]]))&gt;0,IF(FIT_Lite[[#This Row],[Employment Status at Discharge]]="Yes","Stable",IF(FIT_Lite[[#This Row],[Employment Status at Discharge]]="No","Unstable",IFERROR(VLOOKUP(FIT_Lite[[#This Row],[Employment Status at Discharge]],Employment_Stat[],2,FALSE),""))),"")</f>
        <v/>
      </c>
      <c r="BF249" s="16">
        <f>IF(LEN(FIT_Lite[[#This Row],[Pre-AAPI Date]])&gt;0,FIT_Lite[[#This Row],[Pre-AAPI Date]],FIT_Lite[[#This Row],[Date Enrolled]])</f>
        <v>0</v>
      </c>
      <c r="BG249" s="16">
        <f ca="1">IF(LEN(FIT_Lite[[#This Row],[Date Discharge Summary Completed]])&gt;0,FIT_Lite[[#This Row],[Date Discharge Summary Completed]],IF(LEN(FIT_Lite[[#This Row],[Discharge Date]])&gt;0,FIT_Lite[[#This Row],[Discharge Date]]+30,TODAY()))</f>
        <v>45940</v>
      </c>
      <c r="BH249" s="16">
        <f>IF(LEN(FIT_Lite[[#This Row],[Pre-DLA-20 Date]])&gt;0,FIT_Lite[[#This Row],[Pre-DLA-20 Date]],FIT_Lite[[#This Row],[Date Enrolled]])</f>
        <v>0</v>
      </c>
      <c r="BI249" t="str">
        <f>IFERROR(IF(AND(TRIM(FIT_Lite[[#This Row],[Date Enrolled]])&lt;&gt;"",TRIM(FIT_Lite[[#This Row],[Discharge Date]])&lt;&gt;""),DATEDIF(FIT_Lite[[#This Row],[Date Enrolled]],FIT_Lite[[#This Row],[Discharge Date]],"D"),""),"")</f>
        <v/>
      </c>
    </row>
    <row r="250" spans="1:61" x14ac:dyDescent="0.25">
      <c r="A250" s="14"/>
      <c r="D250" s="20"/>
      <c r="O250" s="7"/>
      <c r="S250" s="10"/>
      <c r="AG250" s="11"/>
      <c r="AH250" s="35"/>
      <c r="AI250" s="11"/>
      <c r="AJ250" s="11"/>
      <c r="AO250" s="10"/>
      <c r="AP250" s="15" t="str" cm="1">
        <f t="array" aca="1" ref="AP25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0" s="16" t="str" cm="1">
        <f t="array" aca="1" ref="AQ25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0" s="16" t="str" cm="1">
        <f t="array" aca="1" ref="AR25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0" s="51" t="str">
        <f ca="1">IF(
AND(LEN(TRIM(FIT_Lite[[#This Row],[Child Care 6 Months Post-Discharge]]))=0,LEN(TRIM(FIT_Lite[[#This Row],[Discharge Date]]))&gt;0,LEN(TRIM(AN250))=0,FIT_Lite[[#This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0" s="48" t="str" cm="1">
        <f t="array" aca="1" ref="AT25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0" s="7">
        <f>IF(FIT_Lite[[#This Row],[Most Recent-AAPI Score]]&gt;=40, 1, IF(OR(TRIM(FIT_Lite[[#This Row],[Pre-AAPI Score]])="",TRIM(FIT_Lite[[#This Row],[Most Recent-AAPI Score]])=""),0,IF(FIT_Lite[[#This Row],[Most Recent-AAPI Score]]-FIT_Lite[[#This Row],[Pre-AAPI Score]]&gt;=0,1,0)))</f>
        <v>0</v>
      </c>
      <c r="AW250" s="7">
        <f>IF(FIT_Lite[[#This Row],[Most Recent-DLA-20 Score]]&gt;=7, 1, IF(OR(TRIM(FIT_Lite[[#This Row],[Pre-DLA-20 Score]])="",TRIM(FIT_Lite[[#This Row],[Most Recent-DLA-20 Score]])=""),0,IF(FIT_Lite[[#This Row],[Most Recent-DLA-20 Score]]-FIT_Lite[[#This Row],[Pre-DLA-20 Score]]&gt;=0,1,0)))</f>
        <v>0</v>
      </c>
      <c r="AX250" s="7">
        <f>IF(FIT_Lite[[#This Row],[Most Recent-AAPI Score]]&gt;=40, 1, IF(OR(TRIM(FIT_Lite[[#This Row],[Pre-AAPI Score]])="",TRIM(FIT_Lite[[#This Row],[Most Recent-AAPI Score]])=""),0,IF(FIT_Lite[[#This Row],[Most Recent-AAPI Score]]-FIT_Lite[[#This Row],[Pre-AAPI Score]]&gt;=0,1,0)))</f>
        <v>0</v>
      </c>
      <c r="AY250" s="7">
        <f>IF(FIT_Lite[[#This Row],[Most Recent-DLA-20 Score]]&gt;=7, 1, IF(OR(TRIM(FIT_Lite[[#This Row],[Pre-DLA-20 Score]])="",TRIM(FIT_Lite[[#This Row],[Most Recent-DLA-20 Score]])=""),0,IF(FIT_Lite[[#This Row],[Most Recent-DLA-20 Score]]-FIT_Lite[[#This Row],[Pre-DLA-20 Score]]&gt;=0,1,0)))</f>
        <v>0</v>
      </c>
      <c r="AZ250" s="7" t="str">
        <f>IFERROR(VLOOKUP(FIT_Lite[[#This Row],[Primary ICD-10 Diagnosis]],ICD_10[[Combined]:[category]],3,FALSE),"")</f>
        <v/>
      </c>
      <c r="BA250" s="18" t="str">
        <f>IF(AND(LEN(FIT_Lite[[#This Row],[Date Enrolled]])&gt;0,LEN(FIT_Lite[[#This Row],[Date Assessment Completed]])&gt;0),IF((FIT_Lite[[#This Row],[Date Assessment Completed]]-FIT_Lite[[#This Row],[Date Enrolled]])&lt;=15,"Yes","No"),"")</f>
        <v/>
      </c>
      <c r="BB250" s="7" t="str">
        <f>IF(AND(LEN(FIT_Lite[[#This Row],[Discharge Date]])&gt;0,LEN(FIT_Lite[[#This Row],[Date Discharge Summary Completed]])&gt;0),IF(DATEDIF(FIT_Lite[[#This Row],[Discharge Date]],FIT_Lite[[#This Row],[Date Discharge Summary Completed]],"D")&lt;=7,"Yes","No"),"")</f>
        <v/>
      </c>
      <c r="BC250" s="18" t="str">
        <f>IFERROR(IF(LEN(TRIM(FIT_Lite[[#This Row],[Living Arrangements at Discharge]]))&gt;0,VLOOKUP(FIT_Lite[[#This Row],[Living Arrangements at Discharge]],Living_Arrangements[],2,FALSE),""),"")</f>
        <v/>
      </c>
      <c r="BD25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0" s="18" t="str">
        <f>IF(LEN(TRIM(FIT_Lite[[#This Row],[Employment Status at Discharge]]))&gt;0,IF(FIT_Lite[[#This Row],[Employment Status at Discharge]]="Yes","Stable",IF(FIT_Lite[[#This Row],[Employment Status at Discharge]]="No","Unstable",IFERROR(VLOOKUP(FIT_Lite[[#This Row],[Employment Status at Discharge]],Employment_Stat[],2,FALSE),""))),"")</f>
        <v/>
      </c>
      <c r="BF250" s="16">
        <f>IF(LEN(FIT_Lite[[#This Row],[Pre-AAPI Date]])&gt;0,FIT_Lite[[#This Row],[Pre-AAPI Date]],FIT_Lite[[#This Row],[Date Enrolled]])</f>
        <v>0</v>
      </c>
      <c r="BG250" s="16">
        <f ca="1">IF(LEN(FIT_Lite[[#This Row],[Date Discharge Summary Completed]])&gt;0,FIT_Lite[[#This Row],[Date Discharge Summary Completed]],IF(LEN(FIT_Lite[[#This Row],[Discharge Date]])&gt;0,FIT_Lite[[#This Row],[Discharge Date]]+30,TODAY()))</f>
        <v>45940</v>
      </c>
      <c r="BH250" s="16">
        <f>IF(LEN(FIT_Lite[[#This Row],[Pre-DLA-20 Date]])&gt;0,FIT_Lite[[#This Row],[Pre-DLA-20 Date]],FIT_Lite[[#This Row],[Date Enrolled]])</f>
        <v>0</v>
      </c>
      <c r="BI250" t="str">
        <f>IFERROR(IF(AND(TRIM(FIT_Lite[[#This Row],[Date Enrolled]])&lt;&gt;"",TRIM(FIT_Lite[[#This Row],[Discharge Date]])&lt;&gt;""),DATEDIF(FIT_Lite[[#This Row],[Date Enrolled]],FIT_Lite[[#This Row],[Discharge Date]],"D"),""),"")</f>
        <v/>
      </c>
    </row>
    <row r="251" spans="1:61" x14ac:dyDescent="0.25">
      <c r="A251" s="14"/>
      <c r="D251" s="20"/>
      <c r="O251" s="7"/>
      <c r="S251" s="10"/>
      <c r="AG251" s="11"/>
      <c r="AH251" s="35"/>
      <c r="AI251" s="11"/>
      <c r="AJ251" s="11"/>
      <c r="AO251" s="10"/>
      <c r="AP251" s="15" t="str" cm="1">
        <f t="array" aca="1" ref="AP25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1" s="16" t="str" cm="1">
        <f t="array" aca="1" ref="AQ25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1" s="16" t="str" cm="1">
        <f t="array" aca="1" ref="AR25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1" s="51" t="str">
        <f ca="1">IF(
AND(LEN(TRIM(FIT_Lite[[#This Row],[Child Care 6 Months Post-Discharge]]))=0,LEN(TRIM(FIT_Lite[[#This Row],[Discharge Date]]))&gt;0,LEN(TRIM(AN251))=0,FIT_Lite[[#This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1" s="48" t="str" cm="1">
        <f t="array" aca="1" ref="AT25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1" s="7">
        <f>IF(FIT_Lite[[#This Row],[Most Recent-AAPI Score]]&gt;=40, 1, IF(OR(TRIM(FIT_Lite[[#This Row],[Pre-AAPI Score]])="",TRIM(FIT_Lite[[#This Row],[Most Recent-AAPI Score]])=""),0,IF(FIT_Lite[[#This Row],[Most Recent-AAPI Score]]-FIT_Lite[[#This Row],[Pre-AAPI Score]]&gt;=0,1,0)))</f>
        <v>0</v>
      </c>
      <c r="AW251" s="7">
        <f>IF(FIT_Lite[[#This Row],[Most Recent-DLA-20 Score]]&gt;=7, 1, IF(OR(TRIM(FIT_Lite[[#This Row],[Pre-DLA-20 Score]])="",TRIM(FIT_Lite[[#This Row],[Most Recent-DLA-20 Score]])=""),0,IF(FIT_Lite[[#This Row],[Most Recent-DLA-20 Score]]-FIT_Lite[[#This Row],[Pre-DLA-20 Score]]&gt;=0,1,0)))</f>
        <v>0</v>
      </c>
      <c r="AX251" s="7">
        <f>IF(FIT_Lite[[#This Row],[Most Recent-AAPI Score]]&gt;=40, 1, IF(OR(TRIM(FIT_Lite[[#This Row],[Pre-AAPI Score]])="",TRIM(FIT_Lite[[#This Row],[Most Recent-AAPI Score]])=""),0,IF(FIT_Lite[[#This Row],[Most Recent-AAPI Score]]-FIT_Lite[[#This Row],[Pre-AAPI Score]]&gt;=0,1,0)))</f>
        <v>0</v>
      </c>
      <c r="AY251" s="7">
        <f>IF(FIT_Lite[[#This Row],[Most Recent-DLA-20 Score]]&gt;=7, 1, IF(OR(TRIM(FIT_Lite[[#This Row],[Pre-DLA-20 Score]])="",TRIM(FIT_Lite[[#This Row],[Most Recent-DLA-20 Score]])=""),0,IF(FIT_Lite[[#This Row],[Most Recent-DLA-20 Score]]-FIT_Lite[[#This Row],[Pre-DLA-20 Score]]&gt;=0,1,0)))</f>
        <v>0</v>
      </c>
      <c r="AZ251" s="7" t="str">
        <f>IFERROR(VLOOKUP(FIT_Lite[[#This Row],[Primary ICD-10 Diagnosis]],ICD_10[[Combined]:[category]],3,FALSE),"")</f>
        <v/>
      </c>
      <c r="BA251" s="18" t="str">
        <f>IF(AND(LEN(FIT_Lite[[#This Row],[Date Enrolled]])&gt;0,LEN(FIT_Lite[[#This Row],[Date Assessment Completed]])&gt;0),IF((FIT_Lite[[#This Row],[Date Assessment Completed]]-FIT_Lite[[#This Row],[Date Enrolled]])&lt;=15,"Yes","No"),"")</f>
        <v/>
      </c>
      <c r="BB251" s="7" t="str">
        <f>IF(AND(LEN(FIT_Lite[[#This Row],[Discharge Date]])&gt;0,LEN(FIT_Lite[[#This Row],[Date Discharge Summary Completed]])&gt;0),IF(DATEDIF(FIT_Lite[[#This Row],[Discharge Date]],FIT_Lite[[#This Row],[Date Discharge Summary Completed]],"D")&lt;=7,"Yes","No"),"")</f>
        <v/>
      </c>
      <c r="BC251" s="18" t="str">
        <f>IFERROR(IF(LEN(TRIM(FIT_Lite[[#This Row],[Living Arrangements at Discharge]]))&gt;0,VLOOKUP(FIT_Lite[[#This Row],[Living Arrangements at Discharge]],Living_Arrangements[],2,FALSE),""),"")</f>
        <v/>
      </c>
      <c r="BD25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1" s="18" t="str">
        <f>IF(LEN(TRIM(FIT_Lite[[#This Row],[Employment Status at Discharge]]))&gt;0,IF(FIT_Lite[[#This Row],[Employment Status at Discharge]]="Yes","Stable",IF(FIT_Lite[[#This Row],[Employment Status at Discharge]]="No","Unstable",IFERROR(VLOOKUP(FIT_Lite[[#This Row],[Employment Status at Discharge]],Employment_Stat[],2,FALSE),""))),"")</f>
        <v/>
      </c>
      <c r="BF251" s="16">
        <f>IF(LEN(FIT_Lite[[#This Row],[Pre-AAPI Date]])&gt;0,FIT_Lite[[#This Row],[Pre-AAPI Date]],FIT_Lite[[#This Row],[Date Enrolled]])</f>
        <v>0</v>
      </c>
      <c r="BG251" s="16">
        <f ca="1">IF(LEN(FIT_Lite[[#This Row],[Date Discharge Summary Completed]])&gt;0,FIT_Lite[[#This Row],[Date Discharge Summary Completed]],IF(LEN(FIT_Lite[[#This Row],[Discharge Date]])&gt;0,FIT_Lite[[#This Row],[Discharge Date]]+30,TODAY()))</f>
        <v>45940</v>
      </c>
      <c r="BH251" s="16">
        <f>IF(LEN(FIT_Lite[[#This Row],[Pre-DLA-20 Date]])&gt;0,FIT_Lite[[#This Row],[Pre-DLA-20 Date]],FIT_Lite[[#This Row],[Date Enrolled]])</f>
        <v>0</v>
      </c>
      <c r="BI251" t="str">
        <f>IFERROR(IF(AND(TRIM(FIT_Lite[[#This Row],[Date Enrolled]])&lt;&gt;"",TRIM(FIT_Lite[[#This Row],[Discharge Date]])&lt;&gt;""),DATEDIF(FIT_Lite[[#This Row],[Date Enrolled]],FIT_Lite[[#This Row],[Discharge Date]],"D"),""),"")</f>
        <v/>
      </c>
    </row>
    <row r="252" spans="1:61" x14ac:dyDescent="0.25">
      <c r="A252" s="14"/>
      <c r="D252" s="20"/>
      <c r="O252" s="7"/>
      <c r="S252" s="10"/>
      <c r="AG252" s="11"/>
      <c r="AH252" s="35"/>
      <c r="AI252" s="11"/>
      <c r="AJ252" s="11"/>
      <c r="AO252" s="10"/>
      <c r="AP252" s="15" t="str" cm="1">
        <f t="array" aca="1" ref="AP25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2" s="16" t="str" cm="1">
        <f t="array" aca="1" ref="AQ25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2" s="16" t="str" cm="1">
        <f t="array" aca="1" ref="AR25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2" s="51" t="str">
        <f ca="1">IF(
AND(LEN(TRIM(FIT_Lite[[#This Row],[Child Care 6 Months Post-Discharge]]))=0,LEN(TRIM(FIT_Lite[[#This Row],[Discharge Date]]))&gt;0,LEN(TRIM(AN252))=0,FIT_Lite[[#This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2" s="48" t="str" cm="1">
        <f t="array" aca="1" ref="AT25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2" s="7">
        <f>IF(FIT_Lite[[#This Row],[Most Recent-AAPI Score]]&gt;=40, 1, IF(OR(TRIM(FIT_Lite[[#This Row],[Pre-AAPI Score]])="",TRIM(FIT_Lite[[#This Row],[Most Recent-AAPI Score]])=""),0,IF(FIT_Lite[[#This Row],[Most Recent-AAPI Score]]-FIT_Lite[[#This Row],[Pre-AAPI Score]]&gt;=0,1,0)))</f>
        <v>0</v>
      </c>
      <c r="AW252" s="7">
        <f>IF(FIT_Lite[[#This Row],[Most Recent-DLA-20 Score]]&gt;=7, 1, IF(OR(TRIM(FIT_Lite[[#This Row],[Pre-DLA-20 Score]])="",TRIM(FIT_Lite[[#This Row],[Most Recent-DLA-20 Score]])=""),0,IF(FIT_Lite[[#This Row],[Most Recent-DLA-20 Score]]-FIT_Lite[[#This Row],[Pre-DLA-20 Score]]&gt;=0,1,0)))</f>
        <v>0</v>
      </c>
      <c r="AX252" s="7">
        <f>IF(FIT_Lite[[#This Row],[Most Recent-AAPI Score]]&gt;=40, 1, IF(OR(TRIM(FIT_Lite[[#This Row],[Pre-AAPI Score]])="",TRIM(FIT_Lite[[#This Row],[Most Recent-AAPI Score]])=""),0,IF(FIT_Lite[[#This Row],[Most Recent-AAPI Score]]-FIT_Lite[[#This Row],[Pre-AAPI Score]]&gt;=0,1,0)))</f>
        <v>0</v>
      </c>
      <c r="AY252" s="7">
        <f>IF(FIT_Lite[[#This Row],[Most Recent-DLA-20 Score]]&gt;=7, 1, IF(OR(TRIM(FIT_Lite[[#This Row],[Pre-DLA-20 Score]])="",TRIM(FIT_Lite[[#This Row],[Most Recent-DLA-20 Score]])=""),0,IF(FIT_Lite[[#This Row],[Most Recent-DLA-20 Score]]-FIT_Lite[[#This Row],[Pre-DLA-20 Score]]&gt;=0,1,0)))</f>
        <v>0</v>
      </c>
      <c r="AZ252" s="7" t="str">
        <f>IFERROR(VLOOKUP(FIT_Lite[[#This Row],[Primary ICD-10 Diagnosis]],ICD_10[[Combined]:[category]],3,FALSE),"")</f>
        <v/>
      </c>
      <c r="BA252" s="18" t="str">
        <f>IF(AND(LEN(FIT_Lite[[#This Row],[Date Enrolled]])&gt;0,LEN(FIT_Lite[[#This Row],[Date Assessment Completed]])&gt;0),IF((FIT_Lite[[#This Row],[Date Assessment Completed]]-FIT_Lite[[#This Row],[Date Enrolled]])&lt;=15,"Yes","No"),"")</f>
        <v/>
      </c>
      <c r="BB252" s="7" t="str">
        <f>IF(AND(LEN(FIT_Lite[[#This Row],[Discharge Date]])&gt;0,LEN(FIT_Lite[[#This Row],[Date Discharge Summary Completed]])&gt;0),IF(DATEDIF(FIT_Lite[[#This Row],[Discharge Date]],FIT_Lite[[#This Row],[Date Discharge Summary Completed]],"D")&lt;=7,"Yes","No"),"")</f>
        <v/>
      </c>
      <c r="BC252" s="18" t="str">
        <f>IFERROR(IF(LEN(TRIM(FIT_Lite[[#This Row],[Living Arrangements at Discharge]]))&gt;0,VLOOKUP(FIT_Lite[[#This Row],[Living Arrangements at Discharge]],Living_Arrangements[],2,FALSE),""),"")</f>
        <v/>
      </c>
      <c r="BD25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2" s="18" t="str">
        <f>IF(LEN(TRIM(FIT_Lite[[#This Row],[Employment Status at Discharge]]))&gt;0,IF(FIT_Lite[[#This Row],[Employment Status at Discharge]]="Yes","Stable",IF(FIT_Lite[[#This Row],[Employment Status at Discharge]]="No","Unstable",IFERROR(VLOOKUP(FIT_Lite[[#This Row],[Employment Status at Discharge]],Employment_Stat[],2,FALSE),""))),"")</f>
        <v/>
      </c>
      <c r="BF252" s="16">
        <f>IF(LEN(FIT_Lite[[#This Row],[Pre-AAPI Date]])&gt;0,FIT_Lite[[#This Row],[Pre-AAPI Date]],FIT_Lite[[#This Row],[Date Enrolled]])</f>
        <v>0</v>
      </c>
      <c r="BG252" s="16">
        <f ca="1">IF(LEN(FIT_Lite[[#This Row],[Date Discharge Summary Completed]])&gt;0,FIT_Lite[[#This Row],[Date Discharge Summary Completed]],IF(LEN(FIT_Lite[[#This Row],[Discharge Date]])&gt;0,FIT_Lite[[#This Row],[Discharge Date]]+30,TODAY()))</f>
        <v>45940</v>
      </c>
      <c r="BH252" s="16">
        <f>IF(LEN(FIT_Lite[[#This Row],[Pre-DLA-20 Date]])&gt;0,FIT_Lite[[#This Row],[Pre-DLA-20 Date]],FIT_Lite[[#This Row],[Date Enrolled]])</f>
        <v>0</v>
      </c>
      <c r="BI252" t="str">
        <f>IFERROR(IF(AND(TRIM(FIT_Lite[[#This Row],[Date Enrolled]])&lt;&gt;"",TRIM(FIT_Lite[[#This Row],[Discharge Date]])&lt;&gt;""),DATEDIF(FIT_Lite[[#This Row],[Date Enrolled]],FIT_Lite[[#This Row],[Discharge Date]],"D"),""),"")</f>
        <v/>
      </c>
    </row>
    <row r="253" spans="1:61" x14ac:dyDescent="0.25">
      <c r="A253" s="14"/>
      <c r="D253" s="20"/>
      <c r="O253" s="7"/>
      <c r="S253" s="10"/>
      <c r="AG253" s="11"/>
      <c r="AH253" s="35"/>
      <c r="AI253" s="11"/>
      <c r="AJ253" s="11"/>
      <c r="AO253" s="10"/>
      <c r="AP253" s="15" t="str" cm="1">
        <f t="array" aca="1" ref="AP25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3" s="16" t="str" cm="1">
        <f t="array" aca="1" ref="AQ25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3" s="16" t="str" cm="1">
        <f t="array" aca="1" ref="AR25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3" s="51" t="str">
        <f ca="1">IF(
AND(LEN(TRIM(FIT_Lite[[#This Row],[Child Care 6 Months Post-Discharge]]))=0,LEN(TRIM(FIT_Lite[[#This Row],[Discharge Date]]))&gt;0,LEN(TRIM(AN253))=0,FIT_Lite[[#This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3" s="48" t="str" cm="1">
        <f t="array" aca="1" ref="AT25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3" s="7">
        <f>IF(FIT_Lite[[#This Row],[Most Recent-AAPI Score]]&gt;=40, 1, IF(OR(TRIM(FIT_Lite[[#This Row],[Pre-AAPI Score]])="",TRIM(FIT_Lite[[#This Row],[Most Recent-AAPI Score]])=""),0,IF(FIT_Lite[[#This Row],[Most Recent-AAPI Score]]-FIT_Lite[[#This Row],[Pre-AAPI Score]]&gt;=0,1,0)))</f>
        <v>0</v>
      </c>
      <c r="AW253" s="7">
        <f>IF(FIT_Lite[[#This Row],[Most Recent-DLA-20 Score]]&gt;=7, 1, IF(OR(TRIM(FIT_Lite[[#This Row],[Pre-DLA-20 Score]])="",TRIM(FIT_Lite[[#This Row],[Most Recent-DLA-20 Score]])=""),0,IF(FIT_Lite[[#This Row],[Most Recent-DLA-20 Score]]-FIT_Lite[[#This Row],[Pre-DLA-20 Score]]&gt;=0,1,0)))</f>
        <v>0</v>
      </c>
      <c r="AX253" s="7">
        <f>IF(FIT_Lite[[#This Row],[Most Recent-AAPI Score]]&gt;=40, 1, IF(OR(TRIM(FIT_Lite[[#This Row],[Pre-AAPI Score]])="",TRIM(FIT_Lite[[#This Row],[Most Recent-AAPI Score]])=""),0,IF(FIT_Lite[[#This Row],[Most Recent-AAPI Score]]-FIT_Lite[[#This Row],[Pre-AAPI Score]]&gt;=0,1,0)))</f>
        <v>0</v>
      </c>
      <c r="AY253" s="7">
        <f>IF(FIT_Lite[[#This Row],[Most Recent-DLA-20 Score]]&gt;=7, 1, IF(OR(TRIM(FIT_Lite[[#This Row],[Pre-DLA-20 Score]])="",TRIM(FIT_Lite[[#This Row],[Most Recent-DLA-20 Score]])=""),0,IF(FIT_Lite[[#This Row],[Most Recent-DLA-20 Score]]-FIT_Lite[[#This Row],[Pre-DLA-20 Score]]&gt;=0,1,0)))</f>
        <v>0</v>
      </c>
      <c r="AZ253" s="7" t="str">
        <f>IFERROR(VLOOKUP(FIT_Lite[[#This Row],[Primary ICD-10 Diagnosis]],ICD_10[[Combined]:[category]],3,FALSE),"")</f>
        <v/>
      </c>
      <c r="BA253" s="18" t="str">
        <f>IF(AND(LEN(FIT_Lite[[#This Row],[Date Enrolled]])&gt;0,LEN(FIT_Lite[[#This Row],[Date Assessment Completed]])&gt;0),IF((FIT_Lite[[#This Row],[Date Assessment Completed]]-FIT_Lite[[#This Row],[Date Enrolled]])&lt;=15,"Yes","No"),"")</f>
        <v/>
      </c>
      <c r="BB253" s="7" t="str">
        <f>IF(AND(LEN(FIT_Lite[[#This Row],[Discharge Date]])&gt;0,LEN(FIT_Lite[[#This Row],[Date Discharge Summary Completed]])&gt;0),IF(DATEDIF(FIT_Lite[[#This Row],[Discharge Date]],FIT_Lite[[#This Row],[Date Discharge Summary Completed]],"D")&lt;=7,"Yes","No"),"")</f>
        <v/>
      </c>
      <c r="BC253" s="18" t="str">
        <f>IFERROR(IF(LEN(TRIM(FIT_Lite[[#This Row],[Living Arrangements at Discharge]]))&gt;0,VLOOKUP(FIT_Lite[[#This Row],[Living Arrangements at Discharge]],Living_Arrangements[],2,FALSE),""),"")</f>
        <v/>
      </c>
      <c r="BD25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3" s="18" t="str">
        <f>IF(LEN(TRIM(FIT_Lite[[#This Row],[Employment Status at Discharge]]))&gt;0,IF(FIT_Lite[[#This Row],[Employment Status at Discharge]]="Yes","Stable",IF(FIT_Lite[[#This Row],[Employment Status at Discharge]]="No","Unstable",IFERROR(VLOOKUP(FIT_Lite[[#This Row],[Employment Status at Discharge]],Employment_Stat[],2,FALSE),""))),"")</f>
        <v/>
      </c>
      <c r="BF253" s="16">
        <f>IF(LEN(FIT_Lite[[#This Row],[Pre-AAPI Date]])&gt;0,FIT_Lite[[#This Row],[Pre-AAPI Date]],FIT_Lite[[#This Row],[Date Enrolled]])</f>
        <v>0</v>
      </c>
      <c r="BG253" s="16">
        <f ca="1">IF(LEN(FIT_Lite[[#This Row],[Date Discharge Summary Completed]])&gt;0,FIT_Lite[[#This Row],[Date Discharge Summary Completed]],IF(LEN(FIT_Lite[[#This Row],[Discharge Date]])&gt;0,FIT_Lite[[#This Row],[Discharge Date]]+30,TODAY()))</f>
        <v>45940</v>
      </c>
      <c r="BH253" s="16">
        <f>IF(LEN(FIT_Lite[[#This Row],[Pre-DLA-20 Date]])&gt;0,FIT_Lite[[#This Row],[Pre-DLA-20 Date]],FIT_Lite[[#This Row],[Date Enrolled]])</f>
        <v>0</v>
      </c>
      <c r="BI253" t="str">
        <f>IFERROR(IF(AND(TRIM(FIT_Lite[[#This Row],[Date Enrolled]])&lt;&gt;"",TRIM(FIT_Lite[[#This Row],[Discharge Date]])&lt;&gt;""),DATEDIF(FIT_Lite[[#This Row],[Date Enrolled]],FIT_Lite[[#This Row],[Discharge Date]],"D"),""),"")</f>
        <v/>
      </c>
    </row>
    <row r="254" spans="1:61" x14ac:dyDescent="0.25">
      <c r="A254" s="14"/>
      <c r="D254" s="20"/>
      <c r="O254" s="7"/>
      <c r="S254" s="10"/>
      <c r="AG254" s="11"/>
      <c r="AH254" s="35"/>
      <c r="AI254" s="11"/>
      <c r="AJ254" s="11"/>
      <c r="AO254" s="10"/>
      <c r="AP254" s="15" t="str" cm="1">
        <f t="array" aca="1" ref="AP25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4" s="16" t="str" cm="1">
        <f t="array" aca="1" ref="AQ25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4" s="16" t="str" cm="1">
        <f t="array" aca="1" ref="AR25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4" s="51" t="str">
        <f ca="1">IF(
AND(LEN(TRIM(FIT_Lite[[#This Row],[Child Care 6 Months Post-Discharge]]))=0,LEN(TRIM(FIT_Lite[[#This Row],[Discharge Date]]))&gt;0,LEN(TRIM(AN254))=0,FIT_Lite[[#This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4" s="48" t="str" cm="1">
        <f t="array" aca="1" ref="AT25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4" s="7">
        <f>IF(FIT_Lite[[#This Row],[Most Recent-AAPI Score]]&gt;=40, 1, IF(OR(TRIM(FIT_Lite[[#This Row],[Pre-AAPI Score]])="",TRIM(FIT_Lite[[#This Row],[Most Recent-AAPI Score]])=""),0,IF(FIT_Lite[[#This Row],[Most Recent-AAPI Score]]-FIT_Lite[[#This Row],[Pre-AAPI Score]]&gt;=0,1,0)))</f>
        <v>0</v>
      </c>
      <c r="AW254" s="7">
        <f>IF(FIT_Lite[[#This Row],[Most Recent-DLA-20 Score]]&gt;=7, 1, IF(OR(TRIM(FIT_Lite[[#This Row],[Pre-DLA-20 Score]])="",TRIM(FIT_Lite[[#This Row],[Most Recent-DLA-20 Score]])=""),0,IF(FIT_Lite[[#This Row],[Most Recent-DLA-20 Score]]-FIT_Lite[[#This Row],[Pre-DLA-20 Score]]&gt;=0,1,0)))</f>
        <v>0</v>
      </c>
      <c r="AX254" s="7">
        <f>IF(FIT_Lite[[#This Row],[Most Recent-AAPI Score]]&gt;=40, 1, IF(OR(TRIM(FIT_Lite[[#This Row],[Pre-AAPI Score]])="",TRIM(FIT_Lite[[#This Row],[Most Recent-AAPI Score]])=""),0,IF(FIT_Lite[[#This Row],[Most Recent-AAPI Score]]-FIT_Lite[[#This Row],[Pre-AAPI Score]]&gt;=0,1,0)))</f>
        <v>0</v>
      </c>
      <c r="AY254" s="7">
        <f>IF(FIT_Lite[[#This Row],[Most Recent-DLA-20 Score]]&gt;=7, 1, IF(OR(TRIM(FIT_Lite[[#This Row],[Pre-DLA-20 Score]])="",TRIM(FIT_Lite[[#This Row],[Most Recent-DLA-20 Score]])=""),0,IF(FIT_Lite[[#This Row],[Most Recent-DLA-20 Score]]-FIT_Lite[[#This Row],[Pre-DLA-20 Score]]&gt;=0,1,0)))</f>
        <v>0</v>
      </c>
      <c r="AZ254" s="7" t="str">
        <f>IFERROR(VLOOKUP(FIT_Lite[[#This Row],[Primary ICD-10 Diagnosis]],ICD_10[[Combined]:[category]],3,FALSE),"")</f>
        <v/>
      </c>
      <c r="BA254" s="18" t="str">
        <f>IF(AND(LEN(FIT_Lite[[#This Row],[Date Enrolled]])&gt;0,LEN(FIT_Lite[[#This Row],[Date Assessment Completed]])&gt;0),IF((FIT_Lite[[#This Row],[Date Assessment Completed]]-FIT_Lite[[#This Row],[Date Enrolled]])&lt;=15,"Yes","No"),"")</f>
        <v/>
      </c>
      <c r="BB254" s="7" t="str">
        <f>IF(AND(LEN(FIT_Lite[[#This Row],[Discharge Date]])&gt;0,LEN(FIT_Lite[[#This Row],[Date Discharge Summary Completed]])&gt;0),IF(DATEDIF(FIT_Lite[[#This Row],[Discharge Date]],FIT_Lite[[#This Row],[Date Discharge Summary Completed]],"D")&lt;=7,"Yes","No"),"")</f>
        <v/>
      </c>
      <c r="BC254" s="18" t="str">
        <f>IFERROR(IF(LEN(TRIM(FIT_Lite[[#This Row],[Living Arrangements at Discharge]]))&gt;0,VLOOKUP(FIT_Lite[[#This Row],[Living Arrangements at Discharge]],Living_Arrangements[],2,FALSE),""),"")</f>
        <v/>
      </c>
      <c r="BD25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4" s="18" t="str">
        <f>IF(LEN(TRIM(FIT_Lite[[#This Row],[Employment Status at Discharge]]))&gt;0,IF(FIT_Lite[[#This Row],[Employment Status at Discharge]]="Yes","Stable",IF(FIT_Lite[[#This Row],[Employment Status at Discharge]]="No","Unstable",IFERROR(VLOOKUP(FIT_Lite[[#This Row],[Employment Status at Discharge]],Employment_Stat[],2,FALSE),""))),"")</f>
        <v/>
      </c>
      <c r="BF254" s="16">
        <f>IF(LEN(FIT_Lite[[#This Row],[Pre-AAPI Date]])&gt;0,FIT_Lite[[#This Row],[Pre-AAPI Date]],FIT_Lite[[#This Row],[Date Enrolled]])</f>
        <v>0</v>
      </c>
      <c r="BG254" s="16">
        <f ca="1">IF(LEN(FIT_Lite[[#This Row],[Date Discharge Summary Completed]])&gt;0,FIT_Lite[[#This Row],[Date Discharge Summary Completed]],IF(LEN(FIT_Lite[[#This Row],[Discharge Date]])&gt;0,FIT_Lite[[#This Row],[Discharge Date]]+30,TODAY()))</f>
        <v>45940</v>
      </c>
      <c r="BH254" s="16">
        <f>IF(LEN(FIT_Lite[[#This Row],[Pre-DLA-20 Date]])&gt;0,FIT_Lite[[#This Row],[Pre-DLA-20 Date]],FIT_Lite[[#This Row],[Date Enrolled]])</f>
        <v>0</v>
      </c>
      <c r="BI254" t="str">
        <f>IFERROR(IF(AND(TRIM(FIT_Lite[[#This Row],[Date Enrolled]])&lt;&gt;"",TRIM(FIT_Lite[[#This Row],[Discharge Date]])&lt;&gt;""),DATEDIF(FIT_Lite[[#This Row],[Date Enrolled]],FIT_Lite[[#This Row],[Discharge Date]],"D"),""),"")</f>
        <v/>
      </c>
    </row>
    <row r="255" spans="1:61" x14ac:dyDescent="0.25">
      <c r="A255" s="14"/>
      <c r="D255" s="20"/>
      <c r="O255" s="7"/>
      <c r="S255" s="10"/>
      <c r="AG255" s="11"/>
      <c r="AH255" s="35"/>
      <c r="AI255" s="11"/>
      <c r="AJ255" s="11"/>
      <c r="AO255" s="10"/>
      <c r="AP255" s="15" t="str" cm="1">
        <f t="array" aca="1" ref="AP25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5" s="16" t="str" cm="1">
        <f t="array" aca="1" ref="AQ25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5" s="16" t="str" cm="1">
        <f t="array" aca="1" ref="AR25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5" s="51" t="str">
        <f ca="1">IF(
AND(LEN(TRIM(FIT_Lite[[#This Row],[Child Care 6 Months Post-Discharge]]))=0,LEN(TRIM(FIT_Lite[[#This Row],[Discharge Date]]))&gt;0,LEN(TRIM(AN255))=0,FIT_Lite[[#This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5" s="48" t="str" cm="1">
        <f t="array" aca="1" ref="AT25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5" s="7">
        <f>IF(FIT_Lite[[#This Row],[Most Recent-AAPI Score]]&gt;=40, 1, IF(OR(TRIM(FIT_Lite[[#This Row],[Pre-AAPI Score]])="",TRIM(FIT_Lite[[#This Row],[Most Recent-AAPI Score]])=""),0,IF(FIT_Lite[[#This Row],[Most Recent-AAPI Score]]-FIT_Lite[[#This Row],[Pre-AAPI Score]]&gt;=0,1,0)))</f>
        <v>0</v>
      </c>
      <c r="AW255" s="7">
        <f>IF(FIT_Lite[[#This Row],[Most Recent-DLA-20 Score]]&gt;=7, 1, IF(OR(TRIM(FIT_Lite[[#This Row],[Pre-DLA-20 Score]])="",TRIM(FIT_Lite[[#This Row],[Most Recent-DLA-20 Score]])=""),0,IF(FIT_Lite[[#This Row],[Most Recent-DLA-20 Score]]-FIT_Lite[[#This Row],[Pre-DLA-20 Score]]&gt;=0,1,0)))</f>
        <v>0</v>
      </c>
      <c r="AX255" s="7">
        <f>IF(FIT_Lite[[#This Row],[Most Recent-AAPI Score]]&gt;=40, 1, IF(OR(TRIM(FIT_Lite[[#This Row],[Pre-AAPI Score]])="",TRIM(FIT_Lite[[#This Row],[Most Recent-AAPI Score]])=""),0,IF(FIT_Lite[[#This Row],[Most Recent-AAPI Score]]-FIT_Lite[[#This Row],[Pre-AAPI Score]]&gt;=0,1,0)))</f>
        <v>0</v>
      </c>
      <c r="AY255" s="7">
        <f>IF(FIT_Lite[[#This Row],[Most Recent-DLA-20 Score]]&gt;=7, 1, IF(OR(TRIM(FIT_Lite[[#This Row],[Pre-DLA-20 Score]])="",TRIM(FIT_Lite[[#This Row],[Most Recent-DLA-20 Score]])=""),0,IF(FIT_Lite[[#This Row],[Most Recent-DLA-20 Score]]-FIT_Lite[[#This Row],[Pre-DLA-20 Score]]&gt;=0,1,0)))</f>
        <v>0</v>
      </c>
      <c r="AZ255" s="7" t="str">
        <f>IFERROR(VLOOKUP(FIT_Lite[[#This Row],[Primary ICD-10 Diagnosis]],ICD_10[[Combined]:[category]],3,FALSE),"")</f>
        <v/>
      </c>
      <c r="BA255" s="18" t="str">
        <f>IF(AND(LEN(FIT_Lite[[#This Row],[Date Enrolled]])&gt;0,LEN(FIT_Lite[[#This Row],[Date Assessment Completed]])&gt;0),IF((FIT_Lite[[#This Row],[Date Assessment Completed]]-FIT_Lite[[#This Row],[Date Enrolled]])&lt;=15,"Yes","No"),"")</f>
        <v/>
      </c>
      <c r="BB255" s="7" t="str">
        <f>IF(AND(LEN(FIT_Lite[[#This Row],[Discharge Date]])&gt;0,LEN(FIT_Lite[[#This Row],[Date Discharge Summary Completed]])&gt;0),IF(DATEDIF(FIT_Lite[[#This Row],[Discharge Date]],FIT_Lite[[#This Row],[Date Discharge Summary Completed]],"D")&lt;=7,"Yes","No"),"")</f>
        <v/>
      </c>
      <c r="BC255" s="18" t="str">
        <f>IFERROR(IF(LEN(TRIM(FIT_Lite[[#This Row],[Living Arrangements at Discharge]]))&gt;0,VLOOKUP(FIT_Lite[[#This Row],[Living Arrangements at Discharge]],Living_Arrangements[],2,FALSE),""),"")</f>
        <v/>
      </c>
      <c r="BD25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5" s="18" t="str">
        <f>IF(LEN(TRIM(FIT_Lite[[#This Row],[Employment Status at Discharge]]))&gt;0,IF(FIT_Lite[[#This Row],[Employment Status at Discharge]]="Yes","Stable",IF(FIT_Lite[[#This Row],[Employment Status at Discharge]]="No","Unstable",IFERROR(VLOOKUP(FIT_Lite[[#This Row],[Employment Status at Discharge]],Employment_Stat[],2,FALSE),""))),"")</f>
        <v/>
      </c>
      <c r="BF255" s="16">
        <f>IF(LEN(FIT_Lite[[#This Row],[Pre-AAPI Date]])&gt;0,FIT_Lite[[#This Row],[Pre-AAPI Date]],FIT_Lite[[#This Row],[Date Enrolled]])</f>
        <v>0</v>
      </c>
      <c r="BG255" s="16">
        <f ca="1">IF(LEN(FIT_Lite[[#This Row],[Date Discharge Summary Completed]])&gt;0,FIT_Lite[[#This Row],[Date Discharge Summary Completed]],IF(LEN(FIT_Lite[[#This Row],[Discharge Date]])&gt;0,FIT_Lite[[#This Row],[Discharge Date]]+30,TODAY()))</f>
        <v>45940</v>
      </c>
      <c r="BH255" s="16">
        <f>IF(LEN(FIT_Lite[[#This Row],[Pre-DLA-20 Date]])&gt;0,FIT_Lite[[#This Row],[Pre-DLA-20 Date]],FIT_Lite[[#This Row],[Date Enrolled]])</f>
        <v>0</v>
      </c>
      <c r="BI255" t="str">
        <f>IFERROR(IF(AND(TRIM(FIT_Lite[[#This Row],[Date Enrolled]])&lt;&gt;"",TRIM(FIT_Lite[[#This Row],[Discharge Date]])&lt;&gt;""),DATEDIF(FIT_Lite[[#This Row],[Date Enrolled]],FIT_Lite[[#This Row],[Discharge Date]],"D"),""),"")</f>
        <v/>
      </c>
    </row>
    <row r="256" spans="1:61" x14ac:dyDescent="0.25">
      <c r="A256" s="14"/>
      <c r="D256" s="20"/>
      <c r="O256" s="7"/>
      <c r="S256" s="10"/>
      <c r="AG256" s="11"/>
      <c r="AH256" s="35"/>
      <c r="AI256" s="11"/>
      <c r="AJ256" s="11"/>
      <c r="AO256" s="10"/>
      <c r="AP256" s="15" t="str" cm="1">
        <f t="array" aca="1" ref="AP25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6" s="16" t="str" cm="1">
        <f t="array" aca="1" ref="AQ25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6" s="16" t="str" cm="1">
        <f t="array" aca="1" ref="AR25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6" s="51" t="str">
        <f ca="1">IF(
AND(LEN(TRIM(FIT_Lite[[#This Row],[Child Care 6 Months Post-Discharge]]))=0,LEN(TRIM(FIT_Lite[[#This Row],[Discharge Date]]))&gt;0,LEN(TRIM(AN256))=0,FIT_Lite[[#This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6" s="48" t="str" cm="1">
        <f t="array" aca="1" ref="AT25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6" s="7">
        <f>IF(FIT_Lite[[#This Row],[Most Recent-AAPI Score]]&gt;=40, 1, IF(OR(TRIM(FIT_Lite[[#This Row],[Pre-AAPI Score]])="",TRIM(FIT_Lite[[#This Row],[Most Recent-AAPI Score]])=""),0,IF(FIT_Lite[[#This Row],[Most Recent-AAPI Score]]-FIT_Lite[[#This Row],[Pre-AAPI Score]]&gt;=0,1,0)))</f>
        <v>0</v>
      </c>
      <c r="AW256" s="7">
        <f>IF(FIT_Lite[[#This Row],[Most Recent-DLA-20 Score]]&gt;=7, 1, IF(OR(TRIM(FIT_Lite[[#This Row],[Pre-DLA-20 Score]])="",TRIM(FIT_Lite[[#This Row],[Most Recent-DLA-20 Score]])=""),0,IF(FIT_Lite[[#This Row],[Most Recent-DLA-20 Score]]-FIT_Lite[[#This Row],[Pre-DLA-20 Score]]&gt;=0,1,0)))</f>
        <v>0</v>
      </c>
      <c r="AX256" s="7">
        <f>IF(FIT_Lite[[#This Row],[Most Recent-AAPI Score]]&gt;=40, 1, IF(OR(TRIM(FIT_Lite[[#This Row],[Pre-AAPI Score]])="",TRIM(FIT_Lite[[#This Row],[Most Recent-AAPI Score]])=""),0,IF(FIT_Lite[[#This Row],[Most Recent-AAPI Score]]-FIT_Lite[[#This Row],[Pre-AAPI Score]]&gt;=0,1,0)))</f>
        <v>0</v>
      </c>
      <c r="AY256" s="7">
        <f>IF(FIT_Lite[[#This Row],[Most Recent-DLA-20 Score]]&gt;=7, 1, IF(OR(TRIM(FIT_Lite[[#This Row],[Pre-DLA-20 Score]])="",TRIM(FIT_Lite[[#This Row],[Most Recent-DLA-20 Score]])=""),0,IF(FIT_Lite[[#This Row],[Most Recent-DLA-20 Score]]-FIT_Lite[[#This Row],[Pre-DLA-20 Score]]&gt;=0,1,0)))</f>
        <v>0</v>
      </c>
      <c r="AZ256" s="7" t="str">
        <f>IFERROR(VLOOKUP(FIT_Lite[[#This Row],[Primary ICD-10 Diagnosis]],ICD_10[[Combined]:[category]],3,FALSE),"")</f>
        <v/>
      </c>
      <c r="BA256" s="18" t="str">
        <f>IF(AND(LEN(FIT_Lite[[#This Row],[Date Enrolled]])&gt;0,LEN(FIT_Lite[[#This Row],[Date Assessment Completed]])&gt;0),IF((FIT_Lite[[#This Row],[Date Assessment Completed]]-FIT_Lite[[#This Row],[Date Enrolled]])&lt;=15,"Yes","No"),"")</f>
        <v/>
      </c>
      <c r="BB256" s="7" t="str">
        <f>IF(AND(LEN(FIT_Lite[[#This Row],[Discharge Date]])&gt;0,LEN(FIT_Lite[[#This Row],[Date Discharge Summary Completed]])&gt;0),IF(DATEDIF(FIT_Lite[[#This Row],[Discharge Date]],FIT_Lite[[#This Row],[Date Discharge Summary Completed]],"D")&lt;=7,"Yes","No"),"")</f>
        <v/>
      </c>
      <c r="BC256" s="18" t="str">
        <f>IFERROR(IF(LEN(TRIM(FIT_Lite[[#This Row],[Living Arrangements at Discharge]]))&gt;0,VLOOKUP(FIT_Lite[[#This Row],[Living Arrangements at Discharge]],Living_Arrangements[],2,FALSE),""),"")</f>
        <v/>
      </c>
      <c r="BD25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6" s="18" t="str">
        <f>IF(LEN(TRIM(FIT_Lite[[#This Row],[Employment Status at Discharge]]))&gt;0,IF(FIT_Lite[[#This Row],[Employment Status at Discharge]]="Yes","Stable",IF(FIT_Lite[[#This Row],[Employment Status at Discharge]]="No","Unstable",IFERROR(VLOOKUP(FIT_Lite[[#This Row],[Employment Status at Discharge]],Employment_Stat[],2,FALSE),""))),"")</f>
        <v/>
      </c>
      <c r="BF256" s="16">
        <f>IF(LEN(FIT_Lite[[#This Row],[Pre-AAPI Date]])&gt;0,FIT_Lite[[#This Row],[Pre-AAPI Date]],FIT_Lite[[#This Row],[Date Enrolled]])</f>
        <v>0</v>
      </c>
      <c r="BG256" s="16">
        <f ca="1">IF(LEN(FIT_Lite[[#This Row],[Date Discharge Summary Completed]])&gt;0,FIT_Lite[[#This Row],[Date Discharge Summary Completed]],IF(LEN(FIT_Lite[[#This Row],[Discharge Date]])&gt;0,FIT_Lite[[#This Row],[Discharge Date]]+30,TODAY()))</f>
        <v>45940</v>
      </c>
      <c r="BH256" s="16">
        <f>IF(LEN(FIT_Lite[[#This Row],[Pre-DLA-20 Date]])&gt;0,FIT_Lite[[#This Row],[Pre-DLA-20 Date]],FIT_Lite[[#This Row],[Date Enrolled]])</f>
        <v>0</v>
      </c>
      <c r="BI256" t="str">
        <f>IFERROR(IF(AND(TRIM(FIT_Lite[[#This Row],[Date Enrolled]])&lt;&gt;"",TRIM(FIT_Lite[[#This Row],[Discharge Date]])&lt;&gt;""),DATEDIF(FIT_Lite[[#This Row],[Date Enrolled]],FIT_Lite[[#This Row],[Discharge Date]],"D"),""),"")</f>
        <v/>
      </c>
    </row>
    <row r="257" spans="1:61" x14ac:dyDescent="0.25">
      <c r="A257" s="14"/>
      <c r="D257" s="20"/>
      <c r="O257" s="7"/>
      <c r="S257" s="10"/>
      <c r="AG257" s="11"/>
      <c r="AH257" s="35"/>
      <c r="AI257" s="11"/>
      <c r="AJ257" s="11"/>
      <c r="AO257" s="10"/>
      <c r="AP257" s="15" t="str" cm="1">
        <f t="array" aca="1" ref="AP25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7" s="16" t="str" cm="1">
        <f t="array" aca="1" ref="AQ25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7" s="16" t="str" cm="1">
        <f t="array" aca="1" ref="AR25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7" s="51" t="str">
        <f ca="1">IF(
AND(LEN(TRIM(FIT_Lite[[#This Row],[Child Care 6 Months Post-Discharge]]))=0,LEN(TRIM(FIT_Lite[[#This Row],[Discharge Date]]))&gt;0,LEN(TRIM(AN257))=0,FIT_Lite[[#This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7" s="48" t="str" cm="1">
        <f t="array" aca="1" ref="AT25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7" s="7">
        <f>IF(FIT_Lite[[#This Row],[Most Recent-AAPI Score]]&gt;=40, 1, IF(OR(TRIM(FIT_Lite[[#This Row],[Pre-AAPI Score]])="",TRIM(FIT_Lite[[#This Row],[Most Recent-AAPI Score]])=""),0,IF(FIT_Lite[[#This Row],[Most Recent-AAPI Score]]-FIT_Lite[[#This Row],[Pre-AAPI Score]]&gt;=0,1,0)))</f>
        <v>0</v>
      </c>
      <c r="AW257" s="7">
        <f>IF(FIT_Lite[[#This Row],[Most Recent-DLA-20 Score]]&gt;=7, 1, IF(OR(TRIM(FIT_Lite[[#This Row],[Pre-DLA-20 Score]])="",TRIM(FIT_Lite[[#This Row],[Most Recent-DLA-20 Score]])=""),0,IF(FIT_Lite[[#This Row],[Most Recent-DLA-20 Score]]-FIT_Lite[[#This Row],[Pre-DLA-20 Score]]&gt;=0,1,0)))</f>
        <v>0</v>
      </c>
      <c r="AX257" s="7">
        <f>IF(FIT_Lite[[#This Row],[Most Recent-AAPI Score]]&gt;=40, 1, IF(OR(TRIM(FIT_Lite[[#This Row],[Pre-AAPI Score]])="",TRIM(FIT_Lite[[#This Row],[Most Recent-AAPI Score]])=""),0,IF(FIT_Lite[[#This Row],[Most Recent-AAPI Score]]-FIT_Lite[[#This Row],[Pre-AAPI Score]]&gt;=0,1,0)))</f>
        <v>0</v>
      </c>
      <c r="AY257" s="7">
        <f>IF(FIT_Lite[[#This Row],[Most Recent-DLA-20 Score]]&gt;=7, 1, IF(OR(TRIM(FIT_Lite[[#This Row],[Pre-DLA-20 Score]])="",TRIM(FIT_Lite[[#This Row],[Most Recent-DLA-20 Score]])=""),0,IF(FIT_Lite[[#This Row],[Most Recent-DLA-20 Score]]-FIT_Lite[[#This Row],[Pre-DLA-20 Score]]&gt;=0,1,0)))</f>
        <v>0</v>
      </c>
      <c r="AZ257" s="7" t="str">
        <f>IFERROR(VLOOKUP(FIT_Lite[[#This Row],[Primary ICD-10 Diagnosis]],ICD_10[[Combined]:[category]],3,FALSE),"")</f>
        <v/>
      </c>
      <c r="BA257" s="18" t="str">
        <f>IF(AND(LEN(FIT_Lite[[#This Row],[Date Enrolled]])&gt;0,LEN(FIT_Lite[[#This Row],[Date Assessment Completed]])&gt;0),IF((FIT_Lite[[#This Row],[Date Assessment Completed]]-FIT_Lite[[#This Row],[Date Enrolled]])&lt;=15,"Yes","No"),"")</f>
        <v/>
      </c>
      <c r="BB257" s="7" t="str">
        <f>IF(AND(LEN(FIT_Lite[[#This Row],[Discharge Date]])&gt;0,LEN(FIT_Lite[[#This Row],[Date Discharge Summary Completed]])&gt;0),IF(DATEDIF(FIT_Lite[[#This Row],[Discharge Date]],FIT_Lite[[#This Row],[Date Discharge Summary Completed]],"D")&lt;=7,"Yes","No"),"")</f>
        <v/>
      </c>
      <c r="BC257" s="18" t="str">
        <f>IFERROR(IF(LEN(TRIM(FIT_Lite[[#This Row],[Living Arrangements at Discharge]]))&gt;0,VLOOKUP(FIT_Lite[[#This Row],[Living Arrangements at Discharge]],Living_Arrangements[],2,FALSE),""),"")</f>
        <v/>
      </c>
      <c r="BD25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7" s="18" t="str">
        <f>IF(LEN(TRIM(FIT_Lite[[#This Row],[Employment Status at Discharge]]))&gt;0,IF(FIT_Lite[[#This Row],[Employment Status at Discharge]]="Yes","Stable",IF(FIT_Lite[[#This Row],[Employment Status at Discharge]]="No","Unstable",IFERROR(VLOOKUP(FIT_Lite[[#This Row],[Employment Status at Discharge]],Employment_Stat[],2,FALSE),""))),"")</f>
        <v/>
      </c>
      <c r="BF257" s="16">
        <f>IF(LEN(FIT_Lite[[#This Row],[Pre-AAPI Date]])&gt;0,FIT_Lite[[#This Row],[Pre-AAPI Date]],FIT_Lite[[#This Row],[Date Enrolled]])</f>
        <v>0</v>
      </c>
      <c r="BG257" s="16">
        <f ca="1">IF(LEN(FIT_Lite[[#This Row],[Date Discharge Summary Completed]])&gt;0,FIT_Lite[[#This Row],[Date Discharge Summary Completed]],IF(LEN(FIT_Lite[[#This Row],[Discharge Date]])&gt;0,FIT_Lite[[#This Row],[Discharge Date]]+30,TODAY()))</f>
        <v>45940</v>
      </c>
      <c r="BH257" s="16">
        <f>IF(LEN(FIT_Lite[[#This Row],[Pre-DLA-20 Date]])&gt;0,FIT_Lite[[#This Row],[Pre-DLA-20 Date]],FIT_Lite[[#This Row],[Date Enrolled]])</f>
        <v>0</v>
      </c>
      <c r="BI257" t="str">
        <f>IFERROR(IF(AND(TRIM(FIT_Lite[[#This Row],[Date Enrolled]])&lt;&gt;"",TRIM(FIT_Lite[[#This Row],[Discharge Date]])&lt;&gt;""),DATEDIF(FIT_Lite[[#This Row],[Date Enrolled]],FIT_Lite[[#This Row],[Discharge Date]],"D"),""),"")</f>
        <v/>
      </c>
    </row>
    <row r="258" spans="1:61" x14ac:dyDescent="0.25">
      <c r="A258" s="14"/>
      <c r="D258" s="20"/>
      <c r="O258" s="7"/>
      <c r="S258" s="10"/>
      <c r="AG258" s="11"/>
      <c r="AH258" s="35"/>
      <c r="AI258" s="11"/>
      <c r="AJ258" s="11"/>
      <c r="AO258" s="10"/>
      <c r="AP258" s="15" t="str" cm="1">
        <f t="array" aca="1" ref="AP25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8" s="16" t="str" cm="1">
        <f t="array" aca="1" ref="AQ25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8" s="16" t="str" cm="1">
        <f t="array" aca="1" ref="AR25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8" s="51" t="str">
        <f ca="1">IF(
AND(LEN(TRIM(FIT_Lite[[#This Row],[Child Care 6 Months Post-Discharge]]))=0,LEN(TRIM(FIT_Lite[[#This Row],[Discharge Date]]))&gt;0,LEN(TRIM(AN258))=0,FIT_Lite[[#This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8" s="48" t="str" cm="1">
        <f t="array" aca="1" ref="AT25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8" s="7">
        <f>IF(FIT_Lite[[#This Row],[Most Recent-AAPI Score]]&gt;=40, 1, IF(OR(TRIM(FIT_Lite[[#This Row],[Pre-AAPI Score]])="",TRIM(FIT_Lite[[#This Row],[Most Recent-AAPI Score]])=""),0,IF(FIT_Lite[[#This Row],[Most Recent-AAPI Score]]-FIT_Lite[[#This Row],[Pre-AAPI Score]]&gt;=0,1,0)))</f>
        <v>0</v>
      </c>
      <c r="AW258" s="7">
        <f>IF(FIT_Lite[[#This Row],[Most Recent-DLA-20 Score]]&gt;=7, 1, IF(OR(TRIM(FIT_Lite[[#This Row],[Pre-DLA-20 Score]])="",TRIM(FIT_Lite[[#This Row],[Most Recent-DLA-20 Score]])=""),0,IF(FIT_Lite[[#This Row],[Most Recent-DLA-20 Score]]-FIT_Lite[[#This Row],[Pre-DLA-20 Score]]&gt;=0,1,0)))</f>
        <v>0</v>
      </c>
      <c r="AX258" s="7">
        <f>IF(FIT_Lite[[#This Row],[Most Recent-AAPI Score]]&gt;=40, 1, IF(OR(TRIM(FIT_Lite[[#This Row],[Pre-AAPI Score]])="",TRIM(FIT_Lite[[#This Row],[Most Recent-AAPI Score]])=""),0,IF(FIT_Lite[[#This Row],[Most Recent-AAPI Score]]-FIT_Lite[[#This Row],[Pre-AAPI Score]]&gt;=0,1,0)))</f>
        <v>0</v>
      </c>
      <c r="AY258" s="7">
        <f>IF(FIT_Lite[[#This Row],[Most Recent-DLA-20 Score]]&gt;=7, 1, IF(OR(TRIM(FIT_Lite[[#This Row],[Pre-DLA-20 Score]])="",TRIM(FIT_Lite[[#This Row],[Most Recent-DLA-20 Score]])=""),0,IF(FIT_Lite[[#This Row],[Most Recent-DLA-20 Score]]-FIT_Lite[[#This Row],[Pre-DLA-20 Score]]&gt;=0,1,0)))</f>
        <v>0</v>
      </c>
      <c r="AZ258" s="7" t="str">
        <f>IFERROR(VLOOKUP(FIT_Lite[[#This Row],[Primary ICD-10 Diagnosis]],ICD_10[[Combined]:[category]],3,FALSE),"")</f>
        <v/>
      </c>
      <c r="BA258" s="18" t="str">
        <f>IF(AND(LEN(FIT_Lite[[#This Row],[Date Enrolled]])&gt;0,LEN(FIT_Lite[[#This Row],[Date Assessment Completed]])&gt;0),IF((FIT_Lite[[#This Row],[Date Assessment Completed]]-FIT_Lite[[#This Row],[Date Enrolled]])&lt;=15,"Yes","No"),"")</f>
        <v/>
      </c>
      <c r="BB258" s="7" t="str">
        <f>IF(AND(LEN(FIT_Lite[[#This Row],[Discharge Date]])&gt;0,LEN(FIT_Lite[[#This Row],[Date Discharge Summary Completed]])&gt;0),IF(DATEDIF(FIT_Lite[[#This Row],[Discharge Date]],FIT_Lite[[#This Row],[Date Discharge Summary Completed]],"D")&lt;=7,"Yes","No"),"")</f>
        <v/>
      </c>
      <c r="BC258" s="18" t="str">
        <f>IFERROR(IF(LEN(TRIM(FIT_Lite[[#This Row],[Living Arrangements at Discharge]]))&gt;0,VLOOKUP(FIT_Lite[[#This Row],[Living Arrangements at Discharge]],Living_Arrangements[],2,FALSE),""),"")</f>
        <v/>
      </c>
      <c r="BD25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8" s="18" t="str">
        <f>IF(LEN(TRIM(FIT_Lite[[#This Row],[Employment Status at Discharge]]))&gt;0,IF(FIT_Lite[[#This Row],[Employment Status at Discharge]]="Yes","Stable",IF(FIT_Lite[[#This Row],[Employment Status at Discharge]]="No","Unstable",IFERROR(VLOOKUP(FIT_Lite[[#This Row],[Employment Status at Discharge]],Employment_Stat[],2,FALSE),""))),"")</f>
        <v/>
      </c>
      <c r="BF258" s="16">
        <f>IF(LEN(FIT_Lite[[#This Row],[Pre-AAPI Date]])&gt;0,FIT_Lite[[#This Row],[Pre-AAPI Date]],FIT_Lite[[#This Row],[Date Enrolled]])</f>
        <v>0</v>
      </c>
      <c r="BG258" s="16">
        <f ca="1">IF(LEN(FIT_Lite[[#This Row],[Date Discharge Summary Completed]])&gt;0,FIT_Lite[[#This Row],[Date Discharge Summary Completed]],IF(LEN(FIT_Lite[[#This Row],[Discharge Date]])&gt;0,FIT_Lite[[#This Row],[Discharge Date]]+30,TODAY()))</f>
        <v>45940</v>
      </c>
      <c r="BH258" s="16">
        <f>IF(LEN(FIT_Lite[[#This Row],[Pre-DLA-20 Date]])&gt;0,FIT_Lite[[#This Row],[Pre-DLA-20 Date]],FIT_Lite[[#This Row],[Date Enrolled]])</f>
        <v>0</v>
      </c>
      <c r="BI258" t="str">
        <f>IFERROR(IF(AND(TRIM(FIT_Lite[[#This Row],[Date Enrolled]])&lt;&gt;"",TRIM(FIT_Lite[[#This Row],[Discharge Date]])&lt;&gt;""),DATEDIF(FIT_Lite[[#This Row],[Date Enrolled]],FIT_Lite[[#This Row],[Discharge Date]],"D"),""),"")</f>
        <v/>
      </c>
    </row>
    <row r="259" spans="1:61" x14ac:dyDescent="0.25">
      <c r="A259" s="14"/>
      <c r="D259" s="20"/>
      <c r="O259" s="7"/>
      <c r="S259" s="10"/>
      <c r="AG259" s="11"/>
      <c r="AH259" s="35"/>
      <c r="AI259" s="11"/>
      <c r="AJ259" s="11"/>
      <c r="AO259" s="10"/>
      <c r="AP259" s="15" t="str" cm="1">
        <f t="array" aca="1" ref="AP25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59" s="16" t="str" cm="1">
        <f t="array" aca="1" ref="AQ25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59" s="16" t="str" cm="1">
        <f t="array" aca="1" ref="AR25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59" s="51" t="str">
        <f ca="1">IF(
AND(LEN(TRIM(FIT_Lite[[#This Row],[Child Care 6 Months Post-Discharge]]))=0,LEN(TRIM(FIT_Lite[[#This Row],[Discharge Date]]))&gt;0,LEN(TRIM(AN259))=0,FIT_Lite[[#This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59" s="48" t="str" cm="1">
        <f t="array" aca="1" ref="AT25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5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59" s="7">
        <f>IF(FIT_Lite[[#This Row],[Most Recent-AAPI Score]]&gt;=40, 1, IF(OR(TRIM(FIT_Lite[[#This Row],[Pre-AAPI Score]])="",TRIM(FIT_Lite[[#This Row],[Most Recent-AAPI Score]])=""),0,IF(FIT_Lite[[#This Row],[Most Recent-AAPI Score]]-FIT_Lite[[#This Row],[Pre-AAPI Score]]&gt;=0,1,0)))</f>
        <v>0</v>
      </c>
      <c r="AW259" s="7">
        <f>IF(FIT_Lite[[#This Row],[Most Recent-DLA-20 Score]]&gt;=7, 1, IF(OR(TRIM(FIT_Lite[[#This Row],[Pre-DLA-20 Score]])="",TRIM(FIT_Lite[[#This Row],[Most Recent-DLA-20 Score]])=""),0,IF(FIT_Lite[[#This Row],[Most Recent-DLA-20 Score]]-FIT_Lite[[#This Row],[Pre-DLA-20 Score]]&gt;=0,1,0)))</f>
        <v>0</v>
      </c>
      <c r="AX259" s="7">
        <f>IF(FIT_Lite[[#This Row],[Most Recent-AAPI Score]]&gt;=40, 1, IF(OR(TRIM(FIT_Lite[[#This Row],[Pre-AAPI Score]])="",TRIM(FIT_Lite[[#This Row],[Most Recent-AAPI Score]])=""),0,IF(FIT_Lite[[#This Row],[Most Recent-AAPI Score]]-FIT_Lite[[#This Row],[Pre-AAPI Score]]&gt;=0,1,0)))</f>
        <v>0</v>
      </c>
      <c r="AY259" s="7">
        <f>IF(FIT_Lite[[#This Row],[Most Recent-DLA-20 Score]]&gt;=7, 1, IF(OR(TRIM(FIT_Lite[[#This Row],[Pre-DLA-20 Score]])="",TRIM(FIT_Lite[[#This Row],[Most Recent-DLA-20 Score]])=""),0,IF(FIT_Lite[[#This Row],[Most Recent-DLA-20 Score]]-FIT_Lite[[#This Row],[Pre-DLA-20 Score]]&gt;=0,1,0)))</f>
        <v>0</v>
      </c>
      <c r="AZ259" s="7" t="str">
        <f>IFERROR(VLOOKUP(FIT_Lite[[#This Row],[Primary ICD-10 Diagnosis]],ICD_10[[Combined]:[category]],3,FALSE),"")</f>
        <v/>
      </c>
      <c r="BA259" s="18" t="str">
        <f>IF(AND(LEN(FIT_Lite[[#This Row],[Date Enrolled]])&gt;0,LEN(FIT_Lite[[#This Row],[Date Assessment Completed]])&gt;0),IF((FIT_Lite[[#This Row],[Date Assessment Completed]]-FIT_Lite[[#This Row],[Date Enrolled]])&lt;=15,"Yes","No"),"")</f>
        <v/>
      </c>
      <c r="BB259" s="7" t="str">
        <f>IF(AND(LEN(FIT_Lite[[#This Row],[Discharge Date]])&gt;0,LEN(FIT_Lite[[#This Row],[Date Discharge Summary Completed]])&gt;0),IF(DATEDIF(FIT_Lite[[#This Row],[Discharge Date]],FIT_Lite[[#This Row],[Date Discharge Summary Completed]],"D")&lt;=7,"Yes","No"),"")</f>
        <v/>
      </c>
      <c r="BC259" s="18" t="str">
        <f>IFERROR(IF(LEN(TRIM(FIT_Lite[[#This Row],[Living Arrangements at Discharge]]))&gt;0,VLOOKUP(FIT_Lite[[#This Row],[Living Arrangements at Discharge]],Living_Arrangements[],2,FALSE),""),"")</f>
        <v/>
      </c>
      <c r="BD25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59" s="18" t="str">
        <f>IF(LEN(TRIM(FIT_Lite[[#This Row],[Employment Status at Discharge]]))&gt;0,IF(FIT_Lite[[#This Row],[Employment Status at Discharge]]="Yes","Stable",IF(FIT_Lite[[#This Row],[Employment Status at Discharge]]="No","Unstable",IFERROR(VLOOKUP(FIT_Lite[[#This Row],[Employment Status at Discharge]],Employment_Stat[],2,FALSE),""))),"")</f>
        <v/>
      </c>
      <c r="BF259" s="16">
        <f>IF(LEN(FIT_Lite[[#This Row],[Pre-AAPI Date]])&gt;0,FIT_Lite[[#This Row],[Pre-AAPI Date]],FIT_Lite[[#This Row],[Date Enrolled]])</f>
        <v>0</v>
      </c>
      <c r="BG259" s="16">
        <f ca="1">IF(LEN(FIT_Lite[[#This Row],[Date Discharge Summary Completed]])&gt;0,FIT_Lite[[#This Row],[Date Discharge Summary Completed]],IF(LEN(FIT_Lite[[#This Row],[Discharge Date]])&gt;0,FIT_Lite[[#This Row],[Discharge Date]]+30,TODAY()))</f>
        <v>45940</v>
      </c>
      <c r="BH259" s="16">
        <f>IF(LEN(FIT_Lite[[#This Row],[Pre-DLA-20 Date]])&gt;0,FIT_Lite[[#This Row],[Pre-DLA-20 Date]],FIT_Lite[[#This Row],[Date Enrolled]])</f>
        <v>0</v>
      </c>
      <c r="BI259" t="str">
        <f>IFERROR(IF(AND(TRIM(FIT_Lite[[#This Row],[Date Enrolled]])&lt;&gt;"",TRIM(FIT_Lite[[#This Row],[Discharge Date]])&lt;&gt;""),DATEDIF(FIT_Lite[[#This Row],[Date Enrolled]],FIT_Lite[[#This Row],[Discharge Date]],"D"),""),"")</f>
        <v/>
      </c>
    </row>
    <row r="260" spans="1:61" x14ac:dyDescent="0.25">
      <c r="A260" s="14"/>
      <c r="D260" s="20"/>
      <c r="O260" s="7"/>
      <c r="S260" s="10"/>
      <c r="AG260" s="11"/>
      <c r="AH260" s="35"/>
      <c r="AI260" s="11"/>
      <c r="AJ260" s="11"/>
      <c r="AO260" s="10"/>
      <c r="AP260" s="15" t="str" cm="1">
        <f t="array" aca="1" ref="AP26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0" s="16" t="str" cm="1">
        <f t="array" aca="1" ref="AQ26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0" s="16" t="str" cm="1">
        <f t="array" aca="1" ref="AR26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0" s="51" t="str">
        <f ca="1">IF(
AND(LEN(TRIM(FIT_Lite[[#This Row],[Child Care 6 Months Post-Discharge]]))=0,LEN(TRIM(FIT_Lite[[#This Row],[Discharge Date]]))&gt;0,LEN(TRIM(AN260))=0,FIT_Lite[[#This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0" s="48" t="str" cm="1">
        <f t="array" aca="1" ref="AT26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0" s="7">
        <f>IF(FIT_Lite[[#This Row],[Most Recent-AAPI Score]]&gt;=40, 1, IF(OR(TRIM(FIT_Lite[[#This Row],[Pre-AAPI Score]])="",TRIM(FIT_Lite[[#This Row],[Most Recent-AAPI Score]])=""),0,IF(FIT_Lite[[#This Row],[Most Recent-AAPI Score]]-FIT_Lite[[#This Row],[Pre-AAPI Score]]&gt;=0,1,0)))</f>
        <v>0</v>
      </c>
      <c r="AW260" s="7">
        <f>IF(FIT_Lite[[#This Row],[Most Recent-DLA-20 Score]]&gt;=7, 1, IF(OR(TRIM(FIT_Lite[[#This Row],[Pre-DLA-20 Score]])="",TRIM(FIT_Lite[[#This Row],[Most Recent-DLA-20 Score]])=""),0,IF(FIT_Lite[[#This Row],[Most Recent-DLA-20 Score]]-FIT_Lite[[#This Row],[Pre-DLA-20 Score]]&gt;=0,1,0)))</f>
        <v>0</v>
      </c>
      <c r="AX260" s="7">
        <f>IF(FIT_Lite[[#This Row],[Most Recent-AAPI Score]]&gt;=40, 1, IF(OR(TRIM(FIT_Lite[[#This Row],[Pre-AAPI Score]])="",TRIM(FIT_Lite[[#This Row],[Most Recent-AAPI Score]])=""),0,IF(FIT_Lite[[#This Row],[Most Recent-AAPI Score]]-FIT_Lite[[#This Row],[Pre-AAPI Score]]&gt;=0,1,0)))</f>
        <v>0</v>
      </c>
      <c r="AY260" s="7">
        <f>IF(FIT_Lite[[#This Row],[Most Recent-DLA-20 Score]]&gt;=7, 1, IF(OR(TRIM(FIT_Lite[[#This Row],[Pre-DLA-20 Score]])="",TRIM(FIT_Lite[[#This Row],[Most Recent-DLA-20 Score]])=""),0,IF(FIT_Lite[[#This Row],[Most Recent-DLA-20 Score]]-FIT_Lite[[#This Row],[Pre-DLA-20 Score]]&gt;=0,1,0)))</f>
        <v>0</v>
      </c>
      <c r="AZ260" s="7" t="str">
        <f>IFERROR(VLOOKUP(FIT_Lite[[#This Row],[Primary ICD-10 Diagnosis]],ICD_10[[Combined]:[category]],3,FALSE),"")</f>
        <v/>
      </c>
      <c r="BA260" s="18" t="str">
        <f>IF(AND(LEN(FIT_Lite[[#This Row],[Date Enrolled]])&gt;0,LEN(FIT_Lite[[#This Row],[Date Assessment Completed]])&gt;0),IF((FIT_Lite[[#This Row],[Date Assessment Completed]]-FIT_Lite[[#This Row],[Date Enrolled]])&lt;=15,"Yes","No"),"")</f>
        <v/>
      </c>
      <c r="BB260" s="7" t="str">
        <f>IF(AND(LEN(FIT_Lite[[#This Row],[Discharge Date]])&gt;0,LEN(FIT_Lite[[#This Row],[Date Discharge Summary Completed]])&gt;0),IF(DATEDIF(FIT_Lite[[#This Row],[Discharge Date]],FIT_Lite[[#This Row],[Date Discharge Summary Completed]],"D")&lt;=7,"Yes","No"),"")</f>
        <v/>
      </c>
      <c r="BC260" s="18" t="str">
        <f>IFERROR(IF(LEN(TRIM(FIT_Lite[[#This Row],[Living Arrangements at Discharge]]))&gt;0,VLOOKUP(FIT_Lite[[#This Row],[Living Arrangements at Discharge]],Living_Arrangements[],2,FALSE),""),"")</f>
        <v/>
      </c>
      <c r="BD26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0" s="18" t="str">
        <f>IF(LEN(TRIM(FIT_Lite[[#This Row],[Employment Status at Discharge]]))&gt;0,IF(FIT_Lite[[#This Row],[Employment Status at Discharge]]="Yes","Stable",IF(FIT_Lite[[#This Row],[Employment Status at Discharge]]="No","Unstable",IFERROR(VLOOKUP(FIT_Lite[[#This Row],[Employment Status at Discharge]],Employment_Stat[],2,FALSE),""))),"")</f>
        <v/>
      </c>
      <c r="BF260" s="16">
        <f>IF(LEN(FIT_Lite[[#This Row],[Pre-AAPI Date]])&gt;0,FIT_Lite[[#This Row],[Pre-AAPI Date]],FIT_Lite[[#This Row],[Date Enrolled]])</f>
        <v>0</v>
      </c>
      <c r="BG260" s="16">
        <f ca="1">IF(LEN(FIT_Lite[[#This Row],[Date Discharge Summary Completed]])&gt;0,FIT_Lite[[#This Row],[Date Discharge Summary Completed]],IF(LEN(FIT_Lite[[#This Row],[Discharge Date]])&gt;0,FIT_Lite[[#This Row],[Discharge Date]]+30,TODAY()))</f>
        <v>45940</v>
      </c>
      <c r="BH260" s="16">
        <f>IF(LEN(FIT_Lite[[#This Row],[Pre-DLA-20 Date]])&gt;0,FIT_Lite[[#This Row],[Pre-DLA-20 Date]],FIT_Lite[[#This Row],[Date Enrolled]])</f>
        <v>0</v>
      </c>
      <c r="BI260" t="str">
        <f>IFERROR(IF(AND(TRIM(FIT_Lite[[#This Row],[Date Enrolled]])&lt;&gt;"",TRIM(FIT_Lite[[#This Row],[Discharge Date]])&lt;&gt;""),DATEDIF(FIT_Lite[[#This Row],[Date Enrolled]],FIT_Lite[[#This Row],[Discharge Date]],"D"),""),"")</f>
        <v/>
      </c>
    </row>
    <row r="261" spans="1:61" x14ac:dyDescent="0.25">
      <c r="A261" s="14"/>
      <c r="D261" s="20"/>
      <c r="O261" s="7"/>
      <c r="S261" s="10"/>
      <c r="AG261" s="11"/>
      <c r="AH261" s="35"/>
      <c r="AI261" s="11"/>
      <c r="AJ261" s="11"/>
      <c r="AO261" s="10"/>
      <c r="AP261" s="15" t="str" cm="1">
        <f t="array" aca="1" ref="AP26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1" s="16" t="str" cm="1">
        <f t="array" aca="1" ref="AQ26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1" s="16" t="str" cm="1">
        <f t="array" aca="1" ref="AR26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1" s="51" t="str">
        <f ca="1">IF(
AND(LEN(TRIM(FIT_Lite[[#This Row],[Child Care 6 Months Post-Discharge]]))=0,LEN(TRIM(FIT_Lite[[#This Row],[Discharge Date]]))&gt;0,LEN(TRIM(AN261))=0,FIT_Lite[[#This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1" s="48" t="str" cm="1">
        <f t="array" aca="1" ref="AT26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1" s="7">
        <f>IF(FIT_Lite[[#This Row],[Most Recent-AAPI Score]]&gt;=40, 1, IF(OR(TRIM(FIT_Lite[[#This Row],[Pre-AAPI Score]])="",TRIM(FIT_Lite[[#This Row],[Most Recent-AAPI Score]])=""),0,IF(FIT_Lite[[#This Row],[Most Recent-AAPI Score]]-FIT_Lite[[#This Row],[Pre-AAPI Score]]&gt;=0,1,0)))</f>
        <v>0</v>
      </c>
      <c r="AW261" s="7">
        <f>IF(FIT_Lite[[#This Row],[Most Recent-DLA-20 Score]]&gt;=7, 1, IF(OR(TRIM(FIT_Lite[[#This Row],[Pre-DLA-20 Score]])="",TRIM(FIT_Lite[[#This Row],[Most Recent-DLA-20 Score]])=""),0,IF(FIT_Lite[[#This Row],[Most Recent-DLA-20 Score]]-FIT_Lite[[#This Row],[Pre-DLA-20 Score]]&gt;=0,1,0)))</f>
        <v>0</v>
      </c>
      <c r="AX261" s="7">
        <f>IF(FIT_Lite[[#This Row],[Most Recent-AAPI Score]]&gt;=40, 1, IF(OR(TRIM(FIT_Lite[[#This Row],[Pre-AAPI Score]])="",TRIM(FIT_Lite[[#This Row],[Most Recent-AAPI Score]])=""),0,IF(FIT_Lite[[#This Row],[Most Recent-AAPI Score]]-FIT_Lite[[#This Row],[Pre-AAPI Score]]&gt;=0,1,0)))</f>
        <v>0</v>
      </c>
      <c r="AY261" s="7">
        <f>IF(FIT_Lite[[#This Row],[Most Recent-DLA-20 Score]]&gt;=7, 1, IF(OR(TRIM(FIT_Lite[[#This Row],[Pre-DLA-20 Score]])="",TRIM(FIT_Lite[[#This Row],[Most Recent-DLA-20 Score]])=""),0,IF(FIT_Lite[[#This Row],[Most Recent-DLA-20 Score]]-FIT_Lite[[#This Row],[Pre-DLA-20 Score]]&gt;=0,1,0)))</f>
        <v>0</v>
      </c>
      <c r="AZ261" s="7" t="str">
        <f>IFERROR(VLOOKUP(FIT_Lite[[#This Row],[Primary ICD-10 Diagnosis]],ICD_10[[Combined]:[category]],3,FALSE),"")</f>
        <v/>
      </c>
      <c r="BA261" s="18" t="str">
        <f>IF(AND(LEN(FIT_Lite[[#This Row],[Date Enrolled]])&gt;0,LEN(FIT_Lite[[#This Row],[Date Assessment Completed]])&gt;0),IF((FIT_Lite[[#This Row],[Date Assessment Completed]]-FIT_Lite[[#This Row],[Date Enrolled]])&lt;=15,"Yes","No"),"")</f>
        <v/>
      </c>
      <c r="BB261" s="7" t="str">
        <f>IF(AND(LEN(FIT_Lite[[#This Row],[Discharge Date]])&gt;0,LEN(FIT_Lite[[#This Row],[Date Discharge Summary Completed]])&gt;0),IF(DATEDIF(FIT_Lite[[#This Row],[Discharge Date]],FIT_Lite[[#This Row],[Date Discharge Summary Completed]],"D")&lt;=7,"Yes","No"),"")</f>
        <v/>
      </c>
      <c r="BC261" s="18" t="str">
        <f>IFERROR(IF(LEN(TRIM(FIT_Lite[[#This Row],[Living Arrangements at Discharge]]))&gt;0,VLOOKUP(FIT_Lite[[#This Row],[Living Arrangements at Discharge]],Living_Arrangements[],2,FALSE),""),"")</f>
        <v/>
      </c>
      <c r="BD26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1" s="18" t="str">
        <f>IF(LEN(TRIM(FIT_Lite[[#This Row],[Employment Status at Discharge]]))&gt;0,IF(FIT_Lite[[#This Row],[Employment Status at Discharge]]="Yes","Stable",IF(FIT_Lite[[#This Row],[Employment Status at Discharge]]="No","Unstable",IFERROR(VLOOKUP(FIT_Lite[[#This Row],[Employment Status at Discharge]],Employment_Stat[],2,FALSE),""))),"")</f>
        <v/>
      </c>
      <c r="BF261" s="16">
        <f>IF(LEN(FIT_Lite[[#This Row],[Pre-AAPI Date]])&gt;0,FIT_Lite[[#This Row],[Pre-AAPI Date]],FIT_Lite[[#This Row],[Date Enrolled]])</f>
        <v>0</v>
      </c>
      <c r="BG261" s="16">
        <f ca="1">IF(LEN(FIT_Lite[[#This Row],[Date Discharge Summary Completed]])&gt;0,FIT_Lite[[#This Row],[Date Discharge Summary Completed]],IF(LEN(FIT_Lite[[#This Row],[Discharge Date]])&gt;0,FIT_Lite[[#This Row],[Discharge Date]]+30,TODAY()))</f>
        <v>45940</v>
      </c>
      <c r="BH261" s="16">
        <f>IF(LEN(FIT_Lite[[#This Row],[Pre-DLA-20 Date]])&gt;0,FIT_Lite[[#This Row],[Pre-DLA-20 Date]],FIT_Lite[[#This Row],[Date Enrolled]])</f>
        <v>0</v>
      </c>
      <c r="BI261" t="str">
        <f>IFERROR(IF(AND(TRIM(FIT_Lite[[#This Row],[Date Enrolled]])&lt;&gt;"",TRIM(FIT_Lite[[#This Row],[Discharge Date]])&lt;&gt;""),DATEDIF(FIT_Lite[[#This Row],[Date Enrolled]],FIT_Lite[[#This Row],[Discharge Date]],"D"),""),"")</f>
        <v/>
      </c>
    </row>
    <row r="262" spans="1:61" x14ac:dyDescent="0.25">
      <c r="A262" s="14"/>
      <c r="D262" s="20"/>
      <c r="O262" s="7"/>
      <c r="S262" s="10"/>
      <c r="AG262" s="11"/>
      <c r="AH262" s="35"/>
      <c r="AI262" s="11"/>
      <c r="AJ262" s="11"/>
      <c r="AO262" s="10"/>
      <c r="AP262" s="15" t="str" cm="1">
        <f t="array" aca="1" ref="AP26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2" s="16" t="str" cm="1">
        <f t="array" aca="1" ref="AQ26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2" s="16" t="str" cm="1">
        <f t="array" aca="1" ref="AR26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2" s="51" t="str">
        <f ca="1">IF(
AND(LEN(TRIM(FIT_Lite[[#This Row],[Child Care 6 Months Post-Discharge]]))=0,LEN(TRIM(FIT_Lite[[#This Row],[Discharge Date]]))&gt;0,LEN(TRIM(AN262))=0,FIT_Lite[[#This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2" s="48" t="str" cm="1">
        <f t="array" aca="1" ref="AT26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2" s="7">
        <f>IF(FIT_Lite[[#This Row],[Most Recent-AAPI Score]]&gt;=40, 1, IF(OR(TRIM(FIT_Lite[[#This Row],[Pre-AAPI Score]])="",TRIM(FIT_Lite[[#This Row],[Most Recent-AAPI Score]])=""),0,IF(FIT_Lite[[#This Row],[Most Recent-AAPI Score]]-FIT_Lite[[#This Row],[Pre-AAPI Score]]&gt;=0,1,0)))</f>
        <v>0</v>
      </c>
      <c r="AW262" s="7">
        <f>IF(FIT_Lite[[#This Row],[Most Recent-DLA-20 Score]]&gt;=7, 1, IF(OR(TRIM(FIT_Lite[[#This Row],[Pre-DLA-20 Score]])="",TRIM(FIT_Lite[[#This Row],[Most Recent-DLA-20 Score]])=""),0,IF(FIT_Lite[[#This Row],[Most Recent-DLA-20 Score]]-FIT_Lite[[#This Row],[Pre-DLA-20 Score]]&gt;=0,1,0)))</f>
        <v>0</v>
      </c>
      <c r="AX262" s="7">
        <f>IF(FIT_Lite[[#This Row],[Most Recent-AAPI Score]]&gt;=40, 1, IF(OR(TRIM(FIT_Lite[[#This Row],[Pre-AAPI Score]])="",TRIM(FIT_Lite[[#This Row],[Most Recent-AAPI Score]])=""),0,IF(FIT_Lite[[#This Row],[Most Recent-AAPI Score]]-FIT_Lite[[#This Row],[Pre-AAPI Score]]&gt;=0,1,0)))</f>
        <v>0</v>
      </c>
      <c r="AY262" s="7">
        <f>IF(FIT_Lite[[#This Row],[Most Recent-DLA-20 Score]]&gt;=7, 1, IF(OR(TRIM(FIT_Lite[[#This Row],[Pre-DLA-20 Score]])="",TRIM(FIT_Lite[[#This Row],[Most Recent-DLA-20 Score]])=""),0,IF(FIT_Lite[[#This Row],[Most Recent-DLA-20 Score]]-FIT_Lite[[#This Row],[Pre-DLA-20 Score]]&gt;=0,1,0)))</f>
        <v>0</v>
      </c>
      <c r="AZ262" s="7" t="str">
        <f>IFERROR(VLOOKUP(FIT_Lite[[#This Row],[Primary ICD-10 Diagnosis]],ICD_10[[Combined]:[category]],3,FALSE),"")</f>
        <v/>
      </c>
      <c r="BA262" s="18" t="str">
        <f>IF(AND(LEN(FIT_Lite[[#This Row],[Date Enrolled]])&gt;0,LEN(FIT_Lite[[#This Row],[Date Assessment Completed]])&gt;0),IF((FIT_Lite[[#This Row],[Date Assessment Completed]]-FIT_Lite[[#This Row],[Date Enrolled]])&lt;=15,"Yes","No"),"")</f>
        <v/>
      </c>
      <c r="BB262" s="7" t="str">
        <f>IF(AND(LEN(FIT_Lite[[#This Row],[Discharge Date]])&gt;0,LEN(FIT_Lite[[#This Row],[Date Discharge Summary Completed]])&gt;0),IF(DATEDIF(FIT_Lite[[#This Row],[Discharge Date]],FIT_Lite[[#This Row],[Date Discharge Summary Completed]],"D")&lt;=7,"Yes","No"),"")</f>
        <v/>
      </c>
      <c r="BC262" s="18" t="str">
        <f>IFERROR(IF(LEN(TRIM(FIT_Lite[[#This Row],[Living Arrangements at Discharge]]))&gt;0,VLOOKUP(FIT_Lite[[#This Row],[Living Arrangements at Discharge]],Living_Arrangements[],2,FALSE),""),"")</f>
        <v/>
      </c>
      <c r="BD26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2" s="18" t="str">
        <f>IF(LEN(TRIM(FIT_Lite[[#This Row],[Employment Status at Discharge]]))&gt;0,IF(FIT_Lite[[#This Row],[Employment Status at Discharge]]="Yes","Stable",IF(FIT_Lite[[#This Row],[Employment Status at Discharge]]="No","Unstable",IFERROR(VLOOKUP(FIT_Lite[[#This Row],[Employment Status at Discharge]],Employment_Stat[],2,FALSE),""))),"")</f>
        <v/>
      </c>
      <c r="BF262" s="16">
        <f>IF(LEN(FIT_Lite[[#This Row],[Pre-AAPI Date]])&gt;0,FIT_Lite[[#This Row],[Pre-AAPI Date]],FIT_Lite[[#This Row],[Date Enrolled]])</f>
        <v>0</v>
      </c>
      <c r="BG262" s="16">
        <f ca="1">IF(LEN(FIT_Lite[[#This Row],[Date Discharge Summary Completed]])&gt;0,FIT_Lite[[#This Row],[Date Discharge Summary Completed]],IF(LEN(FIT_Lite[[#This Row],[Discharge Date]])&gt;0,FIT_Lite[[#This Row],[Discharge Date]]+30,TODAY()))</f>
        <v>45940</v>
      </c>
      <c r="BH262" s="16">
        <f>IF(LEN(FIT_Lite[[#This Row],[Pre-DLA-20 Date]])&gt;0,FIT_Lite[[#This Row],[Pre-DLA-20 Date]],FIT_Lite[[#This Row],[Date Enrolled]])</f>
        <v>0</v>
      </c>
      <c r="BI262" t="str">
        <f>IFERROR(IF(AND(TRIM(FIT_Lite[[#This Row],[Date Enrolled]])&lt;&gt;"",TRIM(FIT_Lite[[#This Row],[Discharge Date]])&lt;&gt;""),DATEDIF(FIT_Lite[[#This Row],[Date Enrolled]],FIT_Lite[[#This Row],[Discharge Date]],"D"),""),"")</f>
        <v/>
      </c>
    </row>
    <row r="263" spans="1:61" x14ac:dyDescent="0.25">
      <c r="A263" s="14"/>
      <c r="D263" s="20"/>
      <c r="O263" s="7"/>
      <c r="S263" s="10"/>
      <c r="AG263" s="11"/>
      <c r="AH263" s="35"/>
      <c r="AI263" s="11"/>
      <c r="AJ263" s="11"/>
      <c r="AO263" s="10"/>
      <c r="AP263" s="15" t="str" cm="1">
        <f t="array" aca="1" ref="AP26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3" s="16" t="str" cm="1">
        <f t="array" aca="1" ref="AQ26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3" s="16" t="str" cm="1">
        <f t="array" aca="1" ref="AR26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3" s="51" t="str">
        <f ca="1">IF(
AND(LEN(TRIM(FIT_Lite[[#This Row],[Child Care 6 Months Post-Discharge]]))=0,LEN(TRIM(FIT_Lite[[#This Row],[Discharge Date]]))&gt;0,LEN(TRIM(AN263))=0,FIT_Lite[[#This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3" s="48" t="str" cm="1">
        <f t="array" aca="1" ref="AT26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3" s="7">
        <f>IF(FIT_Lite[[#This Row],[Most Recent-AAPI Score]]&gt;=40, 1, IF(OR(TRIM(FIT_Lite[[#This Row],[Pre-AAPI Score]])="",TRIM(FIT_Lite[[#This Row],[Most Recent-AAPI Score]])=""),0,IF(FIT_Lite[[#This Row],[Most Recent-AAPI Score]]-FIT_Lite[[#This Row],[Pre-AAPI Score]]&gt;=0,1,0)))</f>
        <v>0</v>
      </c>
      <c r="AW263" s="7">
        <f>IF(FIT_Lite[[#This Row],[Most Recent-DLA-20 Score]]&gt;=7, 1, IF(OR(TRIM(FIT_Lite[[#This Row],[Pre-DLA-20 Score]])="",TRIM(FIT_Lite[[#This Row],[Most Recent-DLA-20 Score]])=""),0,IF(FIT_Lite[[#This Row],[Most Recent-DLA-20 Score]]-FIT_Lite[[#This Row],[Pre-DLA-20 Score]]&gt;=0,1,0)))</f>
        <v>0</v>
      </c>
      <c r="AX263" s="7">
        <f>IF(FIT_Lite[[#This Row],[Most Recent-AAPI Score]]&gt;=40, 1, IF(OR(TRIM(FIT_Lite[[#This Row],[Pre-AAPI Score]])="",TRIM(FIT_Lite[[#This Row],[Most Recent-AAPI Score]])=""),0,IF(FIT_Lite[[#This Row],[Most Recent-AAPI Score]]-FIT_Lite[[#This Row],[Pre-AAPI Score]]&gt;=0,1,0)))</f>
        <v>0</v>
      </c>
      <c r="AY263" s="7">
        <f>IF(FIT_Lite[[#This Row],[Most Recent-DLA-20 Score]]&gt;=7, 1, IF(OR(TRIM(FIT_Lite[[#This Row],[Pre-DLA-20 Score]])="",TRIM(FIT_Lite[[#This Row],[Most Recent-DLA-20 Score]])=""),0,IF(FIT_Lite[[#This Row],[Most Recent-DLA-20 Score]]-FIT_Lite[[#This Row],[Pre-DLA-20 Score]]&gt;=0,1,0)))</f>
        <v>0</v>
      </c>
      <c r="AZ263" s="7" t="str">
        <f>IFERROR(VLOOKUP(FIT_Lite[[#This Row],[Primary ICD-10 Diagnosis]],ICD_10[[Combined]:[category]],3,FALSE),"")</f>
        <v/>
      </c>
      <c r="BA263" s="18" t="str">
        <f>IF(AND(LEN(FIT_Lite[[#This Row],[Date Enrolled]])&gt;0,LEN(FIT_Lite[[#This Row],[Date Assessment Completed]])&gt;0),IF((FIT_Lite[[#This Row],[Date Assessment Completed]]-FIT_Lite[[#This Row],[Date Enrolled]])&lt;=15,"Yes","No"),"")</f>
        <v/>
      </c>
      <c r="BB263" s="7" t="str">
        <f>IF(AND(LEN(FIT_Lite[[#This Row],[Discharge Date]])&gt;0,LEN(FIT_Lite[[#This Row],[Date Discharge Summary Completed]])&gt;0),IF(DATEDIF(FIT_Lite[[#This Row],[Discharge Date]],FIT_Lite[[#This Row],[Date Discharge Summary Completed]],"D")&lt;=7,"Yes","No"),"")</f>
        <v/>
      </c>
      <c r="BC263" s="18" t="str">
        <f>IFERROR(IF(LEN(TRIM(FIT_Lite[[#This Row],[Living Arrangements at Discharge]]))&gt;0,VLOOKUP(FIT_Lite[[#This Row],[Living Arrangements at Discharge]],Living_Arrangements[],2,FALSE),""),"")</f>
        <v/>
      </c>
      <c r="BD26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3" s="18" t="str">
        <f>IF(LEN(TRIM(FIT_Lite[[#This Row],[Employment Status at Discharge]]))&gt;0,IF(FIT_Lite[[#This Row],[Employment Status at Discharge]]="Yes","Stable",IF(FIT_Lite[[#This Row],[Employment Status at Discharge]]="No","Unstable",IFERROR(VLOOKUP(FIT_Lite[[#This Row],[Employment Status at Discharge]],Employment_Stat[],2,FALSE),""))),"")</f>
        <v/>
      </c>
      <c r="BF263" s="16">
        <f>IF(LEN(FIT_Lite[[#This Row],[Pre-AAPI Date]])&gt;0,FIT_Lite[[#This Row],[Pre-AAPI Date]],FIT_Lite[[#This Row],[Date Enrolled]])</f>
        <v>0</v>
      </c>
      <c r="BG263" s="16">
        <f ca="1">IF(LEN(FIT_Lite[[#This Row],[Date Discharge Summary Completed]])&gt;0,FIT_Lite[[#This Row],[Date Discharge Summary Completed]],IF(LEN(FIT_Lite[[#This Row],[Discharge Date]])&gt;0,FIT_Lite[[#This Row],[Discharge Date]]+30,TODAY()))</f>
        <v>45940</v>
      </c>
      <c r="BH263" s="16">
        <f>IF(LEN(FIT_Lite[[#This Row],[Pre-DLA-20 Date]])&gt;0,FIT_Lite[[#This Row],[Pre-DLA-20 Date]],FIT_Lite[[#This Row],[Date Enrolled]])</f>
        <v>0</v>
      </c>
      <c r="BI263" t="str">
        <f>IFERROR(IF(AND(TRIM(FIT_Lite[[#This Row],[Date Enrolled]])&lt;&gt;"",TRIM(FIT_Lite[[#This Row],[Discharge Date]])&lt;&gt;""),DATEDIF(FIT_Lite[[#This Row],[Date Enrolled]],FIT_Lite[[#This Row],[Discharge Date]],"D"),""),"")</f>
        <v/>
      </c>
    </row>
    <row r="264" spans="1:61" x14ac:dyDescent="0.25">
      <c r="A264" s="27"/>
      <c r="B264" s="28"/>
      <c r="C264" s="28"/>
      <c r="D264" s="29"/>
      <c r="E264" s="30"/>
      <c r="F264" s="30"/>
      <c r="G264" s="30"/>
      <c r="H264" s="30"/>
      <c r="I264" s="30"/>
      <c r="J264" s="30"/>
      <c r="K264" s="31"/>
      <c r="L264" s="30"/>
      <c r="M264" s="30"/>
      <c r="N264" s="53"/>
      <c r="O264" s="28"/>
      <c r="P264" s="32"/>
      <c r="Q264" s="32"/>
      <c r="R264" s="32"/>
      <c r="S264" s="32"/>
      <c r="T264" s="32"/>
      <c r="U264" s="52"/>
      <c r="V264" s="38"/>
      <c r="W264" s="38"/>
      <c r="X264" s="38"/>
      <c r="Y264" s="38"/>
      <c r="Z264" s="38"/>
      <c r="AA264" s="52"/>
      <c r="AB264" s="38"/>
      <c r="AC264" s="38"/>
      <c r="AD264" s="38"/>
      <c r="AE264" s="38"/>
      <c r="AF264" s="52"/>
      <c r="AG264" s="33"/>
      <c r="AH264" s="47"/>
      <c r="AI264" s="33"/>
      <c r="AJ264" s="33"/>
      <c r="AK264" s="52"/>
      <c r="AL264" s="38"/>
      <c r="AM264" s="52"/>
      <c r="AN264" s="52"/>
      <c r="AO264" s="32"/>
      <c r="AP264" s="15" t="str" cm="1">
        <f t="array" aca="1" ref="AP26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4" s="16" t="str" cm="1">
        <f t="array" aca="1" ref="AQ26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4" s="16" t="str" cm="1">
        <f t="array" aca="1" ref="AR26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4" s="51" t="str">
        <f ca="1">IF(
AND(LEN(TRIM(FIT_Lite[[#This Row],[Child Care 6 Months Post-Discharge]]))=0,LEN(TRIM(FIT_Lite[[#This Row],[Discharge Date]]))&gt;0,LEN(TRIM(AN264))=0,FIT_Lite[[#This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4" s="48" t="str" cm="1">
        <f t="array" aca="1" ref="AT26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4" s="7">
        <f>IF(FIT_Lite[[#This Row],[Most Recent-AAPI Score]]&gt;=40, 1, IF(OR(TRIM(FIT_Lite[[#This Row],[Pre-AAPI Score]])="",TRIM(FIT_Lite[[#This Row],[Most Recent-AAPI Score]])=""),0,IF(FIT_Lite[[#This Row],[Most Recent-AAPI Score]]-FIT_Lite[[#This Row],[Pre-AAPI Score]]&gt;=0,1,0)))</f>
        <v>0</v>
      </c>
      <c r="AW264" s="7">
        <f>IF(FIT_Lite[[#This Row],[Most Recent-DLA-20 Score]]&gt;=7, 1, IF(OR(TRIM(FIT_Lite[[#This Row],[Pre-DLA-20 Score]])="",TRIM(FIT_Lite[[#This Row],[Most Recent-DLA-20 Score]])=""),0,IF(FIT_Lite[[#This Row],[Most Recent-DLA-20 Score]]-FIT_Lite[[#This Row],[Pre-DLA-20 Score]]&gt;=0,1,0)))</f>
        <v>0</v>
      </c>
      <c r="AX264" s="7">
        <f>IF(FIT_Lite[[#This Row],[Most Recent-AAPI Score]]&gt;=40, 1, IF(OR(TRIM(FIT_Lite[[#This Row],[Pre-AAPI Score]])="",TRIM(FIT_Lite[[#This Row],[Most Recent-AAPI Score]])=""),0,IF(FIT_Lite[[#This Row],[Most Recent-AAPI Score]]-FIT_Lite[[#This Row],[Pre-AAPI Score]]&gt;=0,1,0)))</f>
        <v>0</v>
      </c>
      <c r="AY264" s="7">
        <f>IF(FIT_Lite[[#This Row],[Most Recent-DLA-20 Score]]&gt;=7, 1, IF(OR(TRIM(FIT_Lite[[#This Row],[Pre-DLA-20 Score]])="",TRIM(FIT_Lite[[#This Row],[Most Recent-DLA-20 Score]])=""),0,IF(FIT_Lite[[#This Row],[Most Recent-DLA-20 Score]]-FIT_Lite[[#This Row],[Pre-DLA-20 Score]]&gt;=0,1,0)))</f>
        <v>0</v>
      </c>
      <c r="AZ264" s="7" t="str">
        <f>IFERROR(VLOOKUP(FIT_Lite[[#This Row],[Primary ICD-10 Diagnosis]],ICD_10[[Combined]:[category]],3,FALSE),"")</f>
        <v/>
      </c>
      <c r="BA264" s="18" t="str">
        <f>IF(AND(LEN(FIT_Lite[[#This Row],[Date Enrolled]])&gt;0,LEN(FIT_Lite[[#This Row],[Date Assessment Completed]])&gt;0),IF((FIT_Lite[[#This Row],[Date Assessment Completed]]-FIT_Lite[[#This Row],[Date Enrolled]])&lt;=15,"Yes","No"),"")</f>
        <v/>
      </c>
      <c r="BB264" s="7" t="str">
        <f>IF(AND(LEN(FIT_Lite[[#This Row],[Discharge Date]])&gt;0,LEN(FIT_Lite[[#This Row],[Date Discharge Summary Completed]])&gt;0),IF(DATEDIF(FIT_Lite[[#This Row],[Discharge Date]],FIT_Lite[[#This Row],[Date Discharge Summary Completed]],"D")&lt;=7,"Yes","No"),"")</f>
        <v/>
      </c>
      <c r="BC264" s="18" t="str">
        <f>IFERROR(IF(LEN(TRIM(FIT_Lite[[#This Row],[Living Arrangements at Discharge]]))&gt;0,VLOOKUP(FIT_Lite[[#This Row],[Living Arrangements at Discharge]],Living_Arrangements[],2,FALSE),""),"")</f>
        <v/>
      </c>
      <c r="BD26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4" s="18" t="str">
        <f>IF(LEN(TRIM(FIT_Lite[[#This Row],[Employment Status at Discharge]]))&gt;0,IF(FIT_Lite[[#This Row],[Employment Status at Discharge]]="Yes","Stable",IF(FIT_Lite[[#This Row],[Employment Status at Discharge]]="No","Unstable",IFERROR(VLOOKUP(FIT_Lite[[#This Row],[Employment Status at Discharge]],Employment_Stat[],2,FALSE),""))),"")</f>
        <v/>
      </c>
      <c r="BF264" s="16">
        <f>IF(LEN(FIT_Lite[[#This Row],[Pre-AAPI Date]])&gt;0,FIT_Lite[[#This Row],[Pre-AAPI Date]],FIT_Lite[[#This Row],[Date Enrolled]])</f>
        <v>0</v>
      </c>
      <c r="BG264" s="16">
        <f ca="1">IF(LEN(FIT_Lite[[#This Row],[Date Discharge Summary Completed]])&gt;0,FIT_Lite[[#This Row],[Date Discharge Summary Completed]],IF(LEN(FIT_Lite[[#This Row],[Discharge Date]])&gt;0,FIT_Lite[[#This Row],[Discharge Date]]+30,TODAY()))</f>
        <v>45940</v>
      </c>
      <c r="BH264" s="16">
        <f>IF(LEN(FIT_Lite[[#This Row],[Pre-DLA-20 Date]])&gt;0,FIT_Lite[[#This Row],[Pre-DLA-20 Date]],FIT_Lite[[#This Row],[Date Enrolled]])</f>
        <v>0</v>
      </c>
      <c r="BI264" t="str">
        <f>IFERROR(IF(AND(TRIM(FIT_Lite[[#This Row],[Date Enrolled]])&lt;&gt;"",TRIM(FIT_Lite[[#This Row],[Discharge Date]])&lt;&gt;""),DATEDIF(FIT_Lite[[#This Row],[Date Enrolled]],FIT_Lite[[#This Row],[Discharge Date]],"D"),""),"")</f>
        <v/>
      </c>
    </row>
    <row r="265" spans="1:61" x14ac:dyDescent="0.25">
      <c r="A265" s="14"/>
      <c r="D265" s="20"/>
      <c r="O265" s="7"/>
      <c r="S265" s="10"/>
      <c r="AG265" s="11"/>
      <c r="AH265" s="35"/>
      <c r="AI265" s="11"/>
      <c r="AJ265" s="11"/>
      <c r="AP265" s="15" t="str" cm="1">
        <f t="array" aca="1" ref="AP26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5" s="16" t="str" cm="1">
        <f t="array" aca="1" ref="AQ26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5" s="16" t="str" cm="1">
        <f t="array" aca="1" ref="AR26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5" s="51" t="str">
        <f ca="1">IF(
AND(LEN(TRIM(FIT_Lite[[#This Row],[Child Care 6 Months Post-Discharge]]))=0,LEN(TRIM(FIT_Lite[[#This Row],[Discharge Date]]))&gt;0,LEN(TRIM(AN265))=0,FIT_Lite[[#This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5" s="48" t="str" cm="1">
        <f t="array" aca="1" ref="AT26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5" s="7">
        <f>IF(FIT_Lite[[#This Row],[Most Recent-AAPI Score]]&gt;=40, 1, IF(OR(TRIM(FIT_Lite[[#This Row],[Pre-AAPI Score]])="",TRIM(FIT_Lite[[#This Row],[Most Recent-AAPI Score]])=""),0,IF(FIT_Lite[[#This Row],[Most Recent-AAPI Score]]-FIT_Lite[[#This Row],[Pre-AAPI Score]]&gt;=0,1,0)))</f>
        <v>0</v>
      </c>
      <c r="AW265" s="7">
        <f>IF(FIT_Lite[[#This Row],[Most Recent-DLA-20 Score]]&gt;=7, 1, IF(OR(TRIM(FIT_Lite[[#This Row],[Pre-DLA-20 Score]])="",TRIM(FIT_Lite[[#This Row],[Most Recent-DLA-20 Score]])=""),0,IF(FIT_Lite[[#This Row],[Most Recent-DLA-20 Score]]-FIT_Lite[[#This Row],[Pre-DLA-20 Score]]&gt;=0,1,0)))</f>
        <v>0</v>
      </c>
      <c r="AX265" s="7">
        <f>IF(FIT_Lite[[#This Row],[Most Recent-AAPI Score]]&gt;=40, 1, IF(OR(TRIM(FIT_Lite[[#This Row],[Pre-AAPI Score]])="",TRIM(FIT_Lite[[#This Row],[Most Recent-AAPI Score]])=""),0,IF(FIT_Lite[[#This Row],[Most Recent-AAPI Score]]-FIT_Lite[[#This Row],[Pre-AAPI Score]]&gt;=0,1,0)))</f>
        <v>0</v>
      </c>
      <c r="AY265" s="7">
        <f>IF(FIT_Lite[[#This Row],[Most Recent-DLA-20 Score]]&gt;=7, 1, IF(OR(TRIM(FIT_Lite[[#This Row],[Pre-DLA-20 Score]])="",TRIM(FIT_Lite[[#This Row],[Most Recent-DLA-20 Score]])=""),0,IF(FIT_Lite[[#This Row],[Most Recent-DLA-20 Score]]-FIT_Lite[[#This Row],[Pre-DLA-20 Score]]&gt;=0,1,0)))</f>
        <v>0</v>
      </c>
      <c r="AZ265" s="7" t="str">
        <f>IFERROR(VLOOKUP(FIT_Lite[[#This Row],[Primary ICD-10 Diagnosis]],ICD_10[[Combined]:[category]],3,FALSE),"")</f>
        <v/>
      </c>
      <c r="BA265" s="18" t="str">
        <f>IF(AND(LEN(FIT_Lite[[#This Row],[Date Enrolled]])&gt;0,LEN(FIT_Lite[[#This Row],[Date Assessment Completed]])&gt;0),IF((FIT_Lite[[#This Row],[Date Assessment Completed]]-FIT_Lite[[#This Row],[Date Enrolled]])&lt;=15,"Yes","No"),"")</f>
        <v/>
      </c>
      <c r="BB265" s="7" t="str">
        <f>IF(AND(LEN(FIT_Lite[[#This Row],[Discharge Date]])&gt;0,LEN(FIT_Lite[[#This Row],[Date Discharge Summary Completed]])&gt;0),IF(DATEDIF(FIT_Lite[[#This Row],[Discharge Date]],FIT_Lite[[#This Row],[Date Discharge Summary Completed]],"D")&lt;=7,"Yes","No"),"")</f>
        <v/>
      </c>
      <c r="BC265" s="18" t="str">
        <f>IFERROR(IF(LEN(TRIM(FIT_Lite[[#This Row],[Living Arrangements at Discharge]]))&gt;0,VLOOKUP(FIT_Lite[[#This Row],[Living Arrangements at Discharge]],Living_Arrangements[],2,FALSE),""),"")</f>
        <v/>
      </c>
      <c r="BD26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5" s="18" t="str">
        <f>IF(LEN(TRIM(FIT_Lite[[#This Row],[Employment Status at Discharge]]))&gt;0,IF(FIT_Lite[[#This Row],[Employment Status at Discharge]]="Yes","Stable",IF(FIT_Lite[[#This Row],[Employment Status at Discharge]]="No","Unstable",IFERROR(VLOOKUP(FIT_Lite[[#This Row],[Employment Status at Discharge]],Employment_Stat[],2,FALSE),""))),"")</f>
        <v/>
      </c>
      <c r="BF265" s="16">
        <f>IF(LEN(FIT_Lite[[#This Row],[Pre-AAPI Date]])&gt;0,FIT_Lite[[#This Row],[Pre-AAPI Date]],FIT_Lite[[#This Row],[Date Enrolled]])</f>
        <v>0</v>
      </c>
      <c r="BG265" s="16">
        <f ca="1">IF(LEN(FIT_Lite[[#This Row],[Date Discharge Summary Completed]])&gt;0,FIT_Lite[[#This Row],[Date Discharge Summary Completed]],IF(LEN(FIT_Lite[[#This Row],[Discharge Date]])&gt;0,FIT_Lite[[#This Row],[Discharge Date]]+30,TODAY()))</f>
        <v>45940</v>
      </c>
      <c r="BH265" s="16">
        <f>IF(LEN(FIT_Lite[[#This Row],[Pre-DLA-20 Date]])&gt;0,FIT_Lite[[#This Row],[Pre-DLA-20 Date]],FIT_Lite[[#This Row],[Date Enrolled]])</f>
        <v>0</v>
      </c>
      <c r="BI265" t="str">
        <f>IFERROR(IF(AND(TRIM(FIT_Lite[[#This Row],[Date Enrolled]])&lt;&gt;"",TRIM(FIT_Lite[[#This Row],[Discharge Date]])&lt;&gt;""),DATEDIF(FIT_Lite[[#This Row],[Date Enrolled]],FIT_Lite[[#This Row],[Discharge Date]],"D"),""),"")</f>
        <v/>
      </c>
    </row>
    <row r="266" spans="1:61" x14ac:dyDescent="0.25">
      <c r="A266" s="14"/>
      <c r="D266" s="20"/>
      <c r="O266" s="7"/>
      <c r="S266" s="10"/>
      <c r="AG266" s="11"/>
      <c r="AH266" s="35"/>
      <c r="AI266" s="11"/>
      <c r="AJ266" s="11"/>
      <c r="AP266" s="15" t="str" cm="1">
        <f t="array" aca="1" ref="AP26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6" s="16" t="str" cm="1">
        <f t="array" aca="1" ref="AQ26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6" s="16" t="str" cm="1">
        <f t="array" aca="1" ref="AR26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6" s="51" t="str">
        <f ca="1">IF(
AND(LEN(TRIM(FIT_Lite[[#This Row],[Child Care 6 Months Post-Discharge]]))=0,LEN(TRIM(FIT_Lite[[#This Row],[Discharge Date]]))&gt;0,LEN(TRIM(AN266))=0,FIT_Lite[[#This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6" s="48" t="str" cm="1">
        <f t="array" aca="1" ref="AT26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6" s="7">
        <f>IF(FIT_Lite[[#This Row],[Most Recent-AAPI Score]]&gt;=40, 1, IF(OR(TRIM(FIT_Lite[[#This Row],[Pre-AAPI Score]])="",TRIM(FIT_Lite[[#This Row],[Most Recent-AAPI Score]])=""),0,IF(FIT_Lite[[#This Row],[Most Recent-AAPI Score]]-FIT_Lite[[#This Row],[Pre-AAPI Score]]&gt;=0,1,0)))</f>
        <v>0</v>
      </c>
      <c r="AW266" s="7">
        <f>IF(FIT_Lite[[#This Row],[Most Recent-DLA-20 Score]]&gt;=7, 1, IF(OR(TRIM(FIT_Lite[[#This Row],[Pre-DLA-20 Score]])="",TRIM(FIT_Lite[[#This Row],[Most Recent-DLA-20 Score]])=""),0,IF(FIT_Lite[[#This Row],[Most Recent-DLA-20 Score]]-FIT_Lite[[#This Row],[Pre-DLA-20 Score]]&gt;=0,1,0)))</f>
        <v>0</v>
      </c>
      <c r="AX266" s="7">
        <f>IF(FIT_Lite[[#This Row],[Most Recent-AAPI Score]]&gt;=40, 1, IF(OR(TRIM(FIT_Lite[[#This Row],[Pre-AAPI Score]])="",TRIM(FIT_Lite[[#This Row],[Most Recent-AAPI Score]])=""),0,IF(FIT_Lite[[#This Row],[Most Recent-AAPI Score]]-FIT_Lite[[#This Row],[Pre-AAPI Score]]&gt;=0,1,0)))</f>
        <v>0</v>
      </c>
      <c r="AY266" s="7">
        <f>IF(FIT_Lite[[#This Row],[Most Recent-DLA-20 Score]]&gt;=7, 1, IF(OR(TRIM(FIT_Lite[[#This Row],[Pre-DLA-20 Score]])="",TRIM(FIT_Lite[[#This Row],[Most Recent-DLA-20 Score]])=""),0,IF(FIT_Lite[[#This Row],[Most Recent-DLA-20 Score]]-FIT_Lite[[#This Row],[Pre-DLA-20 Score]]&gt;=0,1,0)))</f>
        <v>0</v>
      </c>
      <c r="AZ266" s="7" t="str">
        <f>IFERROR(VLOOKUP(FIT_Lite[[#This Row],[Primary ICD-10 Diagnosis]],ICD_10[[Combined]:[category]],3,FALSE),"")</f>
        <v/>
      </c>
      <c r="BA266" s="18" t="str">
        <f>IF(AND(LEN(FIT_Lite[[#This Row],[Date Enrolled]])&gt;0,LEN(FIT_Lite[[#This Row],[Date Assessment Completed]])&gt;0),IF((FIT_Lite[[#This Row],[Date Assessment Completed]]-FIT_Lite[[#This Row],[Date Enrolled]])&lt;=15,"Yes","No"),"")</f>
        <v/>
      </c>
      <c r="BB266" s="7" t="str">
        <f>IF(AND(LEN(FIT_Lite[[#This Row],[Discharge Date]])&gt;0,LEN(FIT_Lite[[#This Row],[Date Discharge Summary Completed]])&gt;0),IF(DATEDIF(FIT_Lite[[#This Row],[Discharge Date]],FIT_Lite[[#This Row],[Date Discharge Summary Completed]],"D")&lt;=7,"Yes","No"),"")</f>
        <v/>
      </c>
      <c r="BC266" s="18" t="str">
        <f>IFERROR(IF(LEN(TRIM(FIT_Lite[[#This Row],[Living Arrangements at Discharge]]))&gt;0,VLOOKUP(FIT_Lite[[#This Row],[Living Arrangements at Discharge]],Living_Arrangements[],2,FALSE),""),"")</f>
        <v/>
      </c>
      <c r="BD26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6" s="18" t="str">
        <f>IF(LEN(TRIM(FIT_Lite[[#This Row],[Employment Status at Discharge]]))&gt;0,IF(FIT_Lite[[#This Row],[Employment Status at Discharge]]="Yes","Stable",IF(FIT_Lite[[#This Row],[Employment Status at Discharge]]="No","Unstable",IFERROR(VLOOKUP(FIT_Lite[[#This Row],[Employment Status at Discharge]],Employment_Stat[],2,FALSE),""))),"")</f>
        <v/>
      </c>
      <c r="BF266" s="16">
        <f>IF(LEN(FIT_Lite[[#This Row],[Pre-AAPI Date]])&gt;0,FIT_Lite[[#This Row],[Pre-AAPI Date]],FIT_Lite[[#This Row],[Date Enrolled]])</f>
        <v>0</v>
      </c>
      <c r="BG266" s="16">
        <f ca="1">IF(LEN(FIT_Lite[[#This Row],[Date Discharge Summary Completed]])&gt;0,FIT_Lite[[#This Row],[Date Discharge Summary Completed]],IF(LEN(FIT_Lite[[#This Row],[Discharge Date]])&gt;0,FIT_Lite[[#This Row],[Discharge Date]]+30,TODAY()))</f>
        <v>45940</v>
      </c>
      <c r="BH266" s="16">
        <f>IF(LEN(FIT_Lite[[#This Row],[Pre-DLA-20 Date]])&gt;0,FIT_Lite[[#This Row],[Pre-DLA-20 Date]],FIT_Lite[[#This Row],[Date Enrolled]])</f>
        <v>0</v>
      </c>
      <c r="BI266" t="str">
        <f>IFERROR(IF(AND(TRIM(FIT_Lite[[#This Row],[Date Enrolled]])&lt;&gt;"",TRIM(FIT_Lite[[#This Row],[Discharge Date]])&lt;&gt;""),DATEDIF(FIT_Lite[[#This Row],[Date Enrolled]],FIT_Lite[[#This Row],[Discharge Date]],"D"),""),"")</f>
        <v/>
      </c>
    </row>
    <row r="267" spans="1:61" x14ac:dyDescent="0.25">
      <c r="A267" s="14"/>
      <c r="D267" s="20"/>
      <c r="O267" s="7"/>
      <c r="S267" s="10"/>
      <c r="AG267" s="11"/>
      <c r="AH267" s="35"/>
      <c r="AI267" s="11"/>
      <c r="AJ267" s="11"/>
      <c r="AP267" s="15" t="str" cm="1">
        <f t="array" aca="1" ref="AP26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7" s="16" t="str" cm="1">
        <f t="array" aca="1" ref="AQ26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7" s="16" t="str" cm="1">
        <f t="array" aca="1" ref="AR26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7" s="51" t="str">
        <f ca="1">IF(
AND(LEN(TRIM(FIT_Lite[[#This Row],[Child Care 6 Months Post-Discharge]]))=0,LEN(TRIM(FIT_Lite[[#This Row],[Discharge Date]]))&gt;0,LEN(TRIM(AN267))=0,FIT_Lite[[#This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7" s="48" t="str" cm="1">
        <f t="array" aca="1" ref="AT26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7" s="7">
        <f>IF(FIT_Lite[[#This Row],[Most Recent-AAPI Score]]&gt;=40, 1, IF(OR(TRIM(FIT_Lite[[#This Row],[Pre-AAPI Score]])="",TRIM(FIT_Lite[[#This Row],[Most Recent-AAPI Score]])=""),0,IF(FIT_Lite[[#This Row],[Most Recent-AAPI Score]]-FIT_Lite[[#This Row],[Pre-AAPI Score]]&gt;=0,1,0)))</f>
        <v>0</v>
      </c>
      <c r="AW267" s="7">
        <f>IF(FIT_Lite[[#This Row],[Most Recent-DLA-20 Score]]&gt;=7, 1, IF(OR(TRIM(FIT_Lite[[#This Row],[Pre-DLA-20 Score]])="",TRIM(FIT_Lite[[#This Row],[Most Recent-DLA-20 Score]])=""),0,IF(FIT_Lite[[#This Row],[Most Recent-DLA-20 Score]]-FIT_Lite[[#This Row],[Pre-DLA-20 Score]]&gt;=0,1,0)))</f>
        <v>0</v>
      </c>
      <c r="AX267" s="7">
        <f>IF(FIT_Lite[[#This Row],[Most Recent-AAPI Score]]&gt;=40, 1, IF(OR(TRIM(FIT_Lite[[#This Row],[Pre-AAPI Score]])="",TRIM(FIT_Lite[[#This Row],[Most Recent-AAPI Score]])=""),0,IF(FIT_Lite[[#This Row],[Most Recent-AAPI Score]]-FIT_Lite[[#This Row],[Pre-AAPI Score]]&gt;=0,1,0)))</f>
        <v>0</v>
      </c>
      <c r="AY267" s="7">
        <f>IF(FIT_Lite[[#This Row],[Most Recent-DLA-20 Score]]&gt;=7, 1, IF(OR(TRIM(FIT_Lite[[#This Row],[Pre-DLA-20 Score]])="",TRIM(FIT_Lite[[#This Row],[Most Recent-DLA-20 Score]])=""),0,IF(FIT_Lite[[#This Row],[Most Recent-DLA-20 Score]]-FIT_Lite[[#This Row],[Pre-DLA-20 Score]]&gt;=0,1,0)))</f>
        <v>0</v>
      </c>
      <c r="AZ267" s="7" t="str">
        <f>IFERROR(VLOOKUP(FIT_Lite[[#This Row],[Primary ICD-10 Diagnosis]],ICD_10[[Combined]:[category]],3,FALSE),"")</f>
        <v/>
      </c>
      <c r="BA267" s="18" t="str">
        <f>IF(AND(LEN(FIT_Lite[[#This Row],[Date Enrolled]])&gt;0,LEN(FIT_Lite[[#This Row],[Date Assessment Completed]])&gt;0),IF((FIT_Lite[[#This Row],[Date Assessment Completed]]-FIT_Lite[[#This Row],[Date Enrolled]])&lt;=15,"Yes","No"),"")</f>
        <v/>
      </c>
      <c r="BB267" s="7" t="str">
        <f>IF(AND(LEN(FIT_Lite[[#This Row],[Discharge Date]])&gt;0,LEN(FIT_Lite[[#This Row],[Date Discharge Summary Completed]])&gt;0),IF(DATEDIF(FIT_Lite[[#This Row],[Discharge Date]],FIT_Lite[[#This Row],[Date Discharge Summary Completed]],"D")&lt;=7,"Yes","No"),"")</f>
        <v/>
      </c>
      <c r="BC267" s="18" t="str">
        <f>IFERROR(IF(LEN(TRIM(FIT_Lite[[#This Row],[Living Arrangements at Discharge]]))&gt;0,VLOOKUP(FIT_Lite[[#This Row],[Living Arrangements at Discharge]],Living_Arrangements[],2,FALSE),""),"")</f>
        <v/>
      </c>
      <c r="BD26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7" s="18" t="str">
        <f>IF(LEN(TRIM(FIT_Lite[[#This Row],[Employment Status at Discharge]]))&gt;0,IF(FIT_Lite[[#This Row],[Employment Status at Discharge]]="Yes","Stable",IF(FIT_Lite[[#This Row],[Employment Status at Discharge]]="No","Unstable",IFERROR(VLOOKUP(FIT_Lite[[#This Row],[Employment Status at Discharge]],Employment_Stat[],2,FALSE),""))),"")</f>
        <v/>
      </c>
      <c r="BF267" s="16">
        <f>IF(LEN(FIT_Lite[[#This Row],[Pre-AAPI Date]])&gt;0,FIT_Lite[[#This Row],[Pre-AAPI Date]],FIT_Lite[[#This Row],[Date Enrolled]])</f>
        <v>0</v>
      </c>
      <c r="BG267" s="16">
        <f ca="1">IF(LEN(FIT_Lite[[#This Row],[Date Discharge Summary Completed]])&gt;0,FIT_Lite[[#This Row],[Date Discharge Summary Completed]],IF(LEN(FIT_Lite[[#This Row],[Discharge Date]])&gt;0,FIT_Lite[[#This Row],[Discharge Date]]+30,TODAY()))</f>
        <v>45940</v>
      </c>
      <c r="BH267" s="16">
        <f>IF(LEN(FIT_Lite[[#This Row],[Pre-DLA-20 Date]])&gt;0,FIT_Lite[[#This Row],[Pre-DLA-20 Date]],FIT_Lite[[#This Row],[Date Enrolled]])</f>
        <v>0</v>
      </c>
      <c r="BI267" t="str">
        <f>IFERROR(IF(AND(TRIM(FIT_Lite[[#This Row],[Date Enrolled]])&lt;&gt;"",TRIM(FIT_Lite[[#This Row],[Discharge Date]])&lt;&gt;""),DATEDIF(FIT_Lite[[#This Row],[Date Enrolled]],FIT_Lite[[#This Row],[Discharge Date]],"D"),""),"")</f>
        <v/>
      </c>
    </row>
    <row r="268" spans="1:61" x14ac:dyDescent="0.25">
      <c r="A268" s="14"/>
      <c r="D268" s="20"/>
      <c r="O268" s="7"/>
      <c r="S268" s="10"/>
      <c r="AG268" s="11"/>
      <c r="AH268" s="35"/>
      <c r="AI268" s="11"/>
      <c r="AJ268" s="11"/>
      <c r="AP268" s="15" t="str" cm="1">
        <f t="array" aca="1" ref="AP26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8" s="16" t="str" cm="1">
        <f t="array" aca="1" ref="AQ26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8" s="16" t="str" cm="1">
        <f t="array" aca="1" ref="AR26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8" s="51" t="str">
        <f ca="1">IF(
AND(LEN(TRIM(FIT_Lite[[#This Row],[Child Care 6 Months Post-Discharge]]))=0,LEN(TRIM(FIT_Lite[[#This Row],[Discharge Date]]))&gt;0,LEN(TRIM(AN268))=0,FIT_Lite[[#This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8" s="48" t="str" cm="1">
        <f t="array" aca="1" ref="AT26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8" s="7">
        <f>IF(FIT_Lite[[#This Row],[Most Recent-AAPI Score]]&gt;=40, 1, IF(OR(TRIM(FIT_Lite[[#This Row],[Pre-AAPI Score]])="",TRIM(FIT_Lite[[#This Row],[Most Recent-AAPI Score]])=""),0,IF(FIT_Lite[[#This Row],[Most Recent-AAPI Score]]-FIT_Lite[[#This Row],[Pre-AAPI Score]]&gt;=0,1,0)))</f>
        <v>0</v>
      </c>
      <c r="AW268" s="7">
        <f>IF(FIT_Lite[[#This Row],[Most Recent-DLA-20 Score]]&gt;=7, 1, IF(OR(TRIM(FIT_Lite[[#This Row],[Pre-DLA-20 Score]])="",TRIM(FIT_Lite[[#This Row],[Most Recent-DLA-20 Score]])=""),0,IF(FIT_Lite[[#This Row],[Most Recent-DLA-20 Score]]-FIT_Lite[[#This Row],[Pre-DLA-20 Score]]&gt;=0,1,0)))</f>
        <v>0</v>
      </c>
      <c r="AX268" s="7">
        <f>IF(FIT_Lite[[#This Row],[Most Recent-AAPI Score]]&gt;=40, 1, IF(OR(TRIM(FIT_Lite[[#This Row],[Pre-AAPI Score]])="",TRIM(FIT_Lite[[#This Row],[Most Recent-AAPI Score]])=""),0,IF(FIT_Lite[[#This Row],[Most Recent-AAPI Score]]-FIT_Lite[[#This Row],[Pre-AAPI Score]]&gt;=0,1,0)))</f>
        <v>0</v>
      </c>
      <c r="AY268" s="7">
        <f>IF(FIT_Lite[[#This Row],[Most Recent-DLA-20 Score]]&gt;=7, 1, IF(OR(TRIM(FIT_Lite[[#This Row],[Pre-DLA-20 Score]])="",TRIM(FIT_Lite[[#This Row],[Most Recent-DLA-20 Score]])=""),0,IF(FIT_Lite[[#This Row],[Most Recent-DLA-20 Score]]-FIT_Lite[[#This Row],[Pre-DLA-20 Score]]&gt;=0,1,0)))</f>
        <v>0</v>
      </c>
      <c r="AZ268" s="7" t="str">
        <f>IFERROR(VLOOKUP(FIT_Lite[[#This Row],[Primary ICD-10 Diagnosis]],ICD_10[[Combined]:[category]],3,FALSE),"")</f>
        <v/>
      </c>
      <c r="BA268" s="18" t="str">
        <f>IF(AND(LEN(FIT_Lite[[#This Row],[Date Enrolled]])&gt;0,LEN(FIT_Lite[[#This Row],[Date Assessment Completed]])&gt;0),IF((FIT_Lite[[#This Row],[Date Assessment Completed]]-FIT_Lite[[#This Row],[Date Enrolled]])&lt;=15,"Yes","No"),"")</f>
        <v/>
      </c>
      <c r="BB268" s="7" t="str">
        <f>IF(AND(LEN(FIT_Lite[[#This Row],[Discharge Date]])&gt;0,LEN(FIT_Lite[[#This Row],[Date Discharge Summary Completed]])&gt;0),IF(DATEDIF(FIT_Lite[[#This Row],[Discharge Date]],FIT_Lite[[#This Row],[Date Discharge Summary Completed]],"D")&lt;=7,"Yes","No"),"")</f>
        <v/>
      </c>
      <c r="BC268" s="18" t="str">
        <f>IFERROR(IF(LEN(TRIM(FIT_Lite[[#This Row],[Living Arrangements at Discharge]]))&gt;0,VLOOKUP(FIT_Lite[[#This Row],[Living Arrangements at Discharge]],Living_Arrangements[],2,FALSE),""),"")</f>
        <v/>
      </c>
      <c r="BD26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8" s="18" t="str">
        <f>IF(LEN(TRIM(FIT_Lite[[#This Row],[Employment Status at Discharge]]))&gt;0,IF(FIT_Lite[[#This Row],[Employment Status at Discharge]]="Yes","Stable",IF(FIT_Lite[[#This Row],[Employment Status at Discharge]]="No","Unstable",IFERROR(VLOOKUP(FIT_Lite[[#This Row],[Employment Status at Discharge]],Employment_Stat[],2,FALSE),""))),"")</f>
        <v/>
      </c>
      <c r="BF268" s="16">
        <f>IF(LEN(FIT_Lite[[#This Row],[Pre-AAPI Date]])&gt;0,FIT_Lite[[#This Row],[Pre-AAPI Date]],FIT_Lite[[#This Row],[Date Enrolled]])</f>
        <v>0</v>
      </c>
      <c r="BG268" s="16">
        <f ca="1">IF(LEN(FIT_Lite[[#This Row],[Date Discharge Summary Completed]])&gt;0,FIT_Lite[[#This Row],[Date Discharge Summary Completed]],IF(LEN(FIT_Lite[[#This Row],[Discharge Date]])&gt;0,FIT_Lite[[#This Row],[Discharge Date]]+30,TODAY()))</f>
        <v>45940</v>
      </c>
      <c r="BH268" s="16">
        <f>IF(LEN(FIT_Lite[[#This Row],[Pre-DLA-20 Date]])&gt;0,FIT_Lite[[#This Row],[Pre-DLA-20 Date]],FIT_Lite[[#This Row],[Date Enrolled]])</f>
        <v>0</v>
      </c>
      <c r="BI268" t="str">
        <f>IFERROR(IF(AND(TRIM(FIT_Lite[[#This Row],[Date Enrolled]])&lt;&gt;"",TRIM(FIT_Lite[[#This Row],[Discharge Date]])&lt;&gt;""),DATEDIF(FIT_Lite[[#This Row],[Date Enrolled]],FIT_Lite[[#This Row],[Discharge Date]],"D"),""),"")</f>
        <v/>
      </c>
    </row>
    <row r="269" spans="1:61" x14ac:dyDescent="0.25">
      <c r="A269" s="14"/>
      <c r="D269" s="20"/>
      <c r="O269" s="7"/>
      <c r="S269" s="10"/>
      <c r="AG269" s="11"/>
      <c r="AH269" s="35"/>
      <c r="AI269" s="11"/>
      <c r="AJ269" s="11"/>
      <c r="AP269" s="15" t="str" cm="1">
        <f t="array" aca="1" ref="AP26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69" s="16" t="str" cm="1">
        <f t="array" aca="1" ref="AQ26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69" s="16" t="str" cm="1">
        <f t="array" aca="1" ref="AR26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69" s="51" t="str">
        <f ca="1">IF(
AND(LEN(TRIM(FIT_Lite[[#This Row],[Child Care 6 Months Post-Discharge]]))=0,LEN(TRIM(FIT_Lite[[#This Row],[Discharge Date]]))&gt;0,LEN(TRIM(AN269))=0,FIT_Lite[[#This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69" s="48" t="str" cm="1">
        <f t="array" aca="1" ref="AT26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6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69" s="7">
        <f>IF(FIT_Lite[[#This Row],[Most Recent-AAPI Score]]&gt;=40, 1, IF(OR(TRIM(FIT_Lite[[#This Row],[Pre-AAPI Score]])="",TRIM(FIT_Lite[[#This Row],[Most Recent-AAPI Score]])=""),0,IF(FIT_Lite[[#This Row],[Most Recent-AAPI Score]]-FIT_Lite[[#This Row],[Pre-AAPI Score]]&gt;=0,1,0)))</f>
        <v>0</v>
      </c>
      <c r="AW269" s="7">
        <f>IF(FIT_Lite[[#This Row],[Most Recent-DLA-20 Score]]&gt;=7, 1, IF(OR(TRIM(FIT_Lite[[#This Row],[Pre-DLA-20 Score]])="",TRIM(FIT_Lite[[#This Row],[Most Recent-DLA-20 Score]])=""),0,IF(FIT_Lite[[#This Row],[Most Recent-DLA-20 Score]]-FIT_Lite[[#This Row],[Pre-DLA-20 Score]]&gt;=0,1,0)))</f>
        <v>0</v>
      </c>
      <c r="AX269" s="7">
        <f>IF(FIT_Lite[[#This Row],[Most Recent-AAPI Score]]&gt;=40, 1, IF(OR(TRIM(FIT_Lite[[#This Row],[Pre-AAPI Score]])="",TRIM(FIT_Lite[[#This Row],[Most Recent-AAPI Score]])=""),0,IF(FIT_Lite[[#This Row],[Most Recent-AAPI Score]]-FIT_Lite[[#This Row],[Pre-AAPI Score]]&gt;=0,1,0)))</f>
        <v>0</v>
      </c>
      <c r="AY269" s="7">
        <f>IF(FIT_Lite[[#This Row],[Most Recent-DLA-20 Score]]&gt;=7, 1, IF(OR(TRIM(FIT_Lite[[#This Row],[Pre-DLA-20 Score]])="",TRIM(FIT_Lite[[#This Row],[Most Recent-DLA-20 Score]])=""),0,IF(FIT_Lite[[#This Row],[Most Recent-DLA-20 Score]]-FIT_Lite[[#This Row],[Pre-DLA-20 Score]]&gt;=0,1,0)))</f>
        <v>0</v>
      </c>
      <c r="AZ269" s="7" t="str">
        <f>IFERROR(VLOOKUP(FIT_Lite[[#This Row],[Primary ICD-10 Diagnosis]],ICD_10[[Combined]:[category]],3,FALSE),"")</f>
        <v/>
      </c>
      <c r="BA269" s="18" t="str">
        <f>IF(AND(LEN(FIT_Lite[[#This Row],[Date Enrolled]])&gt;0,LEN(FIT_Lite[[#This Row],[Date Assessment Completed]])&gt;0),IF((FIT_Lite[[#This Row],[Date Assessment Completed]]-FIT_Lite[[#This Row],[Date Enrolled]])&lt;=15,"Yes","No"),"")</f>
        <v/>
      </c>
      <c r="BB269" s="7" t="str">
        <f>IF(AND(LEN(FIT_Lite[[#This Row],[Discharge Date]])&gt;0,LEN(FIT_Lite[[#This Row],[Date Discharge Summary Completed]])&gt;0),IF(DATEDIF(FIT_Lite[[#This Row],[Discharge Date]],FIT_Lite[[#This Row],[Date Discharge Summary Completed]],"D")&lt;=7,"Yes","No"),"")</f>
        <v/>
      </c>
      <c r="BC269" s="18" t="str">
        <f>IFERROR(IF(LEN(TRIM(FIT_Lite[[#This Row],[Living Arrangements at Discharge]]))&gt;0,VLOOKUP(FIT_Lite[[#This Row],[Living Arrangements at Discharge]],Living_Arrangements[],2,FALSE),""),"")</f>
        <v/>
      </c>
      <c r="BD26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69" s="18" t="str">
        <f>IF(LEN(TRIM(FIT_Lite[[#This Row],[Employment Status at Discharge]]))&gt;0,IF(FIT_Lite[[#This Row],[Employment Status at Discharge]]="Yes","Stable",IF(FIT_Lite[[#This Row],[Employment Status at Discharge]]="No","Unstable",IFERROR(VLOOKUP(FIT_Lite[[#This Row],[Employment Status at Discharge]],Employment_Stat[],2,FALSE),""))),"")</f>
        <v/>
      </c>
      <c r="BF269" s="16">
        <f>IF(LEN(FIT_Lite[[#This Row],[Pre-AAPI Date]])&gt;0,FIT_Lite[[#This Row],[Pre-AAPI Date]],FIT_Lite[[#This Row],[Date Enrolled]])</f>
        <v>0</v>
      </c>
      <c r="BG269" s="16">
        <f ca="1">IF(LEN(FIT_Lite[[#This Row],[Date Discharge Summary Completed]])&gt;0,FIT_Lite[[#This Row],[Date Discharge Summary Completed]],IF(LEN(FIT_Lite[[#This Row],[Discharge Date]])&gt;0,FIT_Lite[[#This Row],[Discharge Date]]+30,TODAY()))</f>
        <v>45940</v>
      </c>
      <c r="BH269" s="16">
        <f>IF(LEN(FIT_Lite[[#This Row],[Pre-DLA-20 Date]])&gt;0,FIT_Lite[[#This Row],[Pre-DLA-20 Date]],FIT_Lite[[#This Row],[Date Enrolled]])</f>
        <v>0</v>
      </c>
      <c r="BI269" t="str">
        <f>IFERROR(IF(AND(TRIM(FIT_Lite[[#This Row],[Date Enrolled]])&lt;&gt;"",TRIM(FIT_Lite[[#This Row],[Discharge Date]])&lt;&gt;""),DATEDIF(FIT_Lite[[#This Row],[Date Enrolled]],FIT_Lite[[#This Row],[Discharge Date]],"D"),""),"")</f>
        <v/>
      </c>
    </row>
    <row r="270" spans="1:61" x14ac:dyDescent="0.25">
      <c r="A270" s="14"/>
      <c r="D270" s="20"/>
      <c r="O270" s="7"/>
      <c r="S270" s="10"/>
      <c r="AG270" s="11"/>
      <c r="AH270" s="35"/>
      <c r="AI270" s="11"/>
      <c r="AJ270" s="11"/>
      <c r="AP270" s="15" t="str" cm="1">
        <f t="array" aca="1" ref="AP27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0" s="16" t="str" cm="1">
        <f t="array" aca="1" ref="AQ27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0" s="16" t="str" cm="1">
        <f t="array" aca="1" ref="AR27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0" s="51" t="str">
        <f ca="1">IF(
AND(LEN(TRIM(FIT_Lite[[#This Row],[Child Care 6 Months Post-Discharge]]))=0,LEN(TRIM(FIT_Lite[[#This Row],[Discharge Date]]))&gt;0,LEN(TRIM(AN270))=0,FIT_Lite[[#This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0" s="48" t="str" cm="1">
        <f t="array" aca="1" ref="AT27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0" s="7">
        <f>IF(FIT_Lite[[#This Row],[Most Recent-AAPI Score]]&gt;=40, 1, IF(OR(TRIM(FIT_Lite[[#This Row],[Pre-AAPI Score]])="",TRIM(FIT_Lite[[#This Row],[Most Recent-AAPI Score]])=""),0,IF(FIT_Lite[[#This Row],[Most Recent-AAPI Score]]-FIT_Lite[[#This Row],[Pre-AAPI Score]]&gt;=0,1,0)))</f>
        <v>0</v>
      </c>
      <c r="AW270" s="7">
        <f>IF(FIT_Lite[[#This Row],[Most Recent-DLA-20 Score]]&gt;=7, 1, IF(OR(TRIM(FIT_Lite[[#This Row],[Pre-DLA-20 Score]])="",TRIM(FIT_Lite[[#This Row],[Most Recent-DLA-20 Score]])=""),0,IF(FIT_Lite[[#This Row],[Most Recent-DLA-20 Score]]-FIT_Lite[[#This Row],[Pre-DLA-20 Score]]&gt;=0,1,0)))</f>
        <v>0</v>
      </c>
      <c r="AX270" s="7">
        <f>IF(FIT_Lite[[#This Row],[Most Recent-AAPI Score]]&gt;=40, 1, IF(OR(TRIM(FIT_Lite[[#This Row],[Pre-AAPI Score]])="",TRIM(FIT_Lite[[#This Row],[Most Recent-AAPI Score]])=""),0,IF(FIT_Lite[[#This Row],[Most Recent-AAPI Score]]-FIT_Lite[[#This Row],[Pre-AAPI Score]]&gt;=0,1,0)))</f>
        <v>0</v>
      </c>
      <c r="AY270" s="7">
        <f>IF(FIT_Lite[[#This Row],[Most Recent-DLA-20 Score]]&gt;=7, 1, IF(OR(TRIM(FIT_Lite[[#This Row],[Pre-DLA-20 Score]])="",TRIM(FIT_Lite[[#This Row],[Most Recent-DLA-20 Score]])=""),0,IF(FIT_Lite[[#This Row],[Most Recent-DLA-20 Score]]-FIT_Lite[[#This Row],[Pre-DLA-20 Score]]&gt;=0,1,0)))</f>
        <v>0</v>
      </c>
      <c r="AZ270" s="7" t="str">
        <f>IFERROR(VLOOKUP(FIT_Lite[[#This Row],[Primary ICD-10 Diagnosis]],ICD_10[[Combined]:[category]],3,FALSE),"")</f>
        <v/>
      </c>
      <c r="BA270" s="18" t="str">
        <f>IF(AND(LEN(FIT_Lite[[#This Row],[Date Enrolled]])&gt;0,LEN(FIT_Lite[[#This Row],[Date Assessment Completed]])&gt;0),IF((FIT_Lite[[#This Row],[Date Assessment Completed]]-FIT_Lite[[#This Row],[Date Enrolled]])&lt;=15,"Yes","No"),"")</f>
        <v/>
      </c>
      <c r="BB270" s="7" t="str">
        <f>IF(AND(LEN(FIT_Lite[[#This Row],[Discharge Date]])&gt;0,LEN(FIT_Lite[[#This Row],[Date Discharge Summary Completed]])&gt;0),IF(DATEDIF(FIT_Lite[[#This Row],[Discharge Date]],FIT_Lite[[#This Row],[Date Discharge Summary Completed]],"D")&lt;=7,"Yes","No"),"")</f>
        <v/>
      </c>
      <c r="BC270" s="18" t="str">
        <f>IFERROR(IF(LEN(TRIM(FIT_Lite[[#This Row],[Living Arrangements at Discharge]]))&gt;0,VLOOKUP(FIT_Lite[[#This Row],[Living Arrangements at Discharge]],Living_Arrangements[],2,FALSE),""),"")</f>
        <v/>
      </c>
      <c r="BD27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0" s="18" t="str">
        <f>IF(LEN(TRIM(FIT_Lite[[#This Row],[Employment Status at Discharge]]))&gt;0,IF(FIT_Lite[[#This Row],[Employment Status at Discharge]]="Yes","Stable",IF(FIT_Lite[[#This Row],[Employment Status at Discharge]]="No","Unstable",IFERROR(VLOOKUP(FIT_Lite[[#This Row],[Employment Status at Discharge]],Employment_Stat[],2,FALSE),""))),"")</f>
        <v/>
      </c>
      <c r="BF270" s="16">
        <f>IF(LEN(FIT_Lite[[#This Row],[Pre-AAPI Date]])&gt;0,FIT_Lite[[#This Row],[Pre-AAPI Date]],FIT_Lite[[#This Row],[Date Enrolled]])</f>
        <v>0</v>
      </c>
      <c r="BG270" s="16">
        <f ca="1">IF(LEN(FIT_Lite[[#This Row],[Date Discharge Summary Completed]])&gt;0,FIT_Lite[[#This Row],[Date Discharge Summary Completed]],IF(LEN(FIT_Lite[[#This Row],[Discharge Date]])&gt;0,FIT_Lite[[#This Row],[Discharge Date]]+30,TODAY()))</f>
        <v>45940</v>
      </c>
      <c r="BH270" s="16">
        <f>IF(LEN(FIT_Lite[[#This Row],[Pre-DLA-20 Date]])&gt;0,FIT_Lite[[#This Row],[Pre-DLA-20 Date]],FIT_Lite[[#This Row],[Date Enrolled]])</f>
        <v>0</v>
      </c>
      <c r="BI270" t="str">
        <f>IFERROR(IF(AND(TRIM(FIT_Lite[[#This Row],[Date Enrolled]])&lt;&gt;"",TRIM(FIT_Lite[[#This Row],[Discharge Date]])&lt;&gt;""),DATEDIF(FIT_Lite[[#This Row],[Date Enrolled]],FIT_Lite[[#This Row],[Discharge Date]],"D"),""),"")</f>
        <v/>
      </c>
    </row>
    <row r="271" spans="1:61" x14ac:dyDescent="0.25">
      <c r="A271" s="14"/>
      <c r="D271" s="20"/>
      <c r="O271" s="7"/>
      <c r="S271" s="10"/>
      <c r="AG271" s="11"/>
      <c r="AH271" s="35"/>
      <c r="AI271" s="11"/>
      <c r="AJ271" s="11"/>
      <c r="AP271" s="15" t="str" cm="1">
        <f t="array" aca="1" ref="AP27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1" s="16" t="str" cm="1">
        <f t="array" aca="1" ref="AQ27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1" s="16" t="str" cm="1">
        <f t="array" aca="1" ref="AR27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1" s="51" t="str">
        <f ca="1">IF(
AND(LEN(TRIM(FIT_Lite[[#This Row],[Child Care 6 Months Post-Discharge]]))=0,LEN(TRIM(FIT_Lite[[#This Row],[Discharge Date]]))&gt;0,LEN(TRIM(AN271))=0,FIT_Lite[[#This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1" s="48" t="str" cm="1">
        <f t="array" aca="1" ref="AT27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1" s="7">
        <f>IF(FIT_Lite[[#This Row],[Most Recent-AAPI Score]]&gt;=40, 1, IF(OR(TRIM(FIT_Lite[[#This Row],[Pre-AAPI Score]])="",TRIM(FIT_Lite[[#This Row],[Most Recent-AAPI Score]])=""),0,IF(FIT_Lite[[#This Row],[Most Recent-AAPI Score]]-FIT_Lite[[#This Row],[Pre-AAPI Score]]&gt;=0,1,0)))</f>
        <v>0</v>
      </c>
      <c r="AW271" s="7">
        <f>IF(FIT_Lite[[#This Row],[Most Recent-DLA-20 Score]]&gt;=7, 1, IF(OR(TRIM(FIT_Lite[[#This Row],[Pre-DLA-20 Score]])="",TRIM(FIT_Lite[[#This Row],[Most Recent-DLA-20 Score]])=""),0,IF(FIT_Lite[[#This Row],[Most Recent-DLA-20 Score]]-FIT_Lite[[#This Row],[Pre-DLA-20 Score]]&gt;=0,1,0)))</f>
        <v>0</v>
      </c>
      <c r="AX271" s="7">
        <f>IF(FIT_Lite[[#This Row],[Most Recent-AAPI Score]]&gt;=40, 1, IF(OR(TRIM(FIT_Lite[[#This Row],[Pre-AAPI Score]])="",TRIM(FIT_Lite[[#This Row],[Most Recent-AAPI Score]])=""),0,IF(FIT_Lite[[#This Row],[Most Recent-AAPI Score]]-FIT_Lite[[#This Row],[Pre-AAPI Score]]&gt;=0,1,0)))</f>
        <v>0</v>
      </c>
      <c r="AY271" s="7">
        <f>IF(FIT_Lite[[#This Row],[Most Recent-DLA-20 Score]]&gt;=7, 1, IF(OR(TRIM(FIT_Lite[[#This Row],[Pre-DLA-20 Score]])="",TRIM(FIT_Lite[[#This Row],[Most Recent-DLA-20 Score]])=""),0,IF(FIT_Lite[[#This Row],[Most Recent-DLA-20 Score]]-FIT_Lite[[#This Row],[Pre-DLA-20 Score]]&gt;=0,1,0)))</f>
        <v>0</v>
      </c>
      <c r="AZ271" s="7" t="str">
        <f>IFERROR(VLOOKUP(FIT_Lite[[#This Row],[Primary ICD-10 Diagnosis]],ICD_10[[Combined]:[category]],3,FALSE),"")</f>
        <v/>
      </c>
      <c r="BA271" s="18" t="str">
        <f>IF(AND(LEN(FIT_Lite[[#This Row],[Date Enrolled]])&gt;0,LEN(FIT_Lite[[#This Row],[Date Assessment Completed]])&gt;0),IF((FIT_Lite[[#This Row],[Date Assessment Completed]]-FIT_Lite[[#This Row],[Date Enrolled]])&lt;=15,"Yes","No"),"")</f>
        <v/>
      </c>
      <c r="BB271" s="7" t="str">
        <f>IF(AND(LEN(FIT_Lite[[#This Row],[Discharge Date]])&gt;0,LEN(FIT_Lite[[#This Row],[Date Discharge Summary Completed]])&gt;0),IF(DATEDIF(FIT_Lite[[#This Row],[Discharge Date]],FIT_Lite[[#This Row],[Date Discharge Summary Completed]],"D")&lt;=7,"Yes","No"),"")</f>
        <v/>
      </c>
      <c r="BC271" s="18" t="str">
        <f>IFERROR(IF(LEN(TRIM(FIT_Lite[[#This Row],[Living Arrangements at Discharge]]))&gt;0,VLOOKUP(FIT_Lite[[#This Row],[Living Arrangements at Discharge]],Living_Arrangements[],2,FALSE),""),"")</f>
        <v/>
      </c>
      <c r="BD27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1" s="18" t="str">
        <f>IF(LEN(TRIM(FIT_Lite[[#This Row],[Employment Status at Discharge]]))&gt;0,IF(FIT_Lite[[#This Row],[Employment Status at Discharge]]="Yes","Stable",IF(FIT_Lite[[#This Row],[Employment Status at Discharge]]="No","Unstable",IFERROR(VLOOKUP(FIT_Lite[[#This Row],[Employment Status at Discharge]],Employment_Stat[],2,FALSE),""))),"")</f>
        <v/>
      </c>
      <c r="BF271" s="16">
        <f>IF(LEN(FIT_Lite[[#This Row],[Pre-AAPI Date]])&gt;0,FIT_Lite[[#This Row],[Pre-AAPI Date]],FIT_Lite[[#This Row],[Date Enrolled]])</f>
        <v>0</v>
      </c>
      <c r="BG271" s="16">
        <f ca="1">IF(LEN(FIT_Lite[[#This Row],[Date Discharge Summary Completed]])&gt;0,FIT_Lite[[#This Row],[Date Discharge Summary Completed]],IF(LEN(FIT_Lite[[#This Row],[Discharge Date]])&gt;0,FIT_Lite[[#This Row],[Discharge Date]]+30,TODAY()))</f>
        <v>45940</v>
      </c>
      <c r="BH271" s="16">
        <f>IF(LEN(FIT_Lite[[#This Row],[Pre-DLA-20 Date]])&gt;0,FIT_Lite[[#This Row],[Pre-DLA-20 Date]],FIT_Lite[[#This Row],[Date Enrolled]])</f>
        <v>0</v>
      </c>
      <c r="BI271" t="str">
        <f>IFERROR(IF(AND(TRIM(FIT_Lite[[#This Row],[Date Enrolled]])&lt;&gt;"",TRIM(FIT_Lite[[#This Row],[Discharge Date]])&lt;&gt;""),DATEDIF(FIT_Lite[[#This Row],[Date Enrolled]],FIT_Lite[[#This Row],[Discharge Date]],"D"),""),"")</f>
        <v/>
      </c>
    </row>
    <row r="272" spans="1:61" x14ac:dyDescent="0.25">
      <c r="A272" s="14"/>
      <c r="D272" s="20"/>
      <c r="O272" s="7"/>
      <c r="S272" s="10"/>
      <c r="AG272" s="11"/>
      <c r="AH272" s="35"/>
      <c r="AI272" s="11"/>
      <c r="AJ272" s="11"/>
      <c r="AP272" s="15" t="str" cm="1">
        <f t="array" aca="1" ref="AP27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2" s="16" t="str" cm="1">
        <f t="array" aca="1" ref="AQ27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2" s="16" t="str" cm="1">
        <f t="array" aca="1" ref="AR27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2" s="51" t="str">
        <f ca="1">IF(
AND(LEN(TRIM(FIT_Lite[[#This Row],[Child Care 6 Months Post-Discharge]]))=0,LEN(TRIM(FIT_Lite[[#This Row],[Discharge Date]]))&gt;0,LEN(TRIM(AN272))=0,FIT_Lite[[#This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2" s="48" t="str" cm="1">
        <f t="array" aca="1" ref="AT27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2" s="7">
        <f>IF(FIT_Lite[[#This Row],[Most Recent-AAPI Score]]&gt;=40, 1, IF(OR(TRIM(FIT_Lite[[#This Row],[Pre-AAPI Score]])="",TRIM(FIT_Lite[[#This Row],[Most Recent-AAPI Score]])=""),0,IF(FIT_Lite[[#This Row],[Most Recent-AAPI Score]]-FIT_Lite[[#This Row],[Pre-AAPI Score]]&gt;=0,1,0)))</f>
        <v>0</v>
      </c>
      <c r="AW272" s="7">
        <f>IF(FIT_Lite[[#This Row],[Most Recent-DLA-20 Score]]&gt;=7, 1, IF(OR(TRIM(FIT_Lite[[#This Row],[Pre-DLA-20 Score]])="",TRIM(FIT_Lite[[#This Row],[Most Recent-DLA-20 Score]])=""),0,IF(FIT_Lite[[#This Row],[Most Recent-DLA-20 Score]]-FIT_Lite[[#This Row],[Pre-DLA-20 Score]]&gt;=0,1,0)))</f>
        <v>0</v>
      </c>
      <c r="AX272" s="7">
        <f>IF(FIT_Lite[[#This Row],[Most Recent-AAPI Score]]&gt;=40, 1, IF(OR(TRIM(FIT_Lite[[#This Row],[Pre-AAPI Score]])="",TRIM(FIT_Lite[[#This Row],[Most Recent-AAPI Score]])=""),0,IF(FIT_Lite[[#This Row],[Most Recent-AAPI Score]]-FIT_Lite[[#This Row],[Pre-AAPI Score]]&gt;=0,1,0)))</f>
        <v>0</v>
      </c>
      <c r="AY272" s="7">
        <f>IF(FIT_Lite[[#This Row],[Most Recent-DLA-20 Score]]&gt;=7, 1, IF(OR(TRIM(FIT_Lite[[#This Row],[Pre-DLA-20 Score]])="",TRIM(FIT_Lite[[#This Row],[Most Recent-DLA-20 Score]])=""),0,IF(FIT_Lite[[#This Row],[Most Recent-DLA-20 Score]]-FIT_Lite[[#This Row],[Pre-DLA-20 Score]]&gt;=0,1,0)))</f>
        <v>0</v>
      </c>
      <c r="AZ272" s="7" t="str">
        <f>IFERROR(VLOOKUP(FIT_Lite[[#This Row],[Primary ICD-10 Diagnosis]],ICD_10[[Combined]:[category]],3,FALSE),"")</f>
        <v/>
      </c>
      <c r="BA272" s="18" t="str">
        <f>IF(AND(LEN(FIT_Lite[[#This Row],[Date Enrolled]])&gt;0,LEN(FIT_Lite[[#This Row],[Date Assessment Completed]])&gt;0),IF((FIT_Lite[[#This Row],[Date Assessment Completed]]-FIT_Lite[[#This Row],[Date Enrolled]])&lt;=15,"Yes","No"),"")</f>
        <v/>
      </c>
      <c r="BB272" s="7" t="str">
        <f>IF(AND(LEN(FIT_Lite[[#This Row],[Discharge Date]])&gt;0,LEN(FIT_Lite[[#This Row],[Date Discharge Summary Completed]])&gt;0),IF(DATEDIF(FIT_Lite[[#This Row],[Discharge Date]],FIT_Lite[[#This Row],[Date Discharge Summary Completed]],"D")&lt;=7,"Yes","No"),"")</f>
        <v/>
      </c>
      <c r="BC272" s="18" t="str">
        <f>IFERROR(IF(LEN(TRIM(FIT_Lite[[#This Row],[Living Arrangements at Discharge]]))&gt;0,VLOOKUP(FIT_Lite[[#This Row],[Living Arrangements at Discharge]],Living_Arrangements[],2,FALSE),""),"")</f>
        <v/>
      </c>
      <c r="BD27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2" s="18" t="str">
        <f>IF(LEN(TRIM(FIT_Lite[[#This Row],[Employment Status at Discharge]]))&gt;0,IF(FIT_Lite[[#This Row],[Employment Status at Discharge]]="Yes","Stable",IF(FIT_Lite[[#This Row],[Employment Status at Discharge]]="No","Unstable",IFERROR(VLOOKUP(FIT_Lite[[#This Row],[Employment Status at Discharge]],Employment_Stat[],2,FALSE),""))),"")</f>
        <v/>
      </c>
      <c r="BF272" s="16">
        <f>IF(LEN(FIT_Lite[[#This Row],[Pre-AAPI Date]])&gt;0,FIT_Lite[[#This Row],[Pre-AAPI Date]],FIT_Lite[[#This Row],[Date Enrolled]])</f>
        <v>0</v>
      </c>
      <c r="BG272" s="16">
        <f ca="1">IF(LEN(FIT_Lite[[#This Row],[Date Discharge Summary Completed]])&gt;0,FIT_Lite[[#This Row],[Date Discharge Summary Completed]],IF(LEN(FIT_Lite[[#This Row],[Discharge Date]])&gt;0,FIT_Lite[[#This Row],[Discharge Date]]+30,TODAY()))</f>
        <v>45940</v>
      </c>
      <c r="BH272" s="16">
        <f>IF(LEN(FIT_Lite[[#This Row],[Pre-DLA-20 Date]])&gt;0,FIT_Lite[[#This Row],[Pre-DLA-20 Date]],FIT_Lite[[#This Row],[Date Enrolled]])</f>
        <v>0</v>
      </c>
      <c r="BI272" t="str">
        <f>IFERROR(IF(AND(TRIM(FIT_Lite[[#This Row],[Date Enrolled]])&lt;&gt;"",TRIM(FIT_Lite[[#This Row],[Discharge Date]])&lt;&gt;""),DATEDIF(FIT_Lite[[#This Row],[Date Enrolled]],FIT_Lite[[#This Row],[Discharge Date]],"D"),""),"")</f>
        <v/>
      </c>
    </row>
    <row r="273" spans="1:61" x14ac:dyDescent="0.25">
      <c r="A273" s="14"/>
      <c r="D273" s="20"/>
      <c r="O273" s="7"/>
      <c r="S273" s="10"/>
      <c r="AG273" s="11"/>
      <c r="AH273" s="35"/>
      <c r="AI273" s="11"/>
      <c r="AJ273" s="11"/>
      <c r="AP273" s="15" t="str" cm="1">
        <f t="array" aca="1" ref="AP27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3" s="16" t="str" cm="1">
        <f t="array" aca="1" ref="AQ27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3" s="16" t="str" cm="1">
        <f t="array" aca="1" ref="AR27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3" s="51" t="str">
        <f ca="1">IF(
AND(LEN(TRIM(FIT_Lite[[#This Row],[Child Care 6 Months Post-Discharge]]))=0,LEN(TRIM(FIT_Lite[[#This Row],[Discharge Date]]))&gt;0,LEN(TRIM(AN273))=0,FIT_Lite[[#This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3" s="48" t="str" cm="1">
        <f t="array" aca="1" ref="AT27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3" s="7">
        <f>IF(FIT_Lite[[#This Row],[Most Recent-AAPI Score]]&gt;=40, 1, IF(OR(TRIM(FIT_Lite[[#This Row],[Pre-AAPI Score]])="",TRIM(FIT_Lite[[#This Row],[Most Recent-AAPI Score]])=""),0,IF(FIT_Lite[[#This Row],[Most Recent-AAPI Score]]-FIT_Lite[[#This Row],[Pre-AAPI Score]]&gt;=0,1,0)))</f>
        <v>0</v>
      </c>
      <c r="AW273" s="7">
        <f>IF(FIT_Lite[[#This Row],[Most Recent-DLA-20 Score]]&gt;=7, 1, IF(OR(TRIM(FIT_Lite[[#This Row],[Pre-DLA-20 Score]])="",TRIM(FIT_Lite[[#This Row],[Most Recent-DLA-20 Score]])=""),0,IF(FIT_Lite[[#This Row],[Most Recent-DLA-20 Score]]-FIT_Lite[[#This Row],[Pre-DLA-20 Score]]&gt;=0,1,0)))</f>
        <v>0</v>
      </c>
      <c r="AX273" s="7">
        <f>IF(FIT_Lite[[#This Row],[Most Recent-AAPI Score]]&gt;=40, 1, IF(OR(TRIM(FIT_Lite[[#This Row],[Pre-AAPI Score]])="",TRIM(FIT_Lite[[#This Row],[Most Recent-AAPI Score]])=""),0,IF(FIT_Lite[[#This Row],[Most Recent-AAPI Score]]-FIT_Lite[[#This Row],[Pre-AAPI Score]]&gt;=0,1,0)))</f>
        <v>0</v>
      </c>
      <c r="AY273" s="7">
        <f>IF(FIT_Lite[[#This Row],[Most Recent-DLA-20 Score]]&gt;=7, 1, IF(OR(TRIM(FIT_Lite[[#This Row],[Pre-DLA-20 Score]])="",TRIM(FIT_Lite[[#This Row],[Most Recent-DLA-20 Score]])=""),0,IF(FIT_Lite[[#This Row],[Most Recent-DLA-20 Score]]-FIT_Lite[[#This Row],[Pre-DLA-20 Score]]&gt;=0,1,0)))</f>
        <v>0</v>
      </c>
      <c r="AZ273" s="7" t="str">
        <f>IFERROR(VLOOKUP(FIT_Lite[[#This Row],[Primary ICD-10 Diagnosis]],ICD_10[[Combined]:[category]],3,FALSE),"")</f>
        <v/>
      </c>
      <c r="BA273" s="18" t="str">
        <f>IF(AND(LEN(FIT_Lite[[#This Row],[Date Enrolled]])&gt;0,LEN(FIT_Lite[[#This Row],[Date Assessment Completed]])&gt;0),IF((FIT_Lite[[#This Row],[Date Assessment Completed]]-FIT_Lite[[#This Row],[Date Enrolled]])&lt;=15,"Yes","No"),"")</f>
        <v/>
      </c>
      <c r="BB273" s="7" t="str">
        <f>IF(AND(LEN(FIT_Lite[[#This Row],[Discharge Date]])&gt;0,LEN(FIT_Lite[[#This Row],[Date Discharge Summary Completed]])&gt;0),IF(DATEDIF(FIT_Lite[[#This Row],[Discharge Date]],FIT_Lite[[#This Row],[Date Discharge Summary Completed]],"D")&lt;=7,"Yes","No"),"")</f>
        <v/>
      </c>
      <c r="BC273" s="18" t="str">
        <f>IFERROR(IF(LEN(TRIM(FIT_Lite[[#This Row],[Living Arrangements at Discharge]]))&gt;0,VLOOKUP(FIT_Lite[[#This Row],[Living Arrangements at Discharge]],Living_Arrangements[],2,FALSE),""),"")</f>
        <v/>
      </c>
      <c r="BD27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3" s="18" t="str">
        <f>IF(LEN(TRIM(FIT_Lite[[#This Row],[Employment Status at Discharge]]))&gt;0,IF(FIT_Lite[[#This Row],[Employment Status at Discharge]]="Yes","Stable",IF(FIT_Lite[[#This Row],[Employment Status at Discharge]]="No","Unstable",IFERROR(VLOOKUP(FIT_Lite[[#This Row],[Employment Status at Discharge]],Employment_Stat[],2,FALSE),""))),"")</f>
        <v/>
      </c>
      <c r="BF273" s="16">
        <f>IF(LEN(FIT_Lite[[#This Row],[Pre-AAPI Date]])&gt;0,FIT_Lite[[#This Row],[Pre-AAPI Date]],FIT_Lite[[#This Row],[Date Enrolled]])</f>
        <v>0</v>
      </c>
      <c r="BG273" s="16">
        <f ca="1">IF(LEN(FIT_Lite[[#This Row],[Date Discharge Summary Completed]])&gt;0,FIT_Lite[[#This Row],[Date Discharge Summary Completed]],IF(LEN(FIT_Lite[[#This Row],[Discharge Date]])&gt;0,FIT_Lite[[#This Row],[Discharge Date]]+30,TODAY()))</f>
        <v>45940</v>
      </c>
      <c r="BH273" s="16">
        <f>IF(LEN(FIT_Lite[[#This Row],[Pre-DLA-20 Date]])&gt;0,FIT_Lite[[#This Row],[Pre-DLA-20 Date]],FIT_Lite[[#This Row],[Date Enrolled]])</f>
        <v>0</v>
      </c>
      <c r="BI273" t="str">
        <f>IFERROR(IF(AND(TRIM(FIT_Lite[[#This Row],[Date Enrolled]])&lt;&gt;"",TRIM(FIT_Lite[[#This Row],[Discharge Date]])&lt;&gt;""),DATEDIF(FIT_Lite[[#This Row],[Date Enrolled]],FIT_Lite[[#This Row],[Discharge Date]],"D"),""),"")</f>
        <v/>
      </c>
    </row>
    <row r="274" spans="1:61" x14ac:dyDescent="0.25">
      <c r="A274" s="14"/>
      <c r="D274" s="20"/>
      <c r="O274" s="7"/>
      <c r="S274" s="10"/>
      <c r="AG274" s="11"/>
      <c r="AH274" s="35"/>
      <c r="AI274" s="11"/>
      <c r="AJ274" s="11"/>
      <c r="AP274" s="15" t="str" cm="1">
        <f t="array" aca="1" ref="AP27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4" s="16" t="str" cm="1">
        <f t="array" aca="1" ref="AQ27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4" s="16" t="str" cm="1">
        <f t="array" aca="1" ref="AR27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4" s="51" t="str">
        <f ca="1">IF(
AND(LEN(TRIM(FIT_Lite[[#This Row],[Child Care 6 Months Post-Discharge]]))=0,LEN(TRIM(FIT_Lite[[#This Row],[Discharge Date]]))&gt;0,LEN(TRIM(AN274))=0,FIT_Lite[[#This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4" s="48" t="str" cm="1">
        <f t="array" aca="1" ref="AT27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4" s="7">
        <f>IF(FIT_Lite[[#This Row],[Most Recent-AAPI Score]]&gt;=40, 1, IF(OR(TRIM(FIT_Lite[[#This Row],[Pre-AAPI Score]])="",TRIM(FIT_Lite[[#This Row],[Most Recent-AAPI Score]])=""),0,IF(FIT_Lite[[#This Row],[Most Recent-AAPI Score]]-FIT_Lite[[#This Row],[Pre-AAPI Score]]&gt;=0,1,0)))</f>
        <v>0</v>
      </c>
      <c r="AW274" s="7">
        <f>IF(FIT_Lite[[#This Row],[Most Recent-DLA-20 Score]]&gt;=7, 1, IF(OR(TRIM(FIT_Lite[[#This Row],[Pre-DLA-20 Score]])="",TRIM(FIT_Lite[[#This Row],[Most Recent-DLA-20 Score]])=""),0,IF(FIT_Lite[[#This Row],[Most Recent-DLA-20 Score]]-FIT_Lite[[#This Row],[Pre-DLA-20 Score]]&gt;=0,1,0)))</f>
        <v>0</v>
      </c>
      <c r="AX274" s="7">
        <f>IF(FIT_Lite[[#This Row],[Most Recent-AAPI Score]]&gt;=40, 1, IF(OR(TRIM(FIT_Lite[[#This Row],[Pre-AAPI Score]])="",TRIM(FIT_Lite[[#This Row],[Most Recent-AAPI Score]])=""),0,IF(FIT_Lite[[#This Row],[Most Recent-AAPI Score]]-FIT_Lite[[#This Row],[Pre-AAPI Score]]&gt;=0,1,0)))</f>
        <v>0</v>
      </c>
      <c r="AY274" s="7">
        <f>IF(FIT_Lite[[#This Row],[Most Recent-DLA-20 Score]]&gt;=7, 1, IF(OR(TRIM(FIT_Lite[[#This Row],[Pre-DLA-20 Score]])="",TRIM(FIT_Lite[[#This Row],[Most Recent-DLA-20 Score]])=""),0,IF(FIT_Lite[[#This Row],[Most Recent-DLA-20 Score]]-FIT_Lite[[#This Row],[Pre-DLA-20 Score]]&gt;=0,1,0)))</f>
        <v>0</v>
      </c>
      <c r="AZ274" s="7" t="str">
        <f>IFERROR(VLOOKUP(FIT_Lite[[#This Row],[Primary ICD-10 Diagnosis]],ICD_10[[Combined]:[category]],3,FALSE),"")</f>
        <v/>
      </c>
      <c r="BA274" s="18" t="str">
        <f>IF(AND(LEN(FIT_Lite[[#This Row],[Date Enrolled]])&gt;0,LEN(FIT_Lite[[#This Row],[Date Assessment Completed]])&gt;0),IF((FIT_Lite[[#This Row],[Date Assessment Completed]]-FIT_Lite[[#This Row],[Date Enrolled]])&lt;=15,"Yes","No"),"")</f>
        <v/>
      </c>
      <c r="BB274" s="7" t="str">
        <f>IF(AND(LEN(FIT_Lite[[#This Row],[Discharge Date]])&gt;0,LEN(FIT_Lite[[#This Row],[Date Discharge Summary Completed]])&gt;0),IF(DATEDIF(FIT_Lite[[#This Row],[Discharge Date]],FIT_Lite[[#This Row],[Date Discharge Summary Completed]],"D")&lt;=7,"Yes","No"),"")</f>
        <v/>
      </c>
      <c r="BC274" s="18" t="str">
        <f>IFERROR(IF(LEN(TRIM(FIT_Lite[[#This Row],[Living Arrangements at Discharge]]))&gt;0,VLOOKUP(FIT_Lite[[#This Row],[Living Arrangements at Discharge]],Living_Arrangements[],2,FALSE),""),"")</f>
        <v/>
      </c>
      <c r="BD27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4" s="18" t="str">
        <f>IF(LEN(TRIM(FIT_Lite[[#This Row],[Employment Status at Discharge]]))&gt;0,IF(FIT_Lite[[#This Row],[Employment Status at Discharge]]="Yes","Stable",IF(FIT_Lite[[#This Row],[Employment Status at Discharge]]="No","Unstable",IFERROR(VLOOKUP(FIT_Lite[[#This Row],[Employment Status at Discharge]],Employment_Stat[],2,FALSE),""))),"")</f>
        <v/>
      </c>
      <c r="BF274" s="16">
        <f>IF(LEN(FIT_Lite[[#This Row],[Pre-AAPI Date]])&gt;0,FIT_Lite[[#This Row],[Pre-AAPI Date]],FIT_Lite[[#This Row],[Date Enrolled]])</f>
        <v>0</v>
      </c>
      <c r="BG274" s="16">
        <f ca="1">IF(LEN(FIT_Lite[[#This Row],[Date Discharge Summary Completed]])&gt;0,FIT_Lite[[#This Row],[Date Discharge Summary Completed]],IF(LEN(FIT_Lite[[#This Row],[Discharge Date]])&gt;0,FIT_Lite[[#This Row],[Discharge Date]]+30,TODAY()))</f>
        <v>45940</v>
      </c>
      <c r="BH274" s="16">
        <f>IF(LEN(FIT_Lite[[#This Row],[Pre-DLA-20 Date]])&gt;0,FIT_Lite[[#This Row],[Pre-DLA-20 Date]],FIT_Lite[[#This Row],[Date Enrolled]])</f>
        <v>0</v>
      </c>
      <c r="BI274" t="str">
        <f>IFERROR(IF(AND(TRIM(FIT_Lite[[#This Row],[Date Enrolled]])&lt;&gt;"",TRIM(FIT_Lite[[#This Row],[Discharge Date]])&lt;&gt;""),DATEDIF(FIT_Lite[[#This Row],[Date Enrolled]],FIT_Lite[[#This Row],[Discharge Date]],"D"),""),"")</f>
        <v/>
      </c>
    </row>
    <row r="275" spans="1:61" x14ac:dyDescent="0.25">
      <c r="A275" s="14"/>
      <c r="D275" s="20"/>
      <c r="O275" s="7"/>
      <c r="S275" s="10"/>
      <c r="AG275" s="11"/>
      <c r="AH275" s="35"/>
      <c r="AI275" s="11"/>
      <c r="AJ275" s="11"/>
      <c r="AP275" s="15" t="str" cm="1">
        <f t="array" aca="1" ref="AP27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5" s="16" t="str" cm="1">
        <f t="array" aca="1" ref="AQ27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5" s="16" t="str" cm="1">
        <f t="array" aca="1" ref="AR27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5" s="51" t="str">
        <f ca="1">IF(
AND(LEN(TRIM(FIT_Lite[[#This Row],[Child Care 6 Months Post-Discharge]]))=0,LEN(TRIM(FIT_Lite[[#This Row],[Discharge Date]]))&gt;0,LEN(TRIM(AN275))=0,FIT_Lite[[#This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5" s="48" t="str" cm="1">
        <f t="array" aca="1" ref="AT27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5" s="7">
        <f>IF(FIT_Lite[[#This Row],[Most Recent-AAPI Score]]&gt;=40, 1, IF(OR(TRIM(FIT_Lite[[#This Row],[Pre-AAPI Score]])="",TRIM(FIT_Lite[[#This Row],[Most Recent-AAPI Score]])=""),0,IF(FIT_Lite[[#This Row],[Most Recent-AAPI Score]]-FIT_Lite[[#This Row],[Pre-AAPI Score]]&gt;=0,1,0)))</f>
        <v>0</v>
      </c>
      <c r="AW275" s="7">
        <f>IF(FIT_Lite[[#This Row],[Most Recent-DLA-20 Score]]&gt;=7, 1, IF(OR(TRIM(FIT_Lite[[#This Row],[Pre-DLA-20 Score]])="",TRIM(FIT_Lite[[#This Row],[Most Recent-DLA-20 Score]])=""),0,IF(FIT_Lite[[#This Row],[Most Recent-DLA-20 Score]]-FIT_Lite[[#This Row],[Pre-DLA-20 Score]]&gt;=0,1,0)))</f>
        <v>0</v>
      </c>
      <c r="AX275" s="7">
        <f>IF(FIT_Lite[[#This Row],[Most Recent-AAPI Score]]&gt;=40, 1, IF(OR(TRIM(FIT_Lite[[#This Row],[Pre-AAPI Score]])="",TRIM(FIT_Lite[[#This Row],[Most Recent-AAPI Score]])=""),0,IF(FIT_Lite[[#This Row],[Most Recent-AAPI Score]]-FIT_Lite[[#This Row],[Pre-AAPI Score]]&gt;=0,1,0)))</f>
        <v>0</v>
      </c>
      <c r="AY275" s="7">
        <f>IF(FIT_Lite[[#This Row],[Most Recent-DLA-20 Score]]&gt;=7, 1, IF(OR(TRIM(FIT_Lite[[#This Row],[Pre-DLA-20 Score]])="",TRIM(FIT_Lite[[#This Row],[Most Recent-DLA-20 Score]])=""),0,IF(FIT_Lite[[#This Row],[Most Recent-DLA-20 Score]]-FIT_Lite[[#This Row],[Pre-DLA-20 Score]]&gt;=0,1,0)))</f>
        <v>0</v>
      </c>
      <c r="AZ275" s="7" t="str">
        <f>IFERROR(VLOOKUP(FIT_Lite[[#This Row],[Primary ICD-10 Diagnosis]],ICD_10[[Combined]:[category]],3,FALSE),"")</f>
        <v/>
      </c>
      <c r="BA275" s="18" t="str">
        <f>IF(AND(LEN(FIT_Lite[[#This Row],[Date Enrolled]])&gt;0,LEN(FIT_Lite[[#This Row],[Date Assessment Completed]])&gt;0),IF((FIT_Lite[[#This Row],[Date Assessment Completed]]-FIT_Lite[[#This Row],[Date Enrolled]])&lt;=15,"Yes","No"),"")</f>
        <v/>
      </c>
      <c r="BB275" s="7" t="str">
        <f>IF(AND(LEN(FIT_Lite[[#This Row],[Discharge Date]])&gt;0,LEN(FIT_Lite[[#This Row],[Date Discharge Summary Completed]])&gt;0),IF(DATEDIF(FIT_Lite[[#This Row],[Discharge Date]],FIT_Lite[[#This Row],[Date Discharge Summary Completed]],"D")&lt;=7,"Yes","No"),"")</f>
        <v/>
      </c>
      <c r="BC275" s="18" t="str">
        <f>IFERROR(IF(LEN(TRIM(FIT_Lite[[#This Row],[Living Arrangements at Discharge]]))&gt;0,VLOOKUP(FIT_Lite[[#This Row],[Living Arrangements at Discharge]],Living_Arrangements[],2,FALSE),""),"")</f>
        <v/>
      </c>
      <c r="BD27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5" s="18" t="str">
        <f>IF(LEN(TRIM(FIT_Lite[[#This Row],[Employment Status at Discharge]]))&gt;0,IF(FIT_Lite[[#This Row],[Employment Status at Discharge]]="Yes","Stable",IF(FIT_Lite[[#This Row],[Employment Status at Discharge]]="No","Unstable",IFERROR(VLOOKUP(FIT_Lite[[#This Row],[Employment Status at Discharge]],Employment_Stat[],2,FALSE),""))),"")</f>
        <v/>
      </c>
      <c r="BF275" s="16">
        <f>IF(LEN(FIT_Lite[[#This Row],[Pre-AAPI Date]])&gt;0,FIT_Lite[[#This Row],[Pre-AAPI Date]],FIT_Lite[[#This Row],[Date Enrolled]])</f>
        <v>0</v>
      </c>
      <c r="BG275" s="16">
        <f ca="1">IF(LEN(FIT_Lite[[#This Row],[Date Discharge Summary Completed]])&gt;0,FIT_Lite[[#This Row],[Date Discharge Summary Completed]],IF(LEN(FIT_Lite[[#This Row],[Discharge Date]])&gt;0,FIT_Lite[[#This Row],[Discharge Date]]+30,TODAY()))</f>
        <v>45940</v>
      </c>
      <c r="BH275" s="16">
        <f>IF(LEN(FIT_Lite[[#This Row],[Pre-DLA-20 Date]])&gt;0,FIT_Lite[[#This Row],[Pre-DLA-20 Date]],FIT_Lite[[#This Row],[Date Enrolled]])</f>
        <v>0</v>
      </c>
      <c r="BI275" t="str">
        <f>IFERROR(IF(AND(TRIM(FIT_Lite[[#This Row],[Date Enrolled]])&lt;&gt;"",TRIM(FIT_Lite[[#This Row],[Discharge Date]])&lt;&gt;""),DATEDIF(FIT_Lite[[#This Row],[Date Enrolled]],FIT_Lite[[#This Row],[Discharge Date]],"D"),""),"")</f>
        <v/>
      </c>
    </row>
    <row r="276" spans="1:61" x14ac:dyDescent="0.25">
      <c r="A276" s="14"/>
      <c r="D276" s="20"/>
      <c r="O276" s="7"/>
      <c r="S276" s="10"/>
      <c r="AG276" s="11"/>
      <c r="AH276" s="35"/>
      <c r="AI276" s="11"/>
      <c r="AJ276" s="11"/>
      <c r="AP276" s="15" t="str" cm="1">
        <f t="array" aca="1" ref="AP27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6" s="16" t="str" cm="1">
        <f t="array" aca="1" ref="AQ27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6" s="16" t="str" cm="1">
        <f t="array" aca="1" ref="AR27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6" s="51" t="str">
        <f ca="1">IF(
AND(LEN(TRIM(FIT_Lite[[#This Row],[Child Care 6 Months Post-Discharge]]))=0,LEN(TRIM(FIT_Lite[[#This Row],[Discharge Date]]))&gt;0,LEN(TRIM(AN276))=0,FIT_Lite[[#This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6" s="48" t="str" cm="1">
        <f t="array" aca="1" ref="AT27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6" s="7">
        <f>IF(FIT_Lite[[#This Row],[Most Recent-AAPI Score]]&gt;=40, 1, IF(OR(TRIM(FIT_Lite[[#This Row],[Pre-AAPI Score]])="",TRIM(FIT_Lite[[#This Row],[Most Recent-AAPI Score]])=""),0,IF(FIT_Lite[[#This Row],[Most Recent-AAPI Score]]-FIT_Lite[[#This Row],[Pre-AAPI Score]]&gt;=0,1,0)))</f>
        <v>0</v>
      </c>
      <c r="AW276" s="7">
        <f>IF(FIT_Lite[[#This Row],[Most Recent-DLA-20 Score]]&gt;=7, 1, IF(OR(TRIM(FIT_Lite[[#This Row],[Pre-DLA-20 Score]])="",TRIM(FIT_Lite[[#This Row],[Most Recent-DLA-20 Score]])=""),0,IF(FIT_Lite[[#This Row],[Most Recent-DLA-20 Score]]-FIT_Lite[[#This Row],[Pre-DLA-20 Score]]&gt;=0,1,0)))</f>
        <v>0</v>
      </c>
      <c r="AX276" s="7">
        <f>IF(FIT_Lite[[#This Row],[Most Recent-AAPI Score]]&gt;=40, 1, IF(OR(TRIM(FIT_Lite[[#This Row],[Pre-AAPI Score]])="",TRIM(FIT_Lite[[#This Row],[Most Recent-AAPI Score]])=""),0,IF(FIT_Lite[[#This Row],[Most Recent-AAPI Score]]-FIT_Lite[[#This Row],[Pre-AAPI Score]]&gt;=0,1,0)))</f>
        <v>0</v>
      </c>
      <c r="AY276" s="7">
        <f>IF(FIT_Lite[[#This Row],[Most Recent-DLA-20 Score]]&gt;=7, 1, IF(OR(TRIM(FIT_Lite[[#This Row],[Pre-DLA-20 Score]])="",TRIM(FIT_Lite[[#This Row],[Most Recent-DLA-20 Score]])=""),0,IF(FIT_Lite[[#This Row],[Most Recent-DLA-20 Score]]-FIT_Lite[[#This Row],[Pre-DLA-20 Score]]&gt;=0,1,0)))</f>
        <v>0</v>
      </c>
      <c r="AZ276" s="7" t="str">
        <f>IFERROR(VLOOKUP(FIT_Lite[[#This Row],[Primary ICD-10 Diagnosis]],ICD_10[[Combined]:[category]],3,FALSE),"")</f>
        <v/>
      </c>
      <c r="BA276" s="18" t="str">
        <f>IF(AND(LEN(FIT_Lite[[#This Row],[Date Enrolled]])&gt;0,LEN(FIT_Lite[[#This Row],[Date Assessment Completed]])&gt;0),IF((FIT_Lite[[#This Row],[Date Assessment Completed]]-FIT_Lite[[#This Row],[Date Enrolled]])&lt;=15,"Yes","No"),"")</f>
        <v/>
      </c>
      <c r="BB276" s="7" t="str">
        <f>IF(AND(LEN(FIT_Lite[[#This Row],[Discharge Date]])&gt;0,LEN(FIT_Lite[[#This Row],[Date Discharge Summary Completed]])&gt;0),IF(DATEDIF(FIT_Lite[[#This Row],[Discharge Date]],FIT_Lite[[#This Row],[Date Discharge Summary Completed]],"D")&lt;=7,"Yes","No"),"")</f>
        <v/>
      </c>
      <c r="BC276" s="18" t="str">
        <f>IFERROR(IF(LEN(TRIM(FIT_Lite[[#This Row],[Living Arrangements at Discharge]]))&gt;0,VLOOKUP(FIT_Lite[[#This Row],[Living Arrangements at Discharge]],Living_Arrangements[],2,FALSE),""),"")</f>
        <v/>
      </c>
      <c r="BD27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6" s="18" t="str">
        <f>IF(LEN(TRIM(FIT_Lite[[#This Row],[Employment Status at Discharge]]))&gt;0,IF(FIT_Lite[[#This Row],[Employment Status at Discharge]]="Yes","Stable",IF(FIT_Lite[[#This Row],[Employment Status at Discharge]]="No","Unstable",IFERROR(VLOOKUP(FIT_Lite[[#This Row],[Employment Status at Discharge]],Employment_Stat[],2,FALSE),""))),"")</f>
        <v/>
      </c>
      <c r="BF276" s="16">
        <f>IF(LEN(FIT_Lite[[#This Row],[Pre-AAPI Date]])&gt;0,FIT_Lite[[#This Row],[Pre-AAPI Date]],FIT_Lite[[#This Row],[Date Enrolled]])</f>
        <v>0</v>
      </c>
      <c r="BG276" s="16">
        <f ca="1">IF(LEN(FIT_Lite[[#This Row],[Date Discharge Summary Completed]])&gt;0,FIT_Lite[[#This Row],[Date Discharge Summary Completed]],IF(LEN(FIT_Lite[[#This Row],[Discharge Date]])&gt;0,FIT_Lite[[#This Row],[Discharge Date]]+30,TODAY()))</f>
        <v>45940</v>
      </c>
      <c r="BH276" s="16">
        <f>IF(LEN(FIT_Lite[[#This Row],[Pre-DLA-20 Date]])&gt;0,FIT_Lite[[#This Row],[Pre-DLA-20 Date]],FIT_Lite[[#This Row],[Date Enrolled]])</f>
        <v>0</v>
      </c>
      <c r="BI276" t="str">
        <f>IFERROR(IF(AND(TRIM(FIT_Lite[[#This Row],[Date Enrolled]])&lt;&gt;"",TRIM(FIT_Lite[[#This Row],[Discharge Date]])&lt;&gt;""),DATEDIF(FIT_Lite[[#This Row],[Date Enrolled]],FIT_Lite[[#This Row],[Discharge Date]],"D"),""),"")</f>
        <v/>
      </c>
    </row>
    <row r="277" spans="1:61" x14ac:dyDescent="0.25">
      <c r="A277" s="14"/>
      <c r="D277" s="20"/>
      <c r="O277" s="7"/>
      <c r="S277" s="10"/>
      <c r="AG277" s="11"/>
      <c r="AH277" s="35"/>
      <c r="AI277" s="11"/>
      <c r="AJ277" s="11"/>
      <c r="AP277" s="15" t="str" cm="1">
        <f t="array" aca="1" ref="AP27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7" s="16" t="str" cm="1">
        <f t="array" aca="1" ref="AQ27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7" s="16" t="str" cm="1">
        <f t="array" aca="1" ref="AR27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7" s="51" t="str">
        <f ca="1">IF(
AND(LEN(TRIM(FIT_Lite[[#This Row],[Child Care 6 Months Post-Discharge]]))=0,LEN(TRIM(FIT_Lite[[#This Row],[Discharge Date]]))&gt;0,LEN(TRIM(AN277))=0,FIT_Lite[[#This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7" s="48" t="str" cm="1">
        <f t="array" aca="1" ref="AT27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7" s="7">
        <f>IF(FIT_Lite[[#This Row],[Most Recent-AAPI Score]]&gt;=40, 1, IF(OR(TRIM(FIT_Lite[[#This Row],[Pre-AAPI Score]])="",TRIM(FIT_Lite[[#This Row],[Most Recent-AAPI Score]])=""),0,IF(FIT_Lite[[#This Row],[Most Recent-AAPI Score]]-FIT_Lite[[#This Row],[Pre-AAPI Score]]&gt;=0,1,0)))</f>
        <v>0</v>
      </c>
      <c r="AW277" s="7">
        <f>IF(FIT_Lite[[#This Row],[Most Recent-DLA-20 Score]]&gt;=7, 1, IF(OR(TRIM(FIT_Lite[[#This Row],[Pre-DLA-20 Score]])="",TRIM(FIT_Lite[[#This Row],[Most Recent-DLA-20 Score]])=""),0,IF(FIT_Lite[[#This Row],[Most Recent-DLA-20 Score]]-FIT_Lite[[#This Row],[Pre-DLA-20 Score]]&gt;=0,1,0)))</f>
        <v>0</v>
      </c>
      <c r="AX277" s="7">
        <f>IF(FIT_Lite[[#This Row],[Most Recent-AAPI Score]]&gt;=40, 1, IF(OR(TRIM(FIT_Lite[[#This Row],[Pre-AAPI Score]])="",TRIM(FIT_Lite[[#This Row],[Most Recent-AAPI Score]])=""),0,IF(FIT_Lite[[#This Row],[Most Recent-AAPI Score]]-FIT_Lite[[#This Row],[Pre-AAPI Score]]&gt;=0,1,0)))</f>
        <v>0</v>
      </c>
      <c r="AY277" s="7">
        <f>IF(FIT_Lite[[#This Row],[Most Recent-DLA-20 Score]]&gt;=7, 1, IF(OR(TRIM(FIT_Lite[[#This Row],[Pre-DLA-20 Score]])="",TRIM(FIT_Lite[[#This Row],[Most Recent-DLA-20 Score]])=""),0,IF(FIT_Lite[[#This Row],[Most Recent-DLA-20 Score]]-FIT_Lite[[#This Row],[Pre-DLA-20 Score]]&gt;=0,1,0)))</f>
        <v>0</v>
      </c>
      <c r="AZ277" s="7" t="str">
        <f>IFERROR(VLOOKUP(FIT_Lite[[#This Row],[Primary ICD-10 Diagnosis]],ICD_10[[Combined]:[category]],3,FALSE),"")</f>
        <v/>
      </c>
      <c r="BA277" s="18" t="str">
        <f>IF(AND(LEN(FIT_Lite[[#This Row],[Date Enrolled]])&gt;0,LEN(FIT_Lite[[#This Row],[Date Assessment Completed]])&gt;0),IF((FIT_Lite[[#This Row],[Date Assessment Completed]]-FIT_Lite[[#This Row],[Date Enrolled]])&lt;=15,"Yes","No"),"")</f>
        <v/>
      </c>
      <c r="BB277" s="7" t="str">
        <f>IF(AND(LEN(FIT_Lite[[#This Row],[Discharge Date]])&gt;0,LEN(FIT_Lite[[#This Row],[Date Discharge Summary Completed]])&gt;0),IF(DATEDIF(FIT_Lite[[#This Row],[Discharge Date]],FIT_Lite[[#This Row],[Date Discharge Summary Completed]],"D")&lt;=7,"Yes","No"),"")</f>
        <v/>
      </c>
      <c r="BC277" s="18" t="str">
        <f>IFERROR(IF(LEN(TRIM(FIT_Lite[[#This Row],[Living Arrangements at Discharge]]))&gt;0,VLOOKUP(FIT_Lite[[#This Row],[Living Arrangements at Discharge]],Living_Arrangements[],2,FALSE),""),"")</f>
        <v/>
      </c>
      <c r="BD27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7" s="18" t="str">
        <f>IF(LEN(TRIM(FIT_Lite[[#This Row],[Employment Status at Discharge]]))&gt;0,IF(FIT_Lite[[#This Row],[Employment Status at Discharge]]="Yes","Stable",IF(FIT_Lite[[#This Row],[Employment Status at Discharge]]="No","Unstable",IFERROR(VLOOKUP(FIT_Lite[[#This Row],[Employment Status at Discharge]],Employment_Stat[],2,FALSE),""))),"")</f>
        <v/>
      </c>
      <c r="BF277" s="16">
        <f>IF(LEN(FIT_Lite[[#This Row],[Pre-AAPI Date]])&gt;0,FIT_Lite[[#This Row],[Pre-AAPI Date]],FIT_Lite[[#This Row],[Date Enrolled]])</f>
        <v>0</v>
      </c>
      <c r="BG277" s="16">
        <f ca="1">IF(LEN(FIT_Lite[[#This Row],[Date Discharge Summary Completed]])&gt;0,FIT_Lite[[#This Row],[Date Discharge Summary Completed]],IF(LEN(FIT_Lite[[#This Row],[Discharge Date]])&gt;0,FIT_Lite[[#This Row],[Discharge Date]]+30,TODAY()))</f>
        <v>45940</v>
      </c>
      <c r="BH277" s="16">
        <f>IF(LEN(FIT_Lite[[#This Row],[Pre-DLA-20 Date]])&gt;0,FIT_Lite[[#This Row],[Pre-DLA-20 Date]],FIT_Lite[[#This Row],[Date Enrolled]])</f>
        <v>0</v>
      </c>
      <c r="BI277" t="str">
        <f>IFERROR(IF(AND(TRIM(FIT_Lite[[#This Row],[Date Enrolled]])&lt;&gt;"",TRIM(FIT_Lite[[#This Row],[Discharge Date]])&lt;&gt;""),DATEDIF(FIT_Lite[[#This Row],[Date Enrolled]],FIT_Lite[[#This Row],[Discharge Date]],"D"),""),"")</f>
        <v/>
      </c>
    </row>
    <row r="278" spans="1:61" x14ac:dyDescent="0.25">
      <c r="A278" s="14"/>
      <c r="D278" s="20"/>
      <c r="O278" s="7"/>
      <c r="S278" s="10"/>
      <c r="AG278" s="11"/>
      <c r="AH278" s="35"/>
      <c r="AI278" s="11"/>
      <c r="AJ278" s="11"/>
      <c r="AP278" s="15" t="str" cm="1">
        <f t="array" aca="1" ref="AP27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8" s="16" t="str" cm="1">
        <f t="array" aca="1" ref="AQ27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8" s="16" t="str" cm="1">
        <f t="array" aca="1" ref="AR27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8" s="51" t="str">
        <f ca="1">IF(
AND(LEN(TRIM(FIT_Lite[[#This Row],[Child Care 6 Months Post-Discharge]]))=0,LEN(TRIM(FIT_Lite[[#This Row],[Discharge Date]]))&gt;0,LEN(TRIM(AN278))=0,FIT_Lite[[#This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8" s="48" t="str" cm="1">
        <f t="array" aca="1" ref="AT27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8" s="7">
        <f>IF(FIT_Lite[[#This Row],[Most Recent-AAPI Score]]&gt;=40, 1, IF(OR(TRIM(FIT_Lite[[#This Row],[Pre-AAPI Score]])="",TRIM(FIT_Lite[[#This Row],[Most Recent-AAPI Score]])=""),0,IF(FIT_Lite[[#This Row],[Most Recent-AAPI Score]]-FIT_Lite[[#This Row],[Pre-AAPI Score]]&gt;=0,1,0)))</f>
        <v>0</v>
      </c>
      <c r="AW278" s="7">
        <f>IF(FIT_Lite[[#This Row],[Most Recent-DLA-20 Score]]&gt;=7, 1, IF(OR(TRIM(FIT_Lite[[#This Row],[Pre-DLA-20 Score]])="",TRIM(FIT_Lite[[#This Row],[Most Recent-DLA-20 Score]])=""),0,IF(FIT_Lite[[#This Row],[Most Recent-DLA-20 Score]]-FIT_Lite[[#This Row],[Pre-DLA-20 Score]]&gt;=0,1,0)))</f>
        <v>0</v>
      </c>
      <c r="AX278" s="7">
        <f>IF(FIT_Lite[[#This Row],[Most Recent-AAPI Score]]&gt;=40, 1, IF(OR(TRIM(FIT_Lite[[#This Row],[Pre-AAPI Score]])="",TRIM(FIT_Lite[[#This Row],[Most Recent-AAPI Score]])=""),0,IF(FIT_Lite[[#This Row],[Most Recent-AAPI Score]]-FIT_Lite[[#This Row],[Pre-AAPI Score]]&gt;=0,1,0)))</f>
        <v>0</v>
      </c>
      <c r="AY278" s="7">
        <f>IF(FIT_Lite[[#This Row],[Most Recent-DLA-20 Score]]&gt;=7, 1, IF(OR(TRIM(FIT_Lite[[#This Row],[Pre-DLA-20 Score]])="",TRIM(FIT_Lite[[#This Row],[Most Recent-DLA-20 Score]])=""),0,IF(FIT_Lite[[#This Row],[Most Recent-DLA-20 Score]]-FIT_Lite[[#This Row],[Pre-DLA-20 Score]]&gt;=0,1,0)))</f>
        <v>0</v>
      </c>
      <c r="AZ278" s="7" t="str">
        <f>IFERROR(VLOOKUP(FIT_Lite[[#This Row],[Primary ICD-10 Diagnosis]],ICD_10[[Combined]:[category]],3,FALSE),"")</f>
        <v/>
      </c>
      <c r="BA278" s="18" t="str">
        <f>IF(AND(LEN(FIT_Lite[[#This Row],[Date Enrolled]])&gt;0,LEN(FIT_Lite[[#This Row],[Date Assessment Completed]])&gt;0),IF((FIT_Lite[[#This Row],[Date Assessment Completed]]-FIT_Lite[[#This Row],[Date Enrolled]])&lt;=15,"Yes","No"),"")</f>
        <v/>
      </c>
      <c r="BB278" s="7" t="str">
        <f>IF(AND(LEN(FIT_Lite[[#This Row],[Discharge Date]])&gt;0,LEN(FIT_Lite[[#This Row],[Date Discharge Summary Completed]])&gt;0),IF(DATEDIF(FIT_Lite[[#This Row],[Discharge Date]],FIT_Lite[[#This Row],[Date Discharge Summary Completed]],"D")&lt;=7,"Yes","No"),"")</f>
        <v/>
      </c>
      <c r="BC278" s="18" t="str">
        <f>IFERROR(IF(LEN(TRIM(FIT_Lite[[#This Row],[Living Arrangements at Discharge]]))&gt;0,VLOOKUP(FIT_Lite[[#This Row],[Living Arrangements at Discharge]],Living_Arrangements[],2,FALSE),""),"")</f>
        <v/>
      </c>
      <c r="BD27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8" s="18" t="str">
        <f>IF(LEN(TRIM(FIT_Lite[[#This Row],[Employment Status at Discharge]]))&gt;0,IF(FIT_Lite[[#This Row],[Employment Status at Discharge]]="Yes","Stable",IF(FIT_Lite[[#This Row],[Employment Status at Discharge]]="No","Unstable",IFERROR(VLOOKUP(FIT_Lite[[#This Row],[Employment Status at Discharge]],Employment_Stat[],2,FALSE),""))),"")</f>
        <v/>
      </c>
      <c r="BF278" s="16">
        <f>IF(LEN(FIT_Lite[[#This Row],[Pre-AAPI Date]])&gt;0,FIT_Lite[[#This Row],[Pre-AAPI Date]],FIT_Lite[[#This Row],[Date Enrolled]])</f>
        <v>0</v>
      </c>
      <c r="BG278" s="16">
        <f ca="1">IF(LEN(FIT_Lite[[#This Row],[Date Discharge Summary Completed]])&gt;0,FIT_Lite[[#This Row],[Date Discharge Summary Completed]],IF(LEN(FIT_Lite[[#This Row],[Discharge Date]])&gt;0,FIT_Lite[[#This Row],[Discharge Date]]+30,TODAY()))</f>
        <v>45940</v>
      </c>
      <c r="BH278" s="16">
        <f>IF(LEN(FIT_Lite[[#This Row],[Pre-DLA-20 Date]])&gt;0,FIT_Lite[[#This Row],[Pre-DLA-20 Date]],FIT_Lite[[#This Row],[Date Enrolled]])</f>
        <v>0</v>
      </c>
      <c r="BI278" t="str">
        <f>IFERROR(IF(AND(TRIM(FIT_Lite[[#This Row],[Date Enrolled]])&lt;&gt;"",TRIM(FIT_Lite[[#This Row],[Discharge Date]])&lt;&gt;""),DATEDIF(FIT_Lite[[#This Row],[Date Enrolled]],FIT_Lite[[#This Row],[Discharge Date]],"D"),""),"")</f>
        <v/>
      </c>
    </row>
    <row r="279" spans="1:61" x14ac:dyDescent="0.25">
      <c r="A279" s="14"/>
      <c r="D279" s="20"/>
      <c r="O279" s="7"/>
      <c r="S279" s="10"/>
      <c r="AG279" s="11"/>
      <c r="AH279" s="35"/>
      <c r="AI279" s="11"/>
      <c r="AJ279" s="11"/>
      <c r="AP279" s="15" t="str" cm="1">
        <f t="array" aca="1" ref="AP27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79" s="16" t="str" cm="1">
        <f t="array" aca="1" ref="AQ27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79" s="16" t="str" cm="1">
        <f t="array" aca="1" ref="AR27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79" s="51" t="str">
        <f ca="1">IF(
AND(LEN(TRIM(FIT_Lite[[#This Row],[Child Care 6 Months Post-Discharge]]))=0,LEN(TRIM(FIT_Lite[[#This Row],[Discharge Date]]))&gt;0,LEN(TRIM(AN279))=0,FIT_Lite[[#This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79" s="48" t="str" cm="1">
        <f t="array" aca="1" ref="AT27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7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79" s="7">
        <f>IF(FIT_Lite[[#This Row],[Most Recent-AAPI Score]]&gt;=40, 1, IF(OR(TRIM(FIT_Lite[[#This Row],[Pre-AAPI Score]])="",TRIM(FIT_Lite[[#This Row],[Most Recent-AAPI Score]])=""),0,IF(FIT_Lite[[#This Row],[Most Recent-AAPI Score]]-FIT_Lite[[#This Row],[Pre-AAPI Score]]&gt;=0,1,0)))</f>
        <v>0</v>
      </c>
      <c r="AW279" s="7">
        <f>IF(FIT_Lite[[#This Row],[Most Recent-DLA-20 Score]]&gt;=7, 1, IF(OR(TRIM(FIT_Lite[[#This Row],[Pre-DLA-20 Score]])="",TRIM(FIT_Lite[[#This Row],[Most Recent-DLA-20 Score]])=""),0,IF(FIT_Lite[[#This Row],[Most Recent-DLA-20 Score]]-FIT_Lite[[#This Row],[Pre-DLA-20 Score]]&gt;=0,1,0)))</f>
        <v>0</v>
      </c>
      <c r="AX279" s="7">
        <f>IF(FIT_Lite[[#This Row],[Most Recent-AAPI Score]]&gt;=40, 1, IF(OR(TRIM(FIT_Lite[[#This Row],[Pre-AAPI Score]])="",TRIM(FIT_Lite[[#This Row],[Most Recent-AAPI Score]])=""),0,IF(FIT_Lite[[#This Row],[Most Recent-AAPI Score]]-FIT_Lite[[#This Row],[Pre-AAPI Score]]&gt;=0,1,0)))</f>
        <v>0</v>
      </c>
      <c r="AY279" s="7">
        <f>IF(FIT_Lite[[#This Row],[Most Recent-DLA-20 Score]]&gt;=7, 1, IF(OR(TRIM(FIT_Lite[[#This Row],[Pre-DLA-20 Score]])="",TRIM(FIT_Lite[[#This Row],[Most Recent-DLA-20 Score]])=""),0,IF(FIT_Lite[[#This Row],[Most Recent-DLA-20 Score]]-FIT_Lite[[#This Row],[Pre-DLA-20 Score]]&gt;=0,1,0)))</f>
        <v>0</v>
      </c>
      <c r="AZ279" s="7" t="str">
        <f>IFERROR(VLOOKUP(FIT_Lite[[#This Row],[Primary ICD-10 Diagnosis]],ICD_10[[Combined]:[category]],3,FALSE),"")</f>
        <v/>
      </c>
      <c r="BA279" s="18" t="str">
        <f>IF(AND(LEN(FIT_Lite[[#This Row],[Date Enrolled]])&gt;0,LEN(FIT_Lite[[#This Row],[Date Assessment Completed]])&gt;0),IF((FIT_Lite[[#This Row],[Date Assessment Completed]]-FIT_Lite[[#This Row],[Date Enrolled]])&lt;=15,"Yes","No"),"")</f>
        <v/>
      </c>
      <c r="BB279" s="7" t="str">
        <f>IF(AND(LEN(FIT_Lite[[#This Row],[Discharge Date]])&gt;0,LEN(FIT_Lite[[#This Row],[Date Discharge Summary Completed]])&gt;0),IF(DATEDIF(FIT_Lite[[#This Row],[Discharge Date]],FIT_Lite[[#This Row],[Date Discharge Summary Completed]],"D")&lt;=7,"Yes","No"),"")</f>
        <v/>
      </c>
      <c r="BC279" s="18" t="str">
        <f>IFERROR(IF(LEN(TRIM(FIT_Lite[[#This Row],[Living Arrangements at Discharge]]))&gt;0,VLOOKUP(FIT_Lite[[#This Row],[Living Arrangements at Discharge]],Living_Arrangements[],2,FALSE),""),"")</f>
        <v/>
      </c>
      <c r="BD27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79" s="18" t="str">
        <f>IF(LEN(TRIM(FIT_Lite[[#This Row],[Employment Status at Discharge]]))&gt;0,IF(FIT_Lite[[#This Row],[Employment Status at Discharge]]="Yes","Stable",IF(FIT_Lite[[#This Row],[Employment Status at Discharge]]="No","Unstable",IFERROR(VLOOKUP(FIT_Lite[[#This Row],[Employment Status at Discharge]],Employment_Stat[],2,FALSE),""))),"")</f>
        <v/>
      </c>
      <c r="BF279" s="16">
        <f>IF(LEN(FIT_Lite[[#This Row],[Pre-AAPI Date]])&gt;0,FIT_Lite[[#This Row],[Pre-AAPI Date]],FIT_Lite[[#This Row],[Date Enrolled]])</f>
        <v>0</v>
      </c>
      <c r="BG279" s="16">
        <f ca="1">IF(LEN(FIT_Lite[[#This Row],[Date Discharge Summary Completed]])&gt;0,FIT_Lite[[#This Row],[Date Discharge Summary Completed]],IF(LEN(FIT_Lite[[#This Row],[Discharge Date]])&gt;0,FIT_Lite[[#This Row],[Discharge Date]]+30,TODAY()))</f>
        <v>45940</v>
      </c>
      <c r="BH279" s="16">
        <f>IF(LEN(FIT_Lite[[#This Row],[Pre-DLA-20 Date]])&gt;0,FIT_Lite[[#This Row],[Pre-DLA-20 Date]],FIT_Lite[[#This Row],[Date Enrolled]])</f>
        <v>0</v>
      </c>
      <c r="BI279" t="str">
        <f>IFERROR(IF(AND(TRIM(FIT_Lite[[#This Row],[Date Enrolled]])&lt;&gt;"",TRIM(FIT_Lite[[#This Row],[Discharge Date]])&lt;&gt;""),DATEDIF(FIT_Lite[[#This Row],[Date Enrolled]],FIT_Lite[[#This Row],[Discharge Date]],"D"),""),"")</f>
        <v/>
      </c>
    </row>
    <row r="280" spans="1:61" x14ac:dyDescent="0.25">
      <c r="A280" s="14"/>
      <c r="D280" s="20"/>
      <c r="O280" s="7"/>
      <c r="S280" s="10"/>
      <c r="AG280" s="11"/>
      <c r="AH280" s="35"/>
      <c r="AI280" s="11"/>
      <c r="AJ280" s="11"/>
      <c r="AP280" s="15" t="str" cm="1">
        <f t="array" aca="1" ref="AP28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0" s="16" t="str" cm="1">
        <f t="array" aca="1" ref="AQ28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0" s="16" t="str" cm="1">
        <f t="array" aca="1" ref="AR28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0" s="51" t="str">
        <f ca="1">IF(
AND(LEN(TRIM(FIT_Lite[[#This Row],[Child Care 6 Months Post-Discharge]]))=0,LEN(TRIM(FIT_Lite[[#This Row],[Discharge Date]]))&gt;0,LEN(TRIM(AN280))=0,FIT_Lite[[#This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0" s="48" t="str" cm="1">
        <f t="array" aca="1" ref="AT28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0" s="7">
        <f>IF(FIT_Lite[[#This Row],[Most Recent-AAPI Score]]&gt;=40, 1, IF(OR(TRIM(FIT_Lite[[#This Row],[Pre-AAPI Score]])="",TRIM(FIT_Lite[[#This Row],[Most Recent-AAPI Score]])=""),0,IF(FIT_Lite[[#This Row],[Most Recent-AAPI Score]]-FIT_Lite[[#This Row],[Pre-AAPI Score]]&gt;=0,1,0)))</f>
        <v>0</v>
      </c>
      <c r="AW280" s="7">
        <f>IF(FIT_Lite[[#This Row],[Most Recent-DLA-20 Score]]&gt;=7, 1, IF(OR(TRIM(FIT_Lite[[#This Row],[Pre-DLA-20 Score]])="",TRIM(FIT_Lite[[#This Row],[Most Recent-DLA-20 Score]])=""),0,IF(FIT_Lite[[#This Row],[Most Recent-DLA-20 Score]]-FIT_Lite[[#This Row],[Pre-DLA-20 Score]]&gt;=0,1,0)))</f>
        <v>0</v>
      </c>
      <c r="AX280" s="7">
        <f>IF(FIT_Lite[[#This Row],[Most Recent-AAPI Score]]&gt;=40, 1, IF(OR(TRIM(FIT_Lite[[#This Row],[Pre-AAPI Score]])="",TRIM(FIT_Lite[[#This Row],[Most Recent-AAPI Score]])=""),0,IF(FIT_Lite[[#This Row],[Most Recent-AAPI Score]]-FIT_Lite[[#This Row],[Pre-AAPI Score]]&gt;=0,1,0)))</f>
        <v>0</v>
      </c>
      <c r="AY280" s="7">
        <f>IF(FIT_Lite[[#This Row],[Most Recent-DLA-20 Score]]&gt;=7, 1, IF(OR(TRIM(FIT_Lite[[#This Row],[Pre-DLA-20 Score]])="",TRIM(FIT_Lite[[#This Row],[Most Recent-DLA-20 Score]])=""),0,IF(FIT_Lite[[#This Row],[Most Recent-DLA-20 Score]]-FIT_Lite[[#This Row],[Pre-DLA-20 Score]]&gt;=0,1,0)))</f>
        <v>0</v>
      </c>
      <c r="AZ280" s="7" t="str">
        <f>IFERROR(VLOOKUP(FIT_Lite[[#This Row],[Primary ICD-10 Diagnosis]],ICD_10[[Combined]:[category]],3,FALSE),"")</f>
        <v/>
      </c>
      <c r="BA280" s="18" t="str">
        <f>IF(AND(LEN(FIT_Lite[[#This Row],[Date Enrolled]])&gt;0,LEN(FIT_Lite[[#This Row],[Date Assessment Completed]])&gt;0),IF((FIT_Lite[[#This Row],[Date Assessment Completed]]-FIT_Lite[[#This Row],[Date Enrolled]])&lt;=15,"Yes","No"),"")</f>
        <v/>
      </c>
      <c r="BB280" s="7" t="str">
        <f>IF(AND(LEN(FIT_Lite[[#This Row],[Discharge Date]])&gt;0,LEN(FIT_Lite[[#This Row],[Date Discharge Summary Completed]])&gt;0),IF(DATEDIF(FIT_Lite[[#This Row],[Discharge Date]],FIT_Lite[[#This Row],[Date Discharge Summary Completed]],"D")&lt;=7,"Yes","No"),"")</f>
        <v/>
      </c>
      <c r="BC280" s="18" t="str">
        <f>IFERROR(IF(LEN(TRIM(FIT_Lite[[#This Row],[Living Arrangements at Discharge]]))&gt;0,VLOOKUP(FIT_Lite[[#This Row],[Living Arrangements at Discharge]],Living_Arrangements[],2,FALSE),""),"")</f>
        <v/>
      </c>
      <c r="BD28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0" s="18" t="str">
        <f>IF(LEN(TRIM(FIT_Lite[[#This Row],[Employment Status at Discharge]]))&gt;0,IF(FIT_Lite[[#This Row],[Employment Status at Discharge]]="Yes","Stable",IF(FIT_Lite[[#This Row],[Employment Status at Discharge]]="No","Unstable",IFERROR(VLOOKUP(FIT_Lite[[#This Row],[Employment Status at Discharge]],Employment_Stat[],2,FALSE),""))),"")</f>
        <v/>
      </c>
      <c r="BF280" s="16">
        <f>IF(LEN(FIT_Lite[[#This Row],[Pre-AAPI Date]])&gt;0,FIT_Lite[[#This Row],[Pre-AAPI Date]],FIT_Lite[[#This Row],[Date Enrolled]])</f>
        <v>0</v>
      </c>
      <c r="BG280" s="16">
        <f ca="1">IF(LEN(FIT_Lite[[#This Row],[Date Discharge Summary Completed]])&gt;0,FIT_Lite[[#This Row],[Date Discharge Summary Completed]],IF(LEN(FIT_Lite[[#This Row],[Discharge Date]])&gt;0,FIT_Lite[[#This Row],[Discharge Date]]+30,TODAY()))</f>
        <v>45940</v>
      </c>
      <c r="BH280" s="16">
        <f>IF(LEN(FIT_Lite[[#This Row],[Pre-DLA-20 Date]])&gt;0,FIT_Lite[[#This Row],[Pre-DLA-20 Date]],FIT_Lite[[#This Row],[Date Enrolled]])</f>
        <v>0</v>
      </c>
      <c r="BI280" t="str">
        <f>IFERROR(IF(AND(TRIM(FIT_Lite[[#This Row],[Date Enrolled]])&lt;&gt;"",TRIM(FIT_Lite[[#This Row],[Discharge Date]])&lt;&gt;""),DATEDIF(FIT_Lite[[#This Row],[Date Enrolled]],FIT_Lite[[#This Row],[Discharge Date]],"D"),""),"")</f>
        <v/>
      </c>
    </row>
    <row r="281" spans="1:61" x14ac:dyDescent="0.25">
      <c r="A281" s="14"/>
      <c r="D281" s="20"/>
      <c r="O281" s="7"/>
      <c r="S281" s="10"/>
      <c r="AG281" s="11"/>
      <c r="AH281" s="35"/>
      <c r="AI281" s="11"/>
      <c r="AJ281" s="11"/>
      <c r="AP281" s="15" t="str" cm="1">
        <f t="array" aca="1" ref="AP28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1" s="16" t="str" cm="1">
        <f t="array" aca="1" ref="AQ28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1" s="16" t="str" cm="1">
        <f t="array" aca="1" ref="AR28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1" s="51" t="str">
        <f ca="1">IF(
AND(LEN(TRIM(FIT_Lite[[#This Row],[Child Care 6 Months Post-Discharge]]))=0,LEN(TRIM(FIT_Lite[[#This Row],[Discharge Date]]))&gt;0,LEN(TRIM(AN281))=0,FIT_Lite[[#This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1" s="48" t="str" cm="1">
        <f t="array" aca="1" ref="AT28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1" s="7">
        <f>IF(FIT_Lite[[#This Row],[Most Recent-AAPI Score]]&gt;=40, 1, IF(OR(TRIM(FIT_Lite[[#This Row],[Pre-AAPI Score]])="",TRIM(FIT_Lite[[#This Row],[Most Recent-AAPI Score]])=""),0,IF(FIT_Lite[[#This Row],[Most Recent-AAPI Score]]-FIT_Lite[[#This Row],[Pre-AAPI Score]]&gt;=0,1,0)))</f>
        <v>0</v>
      </c>
      <c r="AW281" s="7">
        <f>IF(FIT_Lite[[#This Row],[Most Recent-DLA-20 Score]]&gt;=7, 1, IF(OR(TRIM(FIT_Lite[[#This Row],[Pre-DLA-20 Score]])="",TRIM(FIT_Lite[[#This Row],[Most Recent-DLA-20 Score]])=""),0,IF(FIT_Lite[[#This Row],[Most Recent-DLA-20 Score]]-FIT_Lite[[#This Row],[Pre-DLA-20 Score]]&gt;=0,1,0)))</f>
        <v>0</v>
      </c>
      <c r="AX281" s="7">
        <f>IF(FIT_Lite[[#This Row],[Most Recent-AAPI Score]]&gt;=40, 1, IF(OR(TRIM(FIT_Lite[[#This Row],[Pre-AAPI Score]])="",TRIM(FIT_Lite[[#This Row],[Most Recent-AAPI Score]])=""),0,IF(FIT_Lite[[#This Row],[Most Recent-AAPI Score]]-FIT_Lite[[#This Row],[Pre-AAPI Score]]&gt;=0,1,0)))</f>
        <v>0</v>
      </c>
      <c r="AY281" s="7">
        <f>IF(FIT_Lite[[#This Row],[Most Recent-DLA-20 Score]]&gt;=7, 1, IF(OR(TRIM(FIT_Lite[[#This Row],[Pre-DLA-20 Score]])="",TRIM(FIT_Lite[[#This Row],[Most Recent-DLA-20 Score]])=""),0,IF(FIT_Lite[[#This Row],[Most Recent-DLA-20 Score]]-FIT_Lite[[#This Row],[Pre-DLA-20 Score]]&gt;=0,1,0)))</f>
        <v>0</v>
      </c>
      <c r="AZ281" s="7" t="str">
        <f>IFERROR(VLOOKUP(FIT_Lite[[#This Row],[Primary ICD-10 Diagnosis]],ICD_10[[Combined]:[category]],3,FALSE),"")</f>
        <v/>
      </c>
      <c r="BA281" s="18" t="str">
        <f>IF(AND(LEN(FIT_Lite[[#This Row],[Date Enrolled]])&gt;0,LEN(FIT_Lite[[#This Row],[Date Assessment Completed]])&gt;0),IF((FIT_Lite[[#This Row],[Date Assessment Completed]]-FIT_Lite[[#This Row],[Date Enrolled]])&lt;=15,"Yes","No"),"")</f>
        <v/>
      </c>
      <c r="BB281" s="7" t="str">
        <f>IF(AND(LEN(FIT_Lite[[#This Row],[Discharge Date]])&gt;0,LEN(FIT_Lite[[#This Row],[Date Discharge Summary Completed]])&gt;0),IF(DATEDIF(FIT_Lite[[#This Row],[Discharge Date]],FIT_Lite[[#This Row],[Date Discharge Summary Completed]],"D")&lt;=7,"Yes","No"),"")</f>
        <v/>
      </c>
      <c r="BC281" s="18" t="str">
        <f>IFERROR(IF(LEN(TRIM(FIT_Lite[[#This Row],[Living Arrangements at Discharge]]))&gt;0,VLOOKUP(FIT_Lite[[#This Row],[Living Arrangements at Discharge]],Living_Arrangements[],2,FALSE),""),"")</f>
        <v/>
      </c>
      <c r="BD28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1" s="18" t="str">
        <f>IF(LEN(TRIM(FIT_Lite[[#This Row],[Employment Status at Discharge]]))&gt;0,IF(FIT_Lite[[#This Row],[Employment Status at Discharge]]="Yes","Stable",IF(FIT_Lite[[#This Row],[Employment Status at Discharge]]="No","Unstable",IFERROR(VLOOKUP(FIT_Lite[[#This Row],[Employment Status at Discharge]],Employment_Stat[],2,FALSE),""))),"")</f>
        <v/>
      </c>
      <c r="BF281" s="16">
        <f>IF(LEN(FIT_Lite[[#This Row],[Pre-AAPI Date]])&gt;0,FIT_Lite[[#This Row],[Pre-AAPI Date]],FIT_Lite[[#This Row],[Date Enrolled]])</f>
        <v>0</v>
      </c>
      <c r="BG281" s="16">
        <f ca="1">IF(LEN(FIT_Lite[[#This Row],[Date Discharge Summary Completed]])&gt;0,FIT_Lite[[#This Row],[Date Discharge Summary Completed]],IF(LEN(FIT_Lite[[#This Row],[Discharge Date]])&gt;0,FIT_Lite[[#This Row],[Discharge Date]]+30,TODAY()))</f>
        <v>45940</v>
      </c>
      <c r="BH281" s="16">
        <f>IF(LEN(FIT_Lite[[#This Row],[Pre-DLA-20 Date]])&gt;0,FIT_Lite[[#This Row],[Pre-DLA-20 Date]],FIT_Lite[[#This Row],[Date Enrolled]])</f>
        <v>0</v>
      </c>
      <c r="BI281" t="str">
        <f>IFERROR(IF(AND(TRIM(FIT_Lite[[#This Row],[Date Enrolled]])&lt;&gt;"",TRIM(FIT_Lite[[#This Row],[Discharge Date]])&lt;&gt;""),DATEDIF(FIT_Lite[[#This Row],[Date Enrolled]],FIT_Lite[[#This Row],[Discharge Date]],"D"),""),"")</f>
        <v/>
      </c>
    </row>
    <row r="282" spans="1:61" x14ac:dyDescent="0.25">
      <c r="A282" s="14"/>
      <c r="D282" s="20"/>
      <c r="O282" s="7"/>
      <c r="S282" s="10"/>
      <c r="AG282" s="11"/>
      <c r="AH282" s="35"/>
      <c r="AI282" s="11"/>
      <c r="AJ282" s="11"/>
      <c r="AP282" s="15" t="str" cm="1">
        <f t="array" aca="1" ref="AP28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2" s="16" t="str" cm="1">
        <f t="array" aca="1" ref="AQ28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2" s="16" t="str" cm="1">
        <f t="array" aca="1" ref="AR28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2" s="51" t="str">
        <f ca="1">IF(
AND(LEN(TRIM(FIT_Lite[[#This Row],[Child Care 6 Months Post-Discharge]]))=0,LEN(TRIM(FIT_Lite[[#This Row],[Discharge Date]]))&gt;0,LEN(TRIM(AN282))=0,FIT_Lite[[#This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2" s="48" t="str" cm="1">
        <f t="array" aca="1" ref="AT28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2" s="7">
        <f>IF(FIT_Lite[[#This Row],[Most Recent-AAPI Score]]&gt;=40, 1, IF(OR(TRIM(FIT_Lite[[#This Row],[Pre-AAPI Score]])="",TRIM(FIT_Lite[[#This Row],[Most Recent-AAPI Score]])=""),0,IF(FIT_Lite[[#This Row],[Most Recent-AAPI Score]]-FIT_Lite[[#This Row],[Pre-AAPI Score]]&gt;=0,1,0)))</f>
        <v>0</v>
      </c>
      <c r="AW282" s="7">
        <f>IF(FIT_Lite[[#This Row],[Most Recent-DLA-20 Score]]&gt;=7, 1, IF(OR(TRIM(FIT_Lite[[#This Row],[Pre-DLA-20 Score]])="",TRIM(FIT_Lite[[#This Row],[Most Recent-DLA-20 Score]])=""),0,IF(FIT_Lite[[#This Row],[Most Recent-DLA-20 Score]]-FIT_Lite[[#This Row],[Pre-DLA-20 Score]]&gt;=0,1,0)))</f>
        <v>0</v>
      </c>
      <c r="AX282" s="7">
        <f>IF(FIT_Lite[[#This Row],[Most Recent-AAPI Score]]&gt;=40, 1, IF(OR(TRIM(FIT_Lite[[#This Row],[Pre-AAPI Score]])="",TRIM(FIT_Lite[[#This Row],[Most Recent-AAPI Score]])=""),0,IF(FIT_Lite[[#This Row],[Most Recent-AAPI Score]]-FIT_Lite[[#This Row],[Pre-AAPI Score]]&gt;=0,1,0)))</f>
        <v>0</v>
      </c>
      <c r="AY282" s="7">
        <f>IF(FIT_Lite[[#This Row],[Most Recent-DLA-20 Score]]&gt;=7, 1, IF(OR(TRIM(FIT_Lite[[#This Row],[Pre-DLA-20 Score]])="",TRIM(FIT_Lite[[#This Row],[Most Recent-DLA-20 Score]])=""),0,IF(FIT_Lite[[#This Row],[Most Recent-DLA-20 Score]]-FIT_Lite[[#This Row],[Pre-DLA-20 Score]]&gt;=0,1,0)))</f>
        <v>0</v>
      </c>
      <c r="AZ282" s="7" t="str">
        <f>IFERROR(VLOOKUP(FIT_Lite[[#This Row],[Primary ICD-10 Diagnosis]],ICD_10[[Combined]:[category]],3,FALSE),"")</f>
        <v/>
      </c>
      <c r="BA282" s="18" t="str">
        <f>IF(AND(LEN(FIT_Lite[[#This Row],[Date Enrolled]])&gt;0,LEN(FIT_Lite[[#This Row],[Date Assessment Completed]])&gt;0),IF((FIT_Lite[[#This Row],[Date Assessment Completed]]-FIT_Lite[[#This Row],[Date Enrolled]])&lt;=15,"Yes","No"),"")</f>
        <v/>
      </c>
      <c r="BB282" s="7" t="str">
        <f>IF(AND(LEN(FIT_Lite[[#This Row],[Discharge Date]])&gt;0,LEN(FIT_Lite[[#This Row],[Date Discharge Summary Completed]])&gt;0),IF(DATEDIF(FIT_Lite[[#This Row],[Discharge Date]],FIT_Lite[[#This Row],[Date Discharge Summary Completed]],"D")&lt;=7,"Yes","No"),"")</f>
        <v/>
      </c>
      <c r="BC282" s="18" t="str">
        <f>IFERROR(IF(LEN(TRIM(FIT_Lite[[#This Row],[Living Arrangements at Discharge]]))&gt;0,VLOOKUP(FIT_Lite[[#This Row],[Living Arrangements at Discharge]],Living_Arrangements[],2,FALSE),""),"")</f>
        <v/>
      </c>
      <c r="BD28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2" s="18" t="str">
        <f>IF(LEN(TRIM(FIT_Lite[[#This Row],[Employment Status at Discharge]]))&gt;0,IF(FIT_Lite[[#This Row],[Employment Status at Discharge]]="Yes","Stable",IF(FIT_Lite[[#This Row],[Employment Status at Discharge]]="No","Unstable",IFERROR(VLOOKUP(FIT_Lite[[#This Row],[Employment Status at Discharge]],Employment_Stat[],2,FALSE),""))),"")</f>
        <v/>
      </c>
      <c r="BF282" s="16">
        <f>IF(LEN(FIT_Lite[[#This Row],[Pre-AAPI Date]])&gt;0,FIT_Lite[[#This Row],[Pre-AAPI Date]],FIT_Lite[[#This Row],[Date Enrolled]])</f>
        <v>0</v>
      </c>
      <c r="BG282" s="16">
        <f ca="1">IF(LEN(FIT_Lite[[#This Row],[Date Discharge Summary Completed]])&gt;0,FIT_Lite[[#This Row],[Date Discharge Summary Completed]],IF(LEN(FIT_Lite[[#This Row],[Discharge Date]])&gt;0,FIT_Lite[[#This Row],[Discharge Date]]+30,TODAY()))</f>
        <v>45940</v>
      </c>
      <c r="BH282" s="16">
        <f>IF(LEN(FIT_Lite[[#This Row],[Pre-DLA-20 Date]])&gt;0,FIT_Lite[[#This Row],[Pre-DLA-20 Date]],FIT_Lite[[#This Row],[Date Enrolled]])</f>
        <v>0</v>
      </c>
      <c r="BI282" t="str">
        <f>IFERROR(IF(AND(TRIM(FIT_Lite[[#This Row],[Date Enrolled]])&lt;&gt;"",TRIM(FIT_Lite[[#This Row],[Discharge Date]])&lt;&gt;""),DATEDIF(FIT_Lite[[#This Row],[Date Enrolled]],FIT_Lite[[#This Row],[Discharge Date]],"D"),""),"")</f>
        <v/>
      </c>
    </row>
    <row r="283" spans="1:61" x14ac:dyDescent="0.25">
      <c r="A283" s="14"/>
      <c r="D283" s="20"/>
      <c r="O283" s="7"/>
      <c r="S283" s="10"/>
      <c r="AG283" s="11"/>
      <c r="AH283" s="35"/>
      <c r="AI283" s="11"/>
      <c r="AJ283" s="11"/>
      <c r="AP283" s="15" t="str" cm="1">
        <f t="array" aca="1" ref="AP28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3" s="16" t="str" cm="1">
        <f t="array" aca="1" ref="AQ28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3" s="16" t="str" cm="1">
        <f t="array" aca="1" ref="AR28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3" s="51" t="str">
        <f ca="1">IF(
AND(LEN(TRIM(FIT_Lite[[#This Row],[Child Care 6 Months Post-Discharge]]))=0,LEN(TRIM(FIT_Lite[[#This Row],[Discharge Date]]))&gt;0,LEN(TRIM(AN283))=0,FIT_Lite[[#This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3" s="48" t="str" cm="1">
        <f t="array" aca="1" ref="AT28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3" s="7">
        <f>IF(FIT_Lite[[#This Row],[Most Recent-AAPI Score]]&gt;=40, 1, IF(OR(TRIM(FIT_Lite[[#This Row],[Pre-AAPI Score]])="",TRIM(FIT_Lite[[#This Row],[Most Recent-AAPI Score]])=""),0,IF(FIT_Lite[[#This Row],[Most Recent-AAPI Score]]-FIT_Lite[[#This Row],[Pre-AAPI Score]]&gt;=0,1,0)))</f>
        <v>0</v>
      </c>
      <c r="AW283" s="7">
        <f>IF(FIT_Lite[[#This Row],[Most Recent-DLA-20 Score]]&gt;=7, 1, IF(OR(TRIM(FIT_Lite[[#This Row],[Pre-DLA-20 Score]])="",TRIM(FIT_Lite[[#This Row],[Most Recent-DLA-20 Score]])=""),0,IF(FIT_Lite[[#This Row],[Most Recent-DLA-20 Score]]-FIT_Lite[[#This Row],[Pre-DLA-20 Score]]&gt;=0,1,0)))</f>
        <v>0</v>
      </c>
      <c r="AX283" s="7">
        <f>IF(FIT_Lite[[#This Row],[Most Recent-AAPI Score]]&gt;=40, 1, IF(OR(TRIM(FIT_Lite[[#This Row],[Pre-AAPI Score]])="",TRIM(FIT_Lite[[#This Row],[Most Recent-AAPI Score]])=""),0,IF(FIT_Lite[[#This Row],[Most Recent-AAPI Score]]-FIT_Lite[[#This Row],[Pre-AAPI Score]]&gt;=0,1,0)))</f>
        <v>0</v>
      </c>
      <c r="AY283" s="7">
        <f>IF(FIT_Lite[[#This Row],[Most Recent-DLA-20 Score]]&gt;=7, 1, IF(OR(TRIM(FIT_Lite[[#This Row],[Pre-DLA-20 Score]])="",TRIM(FIT_Lite[[#This Row],[Most Recent-DLA-20 Score]])=""),0,IF(FIT_Lite[[#This Row],[Most Recent-DLA-20 Score]]-FIT_Lite[[#This Row],[Pre-DLA-20 Score]]&gt;=0,1,0)))</f>
        <v>0</v>
      </c>
      <c r="AZ283" s="7" t="str">
        <f>IFERROR(VLOOKUP(FIT_Lite[[#This Row],[Primary ICD-10 Diagnosis]],ICD_10[[Combined]:[category]],3,FALSE),"")</f>
        <v/>
      </c>
      <c r="BA283" s="18" t="str">
        <f>IF(AND(LEN(FIT_Lite[[#This Row],[Date Enrolled]])&gt;0,LEN(FIT_Lite[[#This Row],[Date Assessment Completed]])&gt;0),IF((FIT_Lite[[#This Row],[Date Assessment Completed]]-FIT_Lite[[#This Row],[Date Enrolled]])&lt;=15,"Yes","No"),"")</f>
        <v/>
      </c>
      <c r="BB283" s="7" t="str">
        <f>IF(AND(LEN(FIT_Lite[[#This Row],[Discharge Date]])&gt;0,LEN(FIT_Lite[[#This Row],[Date Discharge Summary Completed]])&gt;0),IF(DATEDIF(FIT_Lite[[#This Row],[Discharge Date]],FIT_Lite[[#This Row],[Date Discharge Summary Completed]],"D")&lt;=7,"Yes","No"),"")</f>
        <v/>
      </c>
      <c r="BC283" s="18" t="str">
        <f>IFERROR(IF(LEN(TRIM(FIT_Lite[[#This Row],[Living Arrangements at Discharge]]))&gt;0,VLOOKUP(FIT_Lite[[#This Row],[Living Arrangements at Discharge]],Living_Arrangements[],2,FALSE),""),"")</f>
        <v/>
      </c>
      <c r="BD28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3" s="18" t="str">
        <f>IF(LEN(TRIM(FIT_Lite[[#This Row],[Employment Status at Discharge]]))&gt;0,IF(FIT_Lite[[#This Row],[Employment Status at Discharge]]="Yes","Stable",IF(FIT_Lite[[#This Row],[Employment Status at Discharge]]="No","Unstable",IFERROR(VLOOKUP(FIT_Lite[[#This Row],[Employment Status at Discharge]],Employment_Stat[],2,FALSE),""))),"")</f>
        <v/>
      </c>
      <c r="BF283" s="16">
        <f>IF(LEN(FIT_Lite[[#This Row],[Pre-AAPI Date]])&gt;0,FIT_Lite[[#This Row],[Pre-AAPI Date]],FIT_Lite[[#This Row],[Date Enrolled]])</f>
        <v>0</v>
      </c>
      <c r="BG283" s="16">
        <f ca="1">IF(LEN(FIT_Lite[[#This Row],[Date Discharge Summary Completed]])&gt;0,FIT_Lite[[#This Row],[Date Discharge Summary Completed]],IF(LEN(FIT_Lite[[#This Row],[Discharge Date]])&gt;0,FIT_Lite[[#This Row],[Discharge Date]]+30,TODAY()))</f>
        <v>45940</v>
      </c>
      <c r="BH283" s="16">
        <f>IF(LEN(FIT_Lite[[#This Row],[Pre-DLA-20 Date]])&gt;0,FIT_Lite[[#This Row],[Pre-DLA-20 Date]],FIT_Lite[[#This Row],[Date Enrolled]])</f>
        <v>0</v>
      </c>
      <c r="BI283" t="str">
        <f>IFERROR(IF(AND(TRIM(FIT_Lite[[#This Row],[Date Enrolled]])&lt;&gt;"",TRIM(FIT_Lite[[#This Row],[Discharge Date]])&lt;&gt;""),DATEDIF(FIT_Lite[[#This Row],[Date Enrolled]],FIT_Lite[[#This Row],[Discharge Date]],"D"),""),"")</f>
        <v/>
      </c>
    </row>
    <row r="284" spans="1:61" x14ac:dyDescent="0.25">
      <c r="A284" s="14"/>
      <c r="D284" s="20"/>
      <c r="O284" s="7"/>
      <c r="S284" s="10"/>
      <c r="AG284" s="11"/>
      <c r="AH284" s="35"/>
      <c r="AI284" s="11"/>
      <c r="AJ284" s="11"/>
      <c r="AP284" s="15" t="str" cm="1">
        <f t="array" aca="1" ref="AP28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4" s="16" t="str" cm="1">
        <f t="array" aca="1" ref="AQ28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4" s="16" t="str" cm="1">
        <f t="array" aca="1" ref="AR28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4" s="51" t="str">
        <f ca="1">IF(
AND(LEN(TRIM(FIT_Lite[[#This Row],[Child Care 6 Months Post-Discharge]]))=0,LEN(TRIM(FIT_Lite[[#This Row],[Discharge Date]]))&gt;0,LEN(TRIM(AN284))=0,FIT_Lite[[#This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4" s="48" t="str" cm="1">
        <f t="array" aca="1" ref="AT28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4" s="7">
        <f>IF(FIT_Lite[[#This Row],[Most Recent-AAPI Score]]&gt;=40, 1, IF(OR(TRIM(FIT_Lite[[#This Row],[Pre-AAPI Score]])="",TRIM(FIT_Lite[[#This Row],[Most Recent-AAPI Score]])=""),0,IF(FIT_Lite[[#This Row],[Most Recent-AAPI Score]]-FIT_Lite[[#This Row],[Pre-AAPI Score]]&gt;=0,1,0)))</f>
        <v>0</v>
      </c>
      <c r="AW284" s="7">
        <f>IF(FIT_Lite[[#This Row],[Most Recent-DLA-20 Score]]&gt;=7, 1, IF(OR(TRIM(FIT_Lite[[#This Row],[Pre-DLA-20 Score]])="",TRIM(FIT_Lite[[#This Row],[Most Recent-DLA-20 Score]])=""),0,IF(FIT_Lite[[#This Row],[Most Recent-DLA-20 Score]]-FIT_Lite[[#This Row],[Pre-DLA-20 Score]]&gt;=0,1,0)))</f>
        <v>0</v>
      </c>
      <c r="AX284" s="7">
        <f>IF(FIT_Lite[[#This Row],[Most Recent-AAPI Score]]&gt;=40, 1, IF(OR(TRIM(FIT_Lite[[#This Row],[Pre-AAPI Score]])="",TRIM(FIT_Lite[[#This Row],[Most Recent-AAPI Score]])=""),0,IF(FIT_Lite[[#This Row],[Most Recent-AAPI Score]]-FIT_Lite[[#This Row],[Pre-AAPI Score]]&gt;=0,1,0)))</f>
        <v>0</v>
      </c>
      <c r="AY284" s="7">
        <f>IF(FIT_Lite[[#This Row],[Most Recent-DLA-20 Score]]&gt;=7, 1, IF(OR(TRIM(FIT_Lite[[#This Row],[Pre-DLA-20 Score]])="",TRIM(FIT_Lite[[#This Row],[Most Recent-DLA-20 Score]])=""),0,IF(FIT_Lite[[#This Row],[Most Recent-DLA-20 Score]]-FIT_Lite[[#This Row],[Pre-DLA-20 Score]]&gt;=0,1,0)))</f>
        <v>0</v>
      </c>
      <c r="AZ284" s="7" t="str">
        <f>IFERROR(VLOOKUP(FIT_Lite[[#This Row],[Primary ICD-10 Diagnosis]],ICD_10[[Combined]:[category]],3,FALSE),"")</f>
        <v/>
      </c>
      <c r="BA284" s="18" t="str">
        <f>IF(AND(LEN(FIT_Lite[[#This Row],[Date Enrolled]])&gt;0,LEN(FIT_Lite[[#This Row],[Date Assessment Completed]])&gt;0),IF((FIT_Lite[[#This Row],[Date Assessment Completed]]-FIT_Lite[[#This Row],[Date Enrolled]])&lt;=15,"Yes","No"),"")</f>
        <v/>
      </c>
      <c r="BB284" s="7" t="str">
        <f>IF(AND(LEN(FIT_Lite[[#This Row],[Discharge Date]])&gt;0,LEN(FIT_Lite[[#This Row],[Date Discharge Summary Completed]])&gt;0),IF(DATEDIF(FIT_Lite[[#This Row],[Discharge Date]],FIT_Lite[[#This Row],[Date Discharge Summary Completed]],"D")&lt;=7,"Yes","No"),"")</f>
        <v/>
      </c>
      <c r="BC284" s="18" t="str">
        <f>IFERROR(IF(LEN(TRIM(FIT_Lite[[#This Row],[Living Arrangements at Discharge]]))&gt;0,VLOOKUP(FIT_Lite[[#This Row],[Living Arrangements at Discharge]],Living_Arrangements[],2,FALSE),""),"")</f>
        <v/>
      </c>
      <c r="BD28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4" s="18" t="str">
        <f>IF(LEN(TRIM(FIT_Lite[[#This Row],[Employment Status at Discharge]]))&gt;0,IF(FIT_Lite[[#This Row],[Employment Status at Discharge]]="Yes","Stable",IF(FIT_Lite[[#This Row],[Employment Status at Discharge]]="No","Unstable",IFERROR(VLOOKUP(FIT_Lite[[#This Row],[Employment Status at Discharge]],Employment_Stat[],2,FALSE),""))),"")</f>
        <v/>
      </c>
      <c r="BF284" s="16">
        <f>IF(LEN(FIT_Lite[[#This Row],[Pre-AAPI Date]])&gt;0,FIT_Lite[[#This Row],[Pre-AAPI Date]],FIT_Lite[[#This Row],[Date Enrolled]])</f>
        <v>0</v>
      </c>
      <c r="BG284" s="16">
        <f ca="1">IF(LEN(FIT_Lite[[#This Row],[Date Discharge Summary Completed]])&gt;0,FIT_Lite[[#This Row],[Date Discharge Summary Completed]],IF(LEN(FIT_Lite[[#This Row],[Discharge Date]])&gt;0,FIT_Lite[[#This Row],[Discharge Date]]+30,TODAY()))</f>
        <v>45940</v>
      </c>
      <c r="BH284" s="16">
        <f>IF(LEN(FIT_Lite[[#This Row],[Pre-DLA-20 Date]])&gt;0,FIT_Lite[[#This Row],[Pre-DLA-20 Date]],FIT_Lite[[#This Row],[Date Enrolled]])</f>
        <v>0</v>
      </c>
      <c r="BI284" t="str">
        <f>IFERROR(IF(AND(TRIM(FIT_Lite[[#This Row],[Date Enrolled]])&lt;&gt;"",TRIM(FIT_Lite[[#This Row],[Discharge Date]])&lt;&gt;""),DATEDIF(FIT_Lite[[#This Row],[Date Enrolled]],FIT_Lite[[#This Row],[Discharge Date]],"D"),""),"")</f>
        <v/>
      </c>
    </row>
    <row r="285" spans="1:61" x14ac:dyDescent="0.25">
      <c r="A285" s="14"/>
      <c r="D285" s="20"/>
      <c r="O285" s="7"/>
      <c r="S285" s="10"/>
      <c r="AG285" s="11"/>
      <c r="AH285" s="35"/>
      <c r="AI285" s="11"/>
      <c r="AJ285" s="11"/>
      <c r="AP285" s="15" t="str" cm="1">
        <f t="array" aca="1" ref="AP28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5" s="16" t="str" cm="1">
        <f t="array" aca="1" ref="AQ28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5" s="16" t="str" cm="1">
        <f t="array" aca="1" ref="AR28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5" s="51" t="str">
        <f ca="1">IF(
AND(LEN(TRIM(FIT_Lite[[#This Row],[Child Care 6 Months Post-Discharge]]))=0,LEN(TRIM(FIT_Lite[[#This Row],[Discharge Date]]))&gt;0,LEN(TRIM(AN285))=0,FIT_Lite[[#This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5" s="48" t="str" cm="1">
        <f t="array" aca="1" ref="AT28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5" s="7">
        <f>IF(FIT_Lite[[#This Row],[Most Recent-AAPI Score]]&gt;=40, 1, IF(OR(TRIM(FIT_Lite[[#This Row],[Pre-AAPI Score]])="",TRIM(FIT_Lite[[#This Row],[Most Recent-AAPI Score]])=""),0,IF(FIT_Lite[[#This Row],[Most Recent-AAPI Score]]-FIT_Lite[[#This Row],[Pre-AAPI Score]]&gt;=0,1,0)))</f>
        <v>0</v>
      </c>
      <c r="AW285" s="7">
        <f>IF(FIT_Lite[[#This Row],[Most Recent-DLA-20 Score]]&gt;=7, 1, IF(OR(TRIM(FIT_Lite[[#This Row],[Pre-DLA-20 Score]])="",TRIM(FIT_Lite[[#This Row],[Most Recent-DLA-20 Score]])=""),0,IF(FIT_Lite[[#This Row],[Most Recent-DLA-20 Score]]-FIT_Lite[[#This Row],[Pre-DLA-20 Score]]&gt;=0,1,0)))</f>
        <v>0</v>
      </c>
      <c r="AX285" s="7">
        <f>IF(FIT_Lite[[#This Row],[Most Recent-AAPI Score]]&gt;=40, 1, IF(OR(TRIM(FIT_Lite[[#This Row],[Pre-AAPI Score]])="",TRIM(FIT_Lite[[#This Row],[Most Recent-AAPI Score]])=""),0,IF(FIT_Lite[[#This Row],[Most Recent-AAPI Score]]-FIT_Lite[[#This Row],[Pre-AAPI Score]]&gt;=0,1,0)))</f>
        <v>0</v>
      </c>
      <c r="AY285" s="7">
        <f>IF(FIT_Lite[[#This Row],[Most Recent-DLA-20 Score]]&gt;=7, 1, IF(OR(TRIM(FIT_Lite[[#This Row],[Pre-DLA-20 Score]])="",TRIM(FIT_Lite[[#This Row],[Most Recent-DLA-20 Score]])=""),0,IF(FIT_Lite[[#This Row],[Most Recent-DLA-20 Score]]-FIT_Lite[[#This Row],[Pre-DLA-20 Score]]&gt;=0,1,0)))</f>
        <v>0</v>
      </c>
      <c r="AZ285" s="7" t="str">
        <f>IFERROR(VLOOKUP(FIT_Lite[[#This Row],[Primary ICD-10 Diagnosis]],ICD_10[[Combined]:[category]],3,FALSE),"")</f>
        <v/>
      </c>
      <c r="BA285" s="18" t="str">
        <f>IF(AND(LEN(FIT_Lite[[#This Row],[Date Enrolled]])&gt;0,LEN(FIT_Lite[[#This Row],[Date Assessment Completed]])&gt;0),IF((FIT_Lite[[#This Row],[Date Assessment Completed]]-FIT_Lite[[#This Row],[Date Enrolled]])&lt;=15,"Yes","No"),"")</f>
        <v/>
      </c>
      <c r="BB285" s="7" t="str">
        <f>IF(AND(LEN(FIT_Lite[[#This Row],[Discharge Date]])&gt;0,LEN(FIT_Lite[[#This Row],[Date Discharge Summary Completed]])&gt;0),IF(DATEDIF(FIT_Lite[[#This Row],[Discharge Date]],FIT_Lite[[#This Row],[Date Discharge Summary Completed]],"D")&lt;=7,"Yes","No"),"")</f>
        <v/>
      </c>
      <c r="BC285" s="18" t="str">
        <f>IFERROR(IF(LEN(TRIM(FIT_Lite[[#This Row],[Living Arrangements at Discharge]]))&gt;0,VLOOKUP(FIT_Lite[[#This Row],[Living Arrangements at Discharge]],Living_Arrangements[],2,FALSE),""),"")</f>
        <v/>
      </c>
      <c r="BD28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5" s="18" t="str">
        <f>IF(LEN(TRIM(FIT_Lite[[#This Row],[Employment Status at Discharge]]))&gt;0,IF(FIT_Lite[[#This Row],[Employment Status at Discharge]]="Yes","Stable",IF(FIT_Lite[[#This Row],[Employment Status at Discharge]]="No","Unstable",IFERROR(VLOOKUP(FIT_Lite[[#This Row],[Employment Status at Discharge]],Employment_Stat[],2,FALSE),""))),"")</f>
        <v/>
      </c>
      <c r="BF285" s="16">
        <f>IF(LEN(FIT_Lite[[#This Row],[Pre-AAPI Date]])&gt;0,FIT_Lite[[#This Row],[Pre-AAPI Date]],FIT_Lite[[#This Row],[Date Enrolled]])</f>
        <v>0</v>
      </c>
      <c r="BG285" s="16">
        <f ca="1">IF(LEN(FIT_Lite[[#This Row],[Date Discharge Summary Completed]])&gt;0,FIT_Lite[[#This Row],[Date Discharge Summary Completed]],IF(LEN(FIT_Lite[[#This Row],[Discharge Date]])&gt;0,FIT_Lite[[#This Row],[Discharge Date]]+30,TODAY()))</f>
        <v>45940</v>
      </c>
      <c r="BH285" s="16">
        <f>IF(LEN(FIT_Lite[[#This Row],[Pre-DLA-20 Date]])&gt;0,FIT_Lite[[#This Row],[Pre-DLA-20 Date]],FIT_Lite[[#This Row],[Date Enrolled]])</f>
        <v>0</v>
      </c>
      <c r="BI285" t="str">
        <f>IFERROR(IF(AND(TRIM(FIT_Lite[[#This Row],[Date Enrolled]])&lt;&gt;"",TRIM(FIT_Lite[[#This Row],[Discharge Date]])&lt;&gt;""),DATEDIF(FIT_Lite[[#This Row],[Date Enrolled]],FIT_Lite[[#This Row],[Discharge Date]],"D"),""),"")</f>
        <v/>
      </c>
    </row>
    <row r="286" spans="1:61" x14ac:dyDescent="0.25">
      <c r="A286" s="14"/>
      <c r="D286" s="20"/>
      <c r="O286" s="7"/>
      <c r="S286" s="10"/>
      <c r="AG286" s="11"/>
      <c r="AH286" s="35"/>
      <c r="AI286" s="11"/>
      <c r="AJ286" s="11"/>
      <c r="AP286" s="15" t="str" cm="1">
        <f t="array" aca="1" ref="AP28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6" s="16" t="str" cm="1">
        <f t="array" aca="1" ref="AQ28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6" s="16" t="str" cm="1">
        <f t="array" aca="1" ref="AR28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6" s="51" t="str">
        <f ca="1">IF(
AND(LEN(TRIM(FIT_Lite[[#This Row],[Child Care 6 Months Post-Discharge]]))=0,LEN(TRIM(FIT_Lite[[#This Row],[Discharge Date]]))&gt;0,LEN(TRIM(AN286))=0,FIT_Lite[[#This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6" s="48" t="str" cm="1">
        <f t="array" aca="1" ref="AT28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6" s="7">
        <f>IF(FIT_Lite[[#This Row],[Most Recent-AAPI Score]]&gt;=40, 1, IF(OR(TRIM(FIT_Lite[[#This Row],[Pre-AAPI Score]])="",TRIM(FIT_Lite[[#This Row],[Most Recent-AAPI Score]])=""),0,IF(FIT_Lite[[#This Row],[Most Recent-AAPI Score]]-FIT_Lite[[#This Row],[Pre-AAPI Score]]&gt;=0,1,0)))</f>
        <v>0</v>
      </c>
      <c r="AW286" s="7">
        <f>IF(FIT_Lite[[#This Row],[Most Recent-DLA-20 Score]]&gt;=7, 1, IF(OR(TRIM(FIT_Lite[[#This Row],[Pre-DLA-20 Score]])="",TRIM(FIT_Lite[[#This Row],[Most Recent-DLA-20 Score]])=""),0,IF(FIT_Lite[[#This Row],[Most Recent-DLA-20 Score]]-FIT_Lite[[#This Row],[Pre-DLA-20 Score]]&gt;=0,1,0)))</f>
        <v>0</v>
      </c>
      <c r="AX286" s="7">
        <f>IF(FIT_Lite[[#This Row],[Most Recent-AAPI Score]]&gt;=40, 1, IF(OR(TRIM(FIT_Lite[[#This Row],[Pre-AAPI Score]])="",TRIM(FIT_Lite[[#This Row],[Most Recent-AAPI Score]])=""),0,IF(FIT_Lite[[#This Row],[Most Recent-AAPI Score]]-FIT_Lite[[#This Row],[Pre-AAPI Score]]&gt;=0,1,0)))</f>
        <v>0</v>
      </c>
      <c r="AY286" s="7">
        <f>IF(FIT_Lite[[#This Row],[Most Recent-DLA-20 Score]]&gt;=7, 1, IF(OR(TRIM(FIT_Lite[[#This Row],[Pre-DLA-20 Score]])="",TRIM(FIT_Lite[[#This Row],[Most Recent-DLA-20 Score]])=""),0,IF(FIT_Lite[[#This Row],[Most Recent-DLA-20 Score]]-FIT_Lite[[#This Row],[Pre-DLA-20 Score]]&gt;=0,1,0)))</f>
        <v>0</v>
      </c>
      <c r="AZ286" s="7" t="str">
        <f>IFERROR(VLOOKUP(FIT_Lite[[#This Row],[Primary ICD-10 Diagnosis]],ICD_10[[Combined]:[category]],3,FALSE),"")</f>
        <v/>
      </c>
      <c r="BA286" s="18" t="str">
        <f>IF(AND(LEN(FIT_Lite[[#This Row],[Date Enrolled]])&gt;0,LEN(FIT_Lite[[#This Row],[Date Assessment Completed]])&gt;0),IF((FIT_Lite[[#This Row],[Date Assessment Completed]]-FIT_Lite[[#This Row],[Date Enrolled]])&lt;=15,"Yes","No"),"")</f>
        <v/>
      </c>
      <c r="BB286" s="7" t="str">
        <f>IF(AND(LEN(FIT_Lite[[#This Row],[Discharge Date]])&gt;0,LEN(FIT_Lite[[#This Row],[Date Discharge Summary Completed]])&gt;0),IF(DATEDIF(FIT_Lite[[#This Row],[Discharge Date]],FIT_Lite[[#This Row],[Date Discharge Summary Completed]],"D")&lt;=7,"Yes","No"),"")</f>
        <v/>
      </c>
      <c r="BC286" s="18" t="str">
        <f>IFERROR(IF(LEN(TRIM(FIT_Lite[[#This Row],[Living Arrangements at Discharge]]))&gt;0,VLOOKUP(FIT_Lite[[#This Row],[Living Arrangements at Discharge]],Living_Arrangements[],2,FALSE),""),"")</f>
        <v/>
      </c>
      <c r="BD28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6" s="18" t="str">
        <f>IF(LEN(TRIM(FIT_Lite[[#This Row],[Employment Status at Discharge]]))&gt;0,IF(FIT_Lite[[#This Row],[Employment Status at Discharge]]="Yes","Stable",IF(FIT_Lite[[#This Row],[Employment Status at Discharge]]="No","Unstable",IFERROR(VLOOKUP(FIT_Lite[[#This Row],[Employment Status at Discharge]],Employment_Stat[],2,FALSE),""))),"")</f>
        <v/>
      </c>
      <c r="BF286" s="16">
        <f>IF(LEN(FIT_Lite[[#This Row],[Pre-AAPI Date]])&gt;0,FIT_Lite[[#This Row],[Pre-AAPI Date]],FIT_Lite[[#This Row],[Date Enrolled]])</f>
        <v>0</v>
      </c>
      <c r="BG286" s="16">
        <f ca="1">IF(LEN(FIT_Lite[[#This Row],[Date Discharge Summary Completed]])&gt;0,FIT_Lite[[#This Row],[Date Discharge Summary Completed]],IF(LEN(FIT_Lite[[#This Row],[Discharge Date]])&gt;0,FIT_Lite[[#This Row],[Discharge Date]]+30,TODAY()))</f>
        <v>45940</v>
      </c>
      <c r="BH286" s="16">
        <f>IF(LEN(FIT_Lite[[#This Row],[Pre-DLA-20 Date]])&gt;0,FIT_Lite[[#This Row],[Pre-DLA-20 Date]],FIT_Lite[[#This Row],[Date Enrolled]])</f>
        <v>0</v>
      </c>
      <c r="BI286" t="str">
        <f>IFERROR(IF(AND(TRIM(FIT_Lite[[#This Row],[Date Enrolled]])&lt;&gt;"",TRIM(FIT_Lite[[#This Row],[Discharge Date]])&lt;&gt;""),DATEDIF(FIT_Lite[[#This Row],[Date Enrolled]],FIT_Lite[[#This Row],[Discharge Date]],"D"),""),"")</f>
        <v/>
      </c>
    </row>
    <row r="287" spans="1:61" x14ac:dyDescent="0.25">
      <c r="A287" s="14"/>
      <c r="D287" s="20"/>
      <c r="O287" s="7"/>
      <c r="S287" s="10"/>
      <c r="AG287" s="11"/>
      <c r="AH287" s="35"/>
      <c r="AI287" s="11"/>
      <c r="AJ287" s="11"/>
      <c r="AP287" s="15" t="str" cm="1">
        <f t="array" aca="1" ref="AP28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7" s="16" t="str" cm="1">
        <f t="array" aca="1" ref="AQ28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7" s="16" t="str" cm="1">
        <f t="array" aca="1" ref="AR28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7" s="51" t="str">
        <f ca="1">IF(
AND(LEN(TRIM(FIT_Lite[[#This Row],[Child Care 6 Months Post-Discharge]]))=0,LEN(TRIM(FIT_Lite[[#This Row],[Discharge Date]]))&gt;0,LEN(TRIM(AN287))=0,FIT_Lite[[#This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7" s="48" t="str" cm="1">
        <f t="array" aca="1" ref="AT28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7" s="7">
        <f>IF(FIT_Lite[[#This Row],[Most Recent-AAPI Score]]&gt;=40, 1, IF(OR(TRIM(FIT_Lite[[#This Row],[Pre-AAPI Score]])="",TRIM(FIT_Lite[[#This Row],[Most Recent-AAPI Score]])=""),0,IF(FIT_Lite[[#This Row],[Most Recent-AAPI Score]]-FIT_Lite[[#This Row],[Pre-AAPI Score]]&gt;=0,1,0)))</f>
        <v>0</v>
      </c>
      <c r="AW287" s="7">
        <f>IF(FIT_Lite[[#This Row],[Most Recent-DLA-20 Score]]&gt;=7, 1, IF(OR(TRIM(FIT_Lite[[#This Row],[Pre-DLA-20 Score]])="",TRIM(FIT_Lite[[#This Row],[Most Recent-DLA-20 Score]])=""),0,IF(FIT_Lite[[#This Row],[Most Recent-DLA-20 Score]]-FIT_Lite[[#This Row],[Pre-DLA-20 Score]]&gt;=0,1,0)))</f>
        <v>0</v>
      </c>
      <c r="AX287" s="7">
        <f>IF(FIT_Lite[[#This Row],[Most Recent-AAPI Score]]&gt;=40, 1, IF(OR(TRIM(FIT_Lite[[#This Row],[Pre-AAPI Score]])="",TRIM(FIT_Lite[[#This Row],[Most Recent-AAPI Score]])=""),0,IF(FIT_Lite[[#This Row],[Most Recent-AAPI Score]]-FIT_Lite[[#This Row],[Pre-AAPI Score]]&gt;=0,1,0)))</f>
        <v>0</v>
      </c>
      <c r="AY287" s="7">
        <f>IF(FIT_Lite[[#This Row],[Most Recent-DLA-20 Score]]&gt;=7, 1, IF(OR(TRIM(FIT_Lite[[#This Row],[Pre-DLA-20 Score]])="",TRIM(FIT_Lite[[#This Row],[Most Recent-DLA-20 Score]])=""),0,IF(FIT_Lite[[#This Row],[Most Recent-DLA-20 Score]]-FIT_Lite[[#This Row],[Pre-DLA-20 Score]]&gt;=0,1,0)))</f>
        <v>0</v>
      </c>
      <c r="AZ287" s="7" t="str">
        <f>IFERROR(VLOOKUP(FIT_Lite[[#This Row],[Primary ICD-10 Diagnosis]],ICD_10[[Combined]:[category]],3,FALSE),"")</f>
        <v/>
      </c>
      <c r="BA287" s="18" t="str">
        <f>IF(AND(LEN(FIT_Lite[[#This Row],[Date Enrolled]])&gt;0,LEN(FIT_Lite[[#This Row],[Date Assessment Completed]])&gt;0),IF((FIT_Lite[[#This Row],[Date Assessment Completed]]-FIT_Lite[[#This Row],[Date Enrolled]])&lt;=15,"Yes","No"),"")</f>
        <v/>
      </c>
      <c r="BB287" s="7" t="str">
        <f>IF(AND(LEN(FIT_Lite[[#This Row],[Discharge Date]])&gt;0,LEN(FIT_Lite[[#This Row],[Date Discharge Summary Completed]])&gt;0),IF(DATEDIF(FIT_Lite[[#This Row],[Discharge Date]],FIT_Lite[[#This Row],[Date Discharge Summary Completed]],"D")&lt;=7,"Yes","No"),"")</f>
        <v/>
      </c>
      <c r="BC287" s="18" t="str">
        <f>IFERROR(IF(LEN(TRIM(FIT_Lite[[#This Row],[Living Arrangements at Discharge]]))&gt;0,VLOOKUP(FIT_Lite[[#This Row],[Living Arrangements at Discharge]],Living_Arrangements[],2,FALSE),""),"")</f>
        <v/>
      </c>
      <c r="BD28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7" s="18" t="str">
        <f>IF(LEN(TRIM(FIT_Lite[[#This Row],[Employment Status at Discharge]]))&gt;0,IF(FIT_Lite[[#This Row],[Employment Status at Discharge]]="Yes","Stable",IF(FIT_Lite[[#This Row],[Employment Status at Discharge]]="No","Unstable",IFERROR(VLOOKUP(FIT_Lite[[#This Row],[Employment Status at Discharge]],Employment_Stat[],2,FALSE),""))),"")</f>
        <v/>
      </c>
      <c r="BF287" s="16">
        <f>IF(LEN(FIT_Lite[[#This Row],[Pre-AAPI Date]])&gt;0,FIT_Lite[[#This Row],[Pre-AAPI Date]],FIT_Lite[[#This Row],[Date Enrolled]])</f>
        <v>0</v>
      </c>
      <c r="BG287" s="16">
        <f ca="1">IF(LEN(FIT_Lite[[#This Row],[Date Discharge Summary Completed]])&gt;0,FIT_Lite[[#This Row],[Date Discharge Summary Completed]],IF(LEN(FIT_Lite[[#This Row],[Discharge Date]])&gt;0,FIT_Lite[[#This Row],[Discharge Date]]+30,TODAY()))</f>
        <v>45940</v>
      </c>
      <c r="BH287" s="16">
        <f>IF(LEN(FIT_Lite[[#This Row],[Pre-DLA-20 Date]])&gt;0,FIT_Lite[[#This Row],[Pre-DLA-20 Date]],FIT_Lite[[#This Row],[Date Enrolled]])</f>
        <v>0</v>
      </c>
      <c r="BI287" t="str">
        <f>IFERROR(IF(AND(TRIM(FIT_Lite[[#This Row],[Date Enrolled]])&lt;&gt;"",TRIM(FIT_Lite[[#This Row],[Discharge Date]])&lt;&gt;""),DATEDIF(FIT_Lite[[#This Row],[Date Enrolled]],FIT_Lite[[#This Row],[Discharge Date]],"D"),""),"")</f>
        <v/>
      </c>
    </row>
    <row r="288" spans="1:61" x14ac:dyDescent="0.25">
      <c r="A288" s="14"/>
      <c r="D288" s="20"/>
      <c r="O288" s="7"/>
      <c r="S288" s="10"/>
      <c r="AG288" s="11"/>
      <c r="AH288" s="35"/>
      <c r="AI288" s="11"/>
      <c r="AJ288" s="11"/>
      <c r="AP288" s="15" t="str" cm="1">
        <f t="array" aca="1" ref="AP28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8" s="16" t="str" cm="1">
        <f t="array" aca="1" ref="AQ28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8" s="16" t="str" cm="1">
        <f t="array" aca="1" ref="AR28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8" s="51" t="str">
        <f ca="1">IF(
AND(LEN(TRIM(FIT_Lite[[#This Row],[Child Care 6 Months Post-Discharge]]))=0,LEN(TRIM(FIT_Lite[[#This Row],[Discharge Date]]))&gt;0,LEN(TRIM(AN288))=0,FIT_Lite[[#This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8" s="48" t="str" cm="1">
        <f t="array" aca="1" ref="AT28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8" s="7">
        <f>IF(FIT_Lite[[#This Row],[Most Recent-AAPI Score]]&gt;=40, 1, IF(OR(TRIM(FIT_Lite[[#This Row],[Pre-AAPI Score]])="",TRIM(FIT_Lite[[#This Row],[Most Recent-AAPI Score]])=""),0,IF(FIT_Lite[[#This Row],[Most Recent-AAPI Score]]-FIT_Lite[[#This Row],[Pre-AAPI Score]]&gt;=0,1,0)))</f>
        <v>0</v>
      </c>
      <c r="AW288" s="7">
        <f>IF(FIT_Lite[[#This Row],[Most Recent-DLA-20 Score]]&gt;=7, 1, IF(OR(TRIM(FIT_Lite[[#This Row],[Pre-DLA-20 Score]])="",TRIM(FIT_Lite[[#This Row],[Most Recent-DLA-20 Score]])=""),0,IF(FIT_Lite[[#This Row],[Most Recent-DLA-20 Score]]-FIT_Lite[[#This Row],[Pre-DLA-20 Score]]&gt;=0,1,0)))</f>
        <v>0</v>
      </c>
      <c r="AX288" s="7">
        <f>IF(FIT_Lite[[#This Row],[Most Recent-AAPI Score]]&gt;=40, 1, IF(OR(TRIM(FIT_Lite[[#This Row],[Pre-AAPI Score]])="",TRIM(FIT_Lite[[#This Row],[Most Recent-AAPI Score]])=""),0,IF(FIT_Lite[[#This Row],[Most Recent-AAPI Score]]-FIT_Lite[[#This Row],[Pre-AAPI Score]]&gt;=0,1,0)))</f>
        <v>0</v>
      </c>
      <c r="AY288" s="7">
        <f>IF(FIT_Lite[[#This Row],[Most Recent-DLA-20 Score]]&gt;=7, 1, IF(OR(TRIM(FIT_Lite[[#This Row],[Pre-DLA-20 Score]])="",TRIM(FIT_Lite[[#This Row],[Most Recent-DLA-20 Score]])=""),0,IF(FIT_Lite[[#This Row],[Most Recent-DLA-20 Score]]-FIT_Lite[[#This Row],[Pre-DLA-20 Score]]&gt;=0,1,0)))</f>
        <v>0</v>
      </c>
      <c r="AZ288" s="7" t="str">
        <f>IFERROR(VLOOKUP(FIT_Lite[[#This Row],[Primary ICD-10 Diagnosis]],ICD_10[[Combined]:[category]],3,FALSE),"")</f>
        <v/>
      </c>
      <c r="BA288" s="18" t="str">
        <f>IF(AND(LEN(FIT_Lite[[#This Row],[Date Enrolled]])&gt;0,LEN(FIT_Lite[[#This Row],[Date Assessment Completed]])&gt;0),IF((FIT_Lite[[#This Row],[Date Assessment Completed]]-FIT_Lite[[#This Row],[Date Enrolled]])&lt;=15,"Yes","No"),"")</f>
        <v/>
      </c>
      <c r="BB288" s="7" t="str">
        <f>IF(AND(LEN(FIT_Lite[[#This Row],[Discharge Date]])&gt;0,LEN(FIT_Lite[[#This Row],[Date Discharge Summary Completed]])&gt;0),IF(DATEDIF(FIT_Lite[[#This Row],[Discharge Date]],FIT_Lite[[#This Row],[Date Discharge Summary Completed]],"D")&lt;=7,"Yes","No"),"")</f>
        <v/>
      </c>
      <c r="BC288" s="18" t="str">
        <f>IFERROR(IF(LEN(TRIM(FIT_Lite[[#This Row],[Living Arrangements at Discharge]]))&gt;0,VLOOKUP(FIT_Lite[[#This Row],[Living Arrangements at Discharge]],Living_Arrangements[],2,FALSE),""),"")</f>
        <v/>
      </c>
      <c r="BD28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8" s="18" t="str">
        <f>IF(LEN(TRIM(FIT_Lite[[#This Row],[Employment Status at Discharge]]))&gt;0,IF(FIT_Lite[[#This Row],[Employment Status at Discharge]]="Yes","Stable",IF(FIT_Lite[[#This Row],[Employment Status at Discharge]]="No","Unstable",IFERROR(VLOOKUP(FIT_Lite[[#This Row],[Employment Status at Discharge]],Employment_Stat[],2,FALSE),""))),"")</f>
        <v/>
      </c>
      <c r="BF288" s="16">
        <f>IF(LEN(FIT_Lite[[#This Row],[Pre-AAPI Date]])&gt;0,FIT_Lite[[#This Row],[Pre-AAPI Date]],FIT_Lite[[#This Row],[Date Enrolled]])</f>
        <v>0</v>
      </c>
      <c r="BG288" s="16">
        <f ca="1">IF(LEN(FIT_Lite[[#This Row],[Date Discharge Summary Completed]])&gt;0,FIT_Lite[[#This Row],[Date Discharge Summary Completed]],IF(LEN(FIT_Lite[[#This Row],[Discharge Date]])&gt;0,FIT_Lite[[#This Row],[Discharge Date]]+30,TODAY()))</f>
        <v>45940</v>
      </c>
      <c r="BH288" s="16">
        <f>IF(LEN(FIT_Lite[[#This Row],[Pre-DLA-20 Date]])&gt;0,FIT_Lite[[#This Row],[Pre-DLA-20 Date]],FIT_Lite[[#This Row],[Date Enrolled]])</f>
        <v>0</v>
      </c>
      <c r="BI288" t="str">
        <f>IFERROR(IF(AND(TRIM(FIT_Lite[[#This Row],[Date Enrolled]])&lt;&gt;"",TRIM(FIT_Lite[[#This Row],[Discharge Date]])&lt;&gt;""),DATEDIF(FIT_Lite[[#This Row],[Date Enrolled]],FIT_Lite[[#This Row],[Discharge Date]],"D"),""),"")</f>
        <v/>
      </c>
    </row>
    <row r="289" spans="1:61" x14ac:dyDescent="0.25">
      <c r="A289" s="14"/>
      <c r="D289" s="20"/>
      <c r="O289" s="7"/>
      <c r="S289" s="10"/>
      <c r="AG289" s="11"/>
      <c r="AH289" s="35"/>
      <c r="AI289" s="11"/>
      <c r="AJ289" s="11"/>
      <c r="AP289" s="15" t="str" cm="1">
        <f t="array" aca="1" ref="AP28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89" s="16" t="str" cm="1">
        <f t="array" aca="1" ref="AQ28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89" s="16" t="str" cm="1">
        <f t="array" aca="1" ref="AR28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89" s="51" t="str">
        <f ca="1">IF(
AND(LEN(TRIM(FIT_Lite[[#This Row],[Child Care 6 Months Post-Discharge]]))=0,LEN(TRIM(FIT_Lite[[#This Row],[Discharge Date]]))&gt;0,LEN(TRIM(AN289))=0,FIT_Lite[[#This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89" s="48" t="str" cm="1">
        <f t="array" aca="1" ref="AT28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8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89" s="7">
        <f>IF(FIT_Lite[[#This Row],[Most Recent-AAPI Score]]&gt;=40, 1, IF(OR(TRIM(FIT_Lite[[#This Row],[Pre-AAPI Score]])="",TRIM(FIT_Lite[[#This Row],[Most Recent-AAPI Score]])=""),0,IF(FIT_Lite[[#This Row],[Most Recent-AAPI Score]]-FIT_Lite[[#This Row],[Pre-AAPI Score]]&gt;=0,1,0)))</f>
        <v>0</v>
      </c>
      <c r="AW289" s="7">
        <f>IF(FIT_Lite[[#This Row],[Most Recent-DLA-20 Score]]&gt;=7, 1, IF(OR(TRIM(FIT_Lite[[#This Row],[Pre-DLA-20 Score]])="",TRIM(FIT_Lite[[#This Row],[Most Recent-DLA-20 Score]])=""),0,IF(FIT_Lite[[#This Row],[Most Recent-DLA-20 Score]]-FIT_Lite[[#This Row],[Pre-DLA-20 Score]]&gt;=0,1,0)))</f>
        <v>0</v>
      </c>
      <c r="AX289" s="7">
        <f>IF(FIT_Lite[[#This Row],[Most Recent-AAPI Score]]&gt;=40, 1, IF(OR(TRIM(FIT_Lite[[#This Row],[Pre-AAPI Score]])="",TRIM(FIT_Lite[[#This Row],[Most Recent-AAPI Score]])=""),0,IF(FIT_Lite[[#This Row],[Most Recent-AAPI Score]]-FIT_Lite[[#This Row],[Pre-AAPI Score]]&gt;=0,1,0)))</f>
        <v>0</v>
      </c>
      <c r="AY289" s="7">
        <f>IF(FIT_Lite[[#This Row],[Most Recent-DLA-20 Score]]&gt;=7, 1, IF(OR(TRIM(FIT_Lite[[#This Row],[Pre-DLA-20 Score]])="",TRIM(FIT_Lite[[#This Row],[Most Recent-DLA-20 Score]])=""),0,IF(FIT_Lite[[#This Row],[Most Recent-DLA-20 Score]]-FIT_Lite[[#This Row],[Pre-DLA-20 Score]]&gt;=0,1,0)))</f>
        <v>0</v>
      </c>
      <c r="AZ289" s="7" t="str">
        <f>IFERROR(VLOOKUP(FIT_Lite[[#This Row],[Primary ICD-10 Diagnosis]],ICD_10[[Combined]:[category]],3,FALSE),"")</f>
        <v/>
      </c>
      <c r="BA289" s="18" t="str">
        <f>IF(AND(LEN(FIT_Lite[[#This Row],[Date Enrolled]])&gt;0,LEN(FIT_Lite[[#This Row],[Date Assessment Completed]])&gt;0),IF((FIT_Lite[[#This Row],[Date Assessment Completed]]-FIT_Lite[[#This Row],[Date Enrolled]])&lt;=15,"Yes","No"),"")</f>
        <v/>
      </c>
      <c r="BB289" s="7" t="str">
        <f>IF(AND(LEN(FIT_Lite[[#This Row],[Discharge Date]])&gt;0,LEN(FIT_Lite[[#This Row],[Date Discharge Summary Completed]])&gt;0),IF(DATEDIF(FIT_Lite[[#This Row],[Discharge Date]],FIT_Lite[[#This Row],[Date Discharge Summary Completed]],"D")&lt;=7,"Yes","No"),"")</f>
        <v/>
      </c>
      <c r="BC289" s="18" t="str">
        <f>IFERROR(IF(LEN(TRIM(FIT_Lite[[#This Row],[Living Arrangements at Discharge]]))&gt;0,VLOOKUP(FIT_Lite[[#This Row],[Living Arrangements at Discharge]],Living_Arrangements[],2,FALSE),""),"")</f>
        <v/>
      </c>
      <c r="BD28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89" s="18" t="str">
        <f>IF(LEN(TRIM(FIT_Lite[[#This Row],[Employment Status at Discharge]]))&gt;0,IF(FIT_Lite[[#This Row],[Employment Status at Discharge]]="Yes","Stable",IF(FIT_Lite[[#This Row],[Employment Status at Discharge]]="No","Unstable",IFERROR(VLOOKUP(FIT_Lite[[#This Row],[Employment Status at Discharge]],Employment_Stat[],2,FALSE),""))),"")</f>
        <v/>
      </c>
      <c r="BF289" s="16">
        <f>IF(LEN(FIT_Lite[[#This Row],[Pre-AAPI Date]])&gt;0,FIT_Lite[[#This Row],[Pre-AAPI Date]],FIT_Lite[[#This Row],[Date Enrolled]])</f>
        <v>0</v>
      </c>
      <c r="BG289" s="16">
        <f ca="1">IF(LEN(FIT_Lite[[#This Row],[Date Discharge Summary Completed]])&gt;0,FIT_Lite[[#This Row],[Date Discharge Summary Completed]],IF(LEN(FIT_Lite[[#This Row],[Discharge Date]])&gt;0,FIT_Lite[[#This Row],[Discharge Date]]+30,TODAY()))</f>
        <v>45940</v>
      </c>
      <c r="BH289" s="16">
        <f>IF(LEN(FIT_Lite[[#This Row],[Pre-DLA-20 Date]])&gt;0,FIT_Lite[[#This Row],[Pre-DLA-20 Date]],FIT_Lite[[#This Row],[Date Enrolled]])</f>
        <v>0</v>
      </c>
      <c r="BI289" t="str">
        <f>IFERROR(IF(AND(TRIM(FIT_Lite[[#This Row],[Date Enrolled]])&lt;&gt;"",TRIM(FIT_Lite[[#This Row],[Discharge Date]])&lt;&gt;""),DATEDIF(FIT_Lite[[#This Row],[Date Enrolled]],FIT_Lite[[#This Row],[Discharge Date]],"D"),""),"")</f>
        <v/>
      </c>
    </row>
    <row r="290" spans="1:61" x14ac:dyDescent="0.25">
      <c r="A290" s="14"/>
      <c r="D290" s="20"/>
      <c r="O290" s="7"/>
      <c r="S290" s="10"/>
      <c r="AG290" s="11"/>
      <c r="AH290" s="35"/>
      <c r="AI290" s="11"/>
      <c r="AJ290" s="11"/>
      <c r="AP290" s="15" t="str" cm="1">
        <f t="array" aca="1" ref="AP29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0" s="16" t="str" cm="1">
        <f t="array" aca="1" ref="AQ29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0" s="16" t="str" cm="1">
        <f t="array" aca="1" ref="AR29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0" s="51" t="str">
        <f ca="1">IF(
AND(LEN(TRIM(FIT_Lite[[#This Row],[Child Care 6 Months Post-Discharge]]))=0,LEN(TRIM(FIT_Lite[[#This Row],[Discharge Date]]))&gt;0,LEN(TRIM(AN290))=0,FIT_Lite[[#This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0" s="48" t="str" cm="1">
        <f t="array" aca="1" ref="AT29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0" s="7">
        <f>IF(FIT_Lite[[#This Row],[Most Recent-AAPI Score]]&gt;=40, 1, IF(OR(TRIM(FIT_Lite[[#This Row],[Pre-AAPI Score]])="",TRIM(FIT_Lite[[#This Row],[Most Recent-AAPI Score]])=""),0,IF(FIT_Lite[[#This Row],[Most Recent-AAPI Score]]-FIT_Lite[[#This Row],[Pre-AAPI Score]]&gt;=0,1,0)))</f>
        <v>0</v>
      </c>
      <c r="AW290" s="7">
        <f>IF(FIT_Lite[[#This Row],[Most Recent-DLA-20 Score]]&gt;=7, 1, IF(OR(TRIM(FIT_Lite[[#This Row],[Pre-DLA-20 Score]])="",TRIM(FIT_Lite[[#This Row],[Most Recent-DLA-20 Score]])=""),0,IF(FIT_Lite[[#This Row],[Most Recent-DLA-20 Score]]-FIT_Lite[[#This Row],[Pre-DLA-20 Score]]&gt;=0,1,0)))</f>
        <v>0</v>
      </c>
      <c r="AX290" s="7">
        <f>IF(FIT_Lite[[#This Row],[Most Recent-AAPI Score]]&gt;=40, 1, IF(OR(TRIM(FIT_Lite[[#This Row],[Pre-AAPI Score]])="",TRIM(FIT_Lite[[#This Row],[Most Recent-AAPI Score]])=""),0,IF(FIT_Lite[[#This Row],[Most Recent-AAPI Score]]-FIT_Lite[[#This Row],[Pre-AAPI Score]]&gt;=0,1,0)))</f>
        <v>0</v>
      </c>
      <c r="AY290" s="7">
        <f>IF(FIT_Lite[[#This Row],[Most Recent-DLA-20 Score]]&gt;=7, 1, IF(OR(TRIM(FIT_Lite[[#This Row],[Pre-DLA-20 Score]])="",TRIM(FIT_Lite[[#This Row],[Most Recent-DLA-20 Score]])=""),0,IF(FIT_Lite[[#This Row],[Most Recent-DLA-20 Score]]-FIT_Lite[[#This Row],[Pre-DLA-20 Score]]&gt;=0,1,0)))</f>
        <v>0</v>
      </c>
      <c r="AZ290" s="7" t="str">
        <f>IFERROR(VLOOKUP(FIT_Lite[[#This Row],[Primary ICD-10 Diagnosis]],ICD_10[[Combined]:[category]],3,FALSE),"")</f>
        <v/>
      </c>
      <c r="BA290" s="18" t="str">
        <f>IF(AND(LEN(FIT_Lite[[#This Row],[Date Enrolled]])&gt;0,LEN(FIT_Lite[[#This Row],[Date Assessment Completed]])&gt;0),IF((FIT_Lite[[#This Row],[Date Assessment Completed]]-FIT_Lite[[#This Row],[Date Enrolled]])&lt;=15,"Yes","No"),"")</f>
        <v/>
      </c>
      <c r="BB290" s="7" t="str">
        <f>IF(AND(LEN(FIT_Lite[[#This Row],[Discharge Date]])&gt;0,LEN(FIT_Lite[[#This Row],[Date Discharge Summary Completed]])&gt;0),IF(DATEDIF(FIT_Lite[[#This Row],[Discharge Date]],FIT_Lite[[#This Row],[Date Discharge Summary Completed]],"D")&lt;=7,"Yes","No"),"")</f>
        <v/>
      </c>
      <c r="BC290" s="18" t="str">
        <f>IFERROR(IF(LEN(TRIM(FIT_Lite[[#This Row],[Living Arrangements at Discharge]]))&gt;0,VLOOKUP(FIT_Lite[[#This Row],[Living Arrangements at Discharge]],Living_Arrangements[],2,FALSE),""),"")</f>
        <v/>
      </c>
      <c r="BD29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0" s="18" t="str">
        <f>IF(LEN(TRIM(FIT_Lite[[#This Row],[Employment Status at Discharge]]))&gt;0,IF(FIT_Lite[[#This Row],[Employment Status at Discharge]]="Yes","Stable",IF(FIT_Lite[[#This Row],[Employment Status at Discharge]]="No","Unstable",IFERROR(VLOOKUP(FIT_Lite[[#This Row],[Employment Status at Discharge]],Employment_Stat[],2,FALSE),""))),"")</f>
        <v/>
      </c>
      <c r="BF290" s="16">
        <f>IF(LEN(FIT_Lite[[#This Row],[Pre-AAPI Date]])&gt;0,FIT_Lite[[#This Row],[Pre-AAPI Date]],FIT_Lite[[#This Row],[Date Enrolled]])</f>
        <v>0</v>
      </c>
      <c r="BG290" s="16">
        <f ca="1">IF(LEN(FIT_Lite[[#This Row],[Date Discharge Summary Completed]])&gt;0,FIT_Lite[[#This Row],[Date Discharge Summary Completed]],IF(LEN(FIT_Lite[[#This Row],[Discharge Date]])&gt;0,FIT_Lite[[#This Row],[Discharge Date]]+30,TODAY()))</f>
        <v>45940</v>
      </c>
      <c r="BH290" s="16">
        <f>IF(LEN(FIT_Lite[[#This Row],[Pre-DLA-20 Date]])&gt;0,FIT_Lite[[#This Row],[Pre-DLA-20 Date]],FIT_Lite[[#This Row],[Date Enrolled]])</f>
        <v>0</v>
      </c>
      <c r="BI290" t="str">
        <f>IFERROR(IF(AND(TRIM(FIT_Lite[[#This Row],[Date Enrolled]])&lt;&gt;"",TRIM(FIT_Lite[[#This Row],[Discharge Date]])&lt;&gt;""),DATEDIF(FIT_Lite[[#This Row],[Date Enrolled]],FIT_Lite[[#This Row],[Discharge Date]],"D"),""),"")</f>
        <v/>
      </c>
    </row>
    <row r="291" spans="1:61" x14ac:dyDescent="0.25">
      <c r="A291" s="14"/>
      <c r="D291" s="20"/>
      <c r="O291" s="7"/>
      <c r="S291" s="10"/>
      <c r="AG291" s="11"/>
      <c r="AH291" s="35"/>
      <c r="AI291" s="11"/>
      <c r="AJ291" s="11"/>
      <c r="AP291" s="15" t="str" cm="1">
        <f t="array" aca="1" ref="AP29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1" s="16" t="str" cm="1">
        <f t="array" aca="1" ref="AQ29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1" s="16" t="str" cm="1">
        <f t="array" aca="1" ref="AR29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1" s="51" t="str">
        <f ca="1">IF(
AND(LEN(TRIM(FIT_Lite[[#This Row],[Child Care 6 Months Post-Discharge]]))=0,LEN(TRIM(FIT_Lite[[#This Row],[Discharge Date]]))&gt;0,LEN(TRIM(AN291))=0,FIT_Lite[[#This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1" s="48" t="str" cm="1">
        <f t="array" aca="1" ref="AT29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1" s="7">
        <f>IF(FIT_Lite[[#This Row],[Most Recent-AAPI Score]]&gt;=40, 1, IF(OR(TRIM(FIT_Lite[[#This Row],[Pre-AAPI Score]])="",TRIM(FIT_Lite[[#This Row],[Most Recent-AAPI Score]])=""),0,IF(FIT_Lite[[#This Row],[Most Recent-AAPI Score]]-FIT_Lite[[#This Row],[Pre-AAPI Score]]&gt;=0,1,0)))</f>
        <v>0</v>
      </c>
      <c r="AW291" s="7">
        <f>IF(FIT_Lite[[#This Row],[Most Recent-DLA-20 Score]]&gt;=7, 1, IF(OR(TRIM(FIT_Lite[[#This Row],[Pre-DLA-20 Score]])="",TRIM(FIT_Lite[[#This Row],[Most Recent-DLA-20 Score]])=""),0,IF(FIT_Lite[[#This Row],[Most Recent-DLA-20 Score]]-FIT_Lite[[#This Row],[Pre-DLA-20 Score]]&gt;=0,1,0)))</f>
        <v>0</v>
      </c>
      <c r="AX291" s="7">
        <f>IF(FIT_Lite[[#This Row],[Most Recent-AAPI Score]]&gt;=40, 1, IF(OR(TRIM(FIT_Lite[[#This Row],[Pre-AAPI Score]])="",TRIM(FIT_Lite[[#This Row],[Most Recent-AAPI Score]])=""),0,IF(FIT_Lite[[#This Row],[Most Recent-AAPI Score]]-FIT_Lite[[#This Row],[Pre-AAPI Score]]&gt;=0,1,0)))</f>
        <v>0</v>
      </c>
      <c r="AY291" s="7">
        <f>IF(FIT_Lite[[#This Row],[Most Recent-DLA-20 Score]]&gt;=7, 1, IF(OR(TRIM(FIT_Lite[[#This Row],[Pre-DLA-20 Score]])="",TRIM(FIT_Lite[[#This Row],[Most Recent-DLA-20 Score]])=""),0,IF(FIT_Lite[[#This Row],[Most Recent-DLA-20 Score]]-FIT_Lite[[#This Row],[Pre-DLA-20 Score]]&gt;=0,1,0)))</f>
        <v>0</v>
      </c>
      <c r="AZ291" s="7" t="str">
        <f>IFERROR(VLOOKUP(FIT_Lite[[#This Row],[Primary ICD-10 Diagnosis]],ICD_10[[Combined]:[category]],3,FALSE),"")</f>
        <v/>
      </c>
      <c r="BA291" s="18" t="str">
        <f>IF(AND(LEN(FIT_Lite[[#This Row],[Date Enrolled]])&gt;0,LEN(FIT_Lite[[#This Row],[Date Assessment Completed]])&gt;0),IF((FIT_Lite[[#This Row],[Date Assessment Completed]]-FIT_Lite[[#This Row],[Date Enrolled]])&lt;=15,"Yes","No"),"")</f>
        <v/>
      </c>
      <c r="BB291" s="7" t="str">
        <f>IF(AND(LEN(FIT_Lite[[#This Row],[Discharge Date]])&gt;0,LEN(FIT_Lite[[#This Row],[Date Discharge Summary Completed]])&gt;0),IF(DATEDIF(FIT_Lite[[#This Row],[Discharge Date]],FIT_Lite[[#This Row],[Date Discharge Summary Completed]],"D")&lt;=7,"Yes","No"),"")</f>
        <v/>
      </c>
      <c r="BC291" s="18" t="str">
        <f>IFERROR(IF(LEN(TRIM(FIT_Lite[[#This Row],[Living Arrangements at Discharge]]))&gt;0,VLOOKUP(FIT_Lite[[#This Row],[Living Arrangements at Discharge]],Living_Arrangements[],2,FALSE),""),"")</f>
        <v/>
      </c>
      <c r="BD29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1" s="18" t="str">
        <f>IF(LEN(TRIM(FIT_Lite[[#This Row],[Employment Status at Discharge]]))&gt;0,IF(FIT_Lite[[#This Row],[Employment Status at Discharge]]="Yes","Stable",IF(FIT_Lite[[#This Row],[Employment Status at Discharge]]="No","Unstable",IFERROR(VLOOKUP(FIT_Lite[[#This Row],[Employment Status at Discharge]],Employment_Stat[],2,FALSE),""))),"")</f>
        <v/>
      </c>
      <c r="BF291" s="16">
        <f>IF(LEN(FIT_Lite[[#This Row],[Pre-AAPI Date]])&gt;0,FIT_Lite[[#This Row],[Pre-AAPI Date]],FIT_Lite[[#This Row],[Date Enrolled]])</f>
        <v>0</v>
      </c>
      <c r="BG291" s="16">
        <f ca="1">IF(LEN(FIT_Lite[[#This Row],[Date Discharge Summary Completed]])&gt;0,FIT_Lite[[#This Row],[Date Discharge Summary Completed]],IF(LEN(FIT_Lite[[#This Row],[Discharge Date]])&gt;0,FIT_Lite[[#This Row],[Discharge Date]]+30,TODAY()))</f>
        <v>45940</v>
      </c>
      <c r="BH291" s="16">
        <f>IF(LEN(FIT_Lite[[#This Row],[Pre-DLA-20 Date]])&gt;0,FIT_Lite[[#This Row],[Pre-DLA-20 Date]],FIT_Lite[[#This Row],[Date Enrolled]])</f>
        <v>0</v>
      </c>
      <c r="BI291" t="str">
        <f>IFERROR(IF(AND(TRIM(FIT_Lite[[#This Row],[Date Enrolled]])&lt;&gt;"",TRIM(FIT_Lite[[#This Row],[Discharge Date]])&lt;&gt;""),DATEDIF(FIT_Lite[[#This Row],[Date Enrolled]],FIT_Lite[[#This Row],[Discharge Date]],"D"),""),"")</f>
        <v/>
      </c>
    </row>
    <row r="292" spans="1:61" x14ac:dyDescent="0.25">
      <c r="A292" s="14"/>
      <c r="D292" s="20"/>
      <c r="O292" s="7"/>
      <c r="S292" s="10"/>
      <c r="AG292" s="11"/>
      <c r="AH292" s="35"/>
      <c r="AI292" s="11"/>
      <c r="AJ292" s="11"/>
      <c r="AP292" s="15" t="str" cm="1">
        <f t="array" aca="1" ref="AP29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2" s="16" t="str" cm="1">
        <f t="array" aca="1" ref="AQ29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2" s="16" t="str" cm="1">
        <f t="array" aca="1" ref="AR29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2" s="51" t="str">
        <f ca="1">IF(
AND(LEN(TRIM(FIT_Lite[[#This Row],[Child Care 6 Months Post-Discharge]]))=0,LEN(TRIM(FIT_Lite[[#This Row],[Discharge Date]]))&gt;0,LEN(TRIM(AN292))=0,FIT_Lite[[#This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2" s="48" t="str" cm="1">
        <f t="array" aca="1" ref="AT29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2" s="7">
        <f>IF(FIT_Lite[[#This Row],[Most Recent-AAPI Score]]&gt;=40, 1, IF(OR(TRIM(FIT_Lite[[#This Row],[Pre-AAPI Score]])="",TRIM(FIT_Lite[[#This Row],[Most Recent-AAPI Score]])=""),0,IF(FIT_Lite[[#This Row],[Most Recent-AAPI Score]]-FIT_Lite[[#This Row],[Pre-AAPI Score]]&gt;=0,1,0)))</f>
        <v>0</v>
      </c>
      <c r="AW292" s="7">
        <f>IF(FIT_Lite[[#This Row],[Most Recent-DLA-20 Score]]&gt;=7, 1, IF(OR(TRIM(FIT_Lite[[#This Row],[Pre-DLA-20 Score]])="",TRIM(FIT_Lite[[#This Row],[Most Recent-DLA-20 Score]])=""),0,IF(FIT_Lite[[#This Row],[Most Recent-DLA-20 Score]]-FIT_Lite[[#This Row],[Pre-DLA-20 Score]]&gt;=0,1,0)))</f>
        <v>0</v>
      </c>
      <c r="AX292" s="7">
        <f>IF(FIT_Lite[[#This Row],[Most Recent-AAPI Score]]&gt;=40, 1, IF(OR(TRIM(FIT_Lite[[#This Row],[Pre-AAPI Score]])="",TRIM(FIT_Lite[[#This Row],[Most Recent-AAPI Score]])=""),0,IF(FIT_Lite[[#This Row],[Most Recent-AAPI Score]]-FIT_Lite[[#This Row],[Pre-AAPI Score]]&gt;=0,1,0)))</f>
        <v>0</v>
      </c>
      <c r="AY292" s="7">
        <f>IF(FIT_Lite[[#This Row],[Most Recent-DLA-20 Score]]&gt;=7, 1, IF(OR(TRIM(FIT_Lite[[#This Row],[Pre-DLA-20 Score]])="",TRIM(FIT_Lite[[#This Row],[Most Recent-DLA-20 Score]])=""),0,IF(FIT_Lite[[#This Row],[Most Recent-DLA-20 Score]]-FIT_Lite[[#This Row],[Pre-DLA-20 Score]]&gt;=0,1,0)))</f>
        <v>0</v>
      </c>
      <c r="AZ292" s="7" t="str">
        <f>IFERROR(VLOOKUP(FIT_Lite[[#This Row],[Primary ICD-10 Diagnosis]],ICD_10[[Combined]:[category]],3,FALSE),"")</f>
        <v/>
      </c>
      <c r="BA292" s="18" t="str">
        <f>IF(AND(LEN(FIT_Lite[[#This Row],[Date Enrolled]])&gt;0,LEN(FIT_Lite[[#This Row],[Date Assessment Completed]])&gt;0),IF((FIT_Lite[[#This Row],[Date Assessment Completed]]-FIT_Lite[[#This Row],[Date Enrolled]])&lt;=15,"Yes","No"),"")</f>
        <v/>
      </c>
      <c r="BB292" s="7" t="str">
        <f>IF(AND(LEN(FIT_Lite[[#This Row],[Discharge Date]])&gt;0,LEN(FIT_Lite[[#This Row],[Date Discharge Summary Completed]])&gt;0),IF(DATEDIF(FIT_Lite[[#This Row],[Discharge Date]],FIT_Lite[[#This Row],[Date Discharge Summary Completed]],"D")&lt;=7,"Yes","No"),"")</f>
        <v/>
      </c>
      <c r="BC292" s="18" t="str">
        <f>IFERROR(IF(LEN(TRIM(FIT_Lite[[#This Row],[Living Arrangements at Discharge]]))&gt;0,VLOOKUP(FIT_Lite[[#This Row],[Living Arrangements at Discharge]],Living_Arrangements[],2,FALSE),""),"")</f>
        <v/>
      </c>
      <c r="BD29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2" s="18" t="str">
        <f>IF(LEN(TRIM(FIT_Lite[[#This Row],[Employment Status at Discharge]]))&gt;0,IF(FIT_Lite[[#This Row],[Employment Status at Discharge]]="Yes","Stable",IF(FIT_Lite[[#This Row],[Employment Status at Discharge]]="No","Unstable",IFERROR(VLOOKUP(FIT_Lite[[#This Row],[Employment Status at Discharge]],Employment_Stat[],2,FALSE),""))),"")</f>
        <v/>
      </c>
      <c r="BF292" s="16">
        <f>IF(LEN(FIT_Lite[[#This Row],[Pre-AAPI Date]])&gt;0,FIT_Lite[[#This Row],[Pre-AAPI Date]],FIT_Lite[[#This Row],[Date Enrolled]])</f>
        <v>0</v>
      </c>
      <c r="BG292" s="16">
        <f ca="1">IF(LEN(FIT_Lite[[#This Row],[Date Discharge Summary Completed]])&gt;0,FIT_Lite[[#This Row],[Date Discharge Summary Completed]],IF(LEN(FIT_Lite[[#This Row],[Discharge Date]])&gt;0,FIT_Lite[[#This Row],[Discharge Date]]+30,TODAY()))</f>
        <v>45940</v>
      </c>
      <c r="BH292" s="16">
        <f>IF(LEN(FIT_Lite[[#This Row],[Pre-DLA-20 Date]])&gt;0,FIT_Lite[[#This Row],[Pre-DLA-20 Date]],FIT_Lite[[#This Row],[Date Enrolled]])</f>
        <v>0</v>
      </c>
      <c r="BI292" t="str">
        <f>IFERROR(IF(AND(TRIM(FIT_Lite[[#This Row],[Date Enrolled]])&lt;&gt;"",TRIM(FIT_Lite[[#This Row],[Discharge Date]])&lt;&gt;""),DATEDIF(FIT_Lite[[#This Row],[Date Enrolled]],FIT_Lite[[#This Row],[Discharge Date]],"D"),""),"")</f>
        <v/>
      </c>
    </row>
    <row r="293" spans="1:61" x14ac:dyDescent="0.25">
      <c r="A293" s="14"/>
      <c r="D293" s="20"/>
      <c r="O293" s="7"/>
      <c r="S293" s="10"/>
      <c r="AG293" s="11"/>
      <c r="AH293" s="35"/>
      <c r="AI293" s="11"/>
      <c r="AJ293" s="11"/>
      <c r="AP293" s="15" t="str" cm="1">
        <f t="array" aca="1" ref="AP29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3" s="16" t="str" cm="1">
        <f t="array" aca="1" ref="AQ29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3" s="16" t="str" cm="1">
        <f t="array" aca="1" ref="AR29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3" s="51" t="str">
        <f ca="1">IF(
AND(LEN(TRIM(FIT_Lite[[#This Row],[Child Care 6 Months Post-Discharge]]))=0,LEN(TRIM(FIT_Lite[[#This Row],[Discharge Date]]))&gt;0,LEN(TRIM(AN293))=0,FIT_Lite[[#This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3" s="48" t="str" cm="1">
        <f t="array" aca="1" ref="AT29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3" s="7">
        <f>IF(FIT_Lite[[#This Row],[Most Recent-AAPI Score]]&gt;=40, 1, IF(OR(TRIM(FIT_Lite[[#This Row],[Pre-AAPI Score]])="",TRIM(FIT_Lite[[#This Row],[Most Recent-AAPI Score]])=""),0,IF(FIT_Lite[[#This Row],[Most Recent-AAPI Score]]-FIT_Lite[[#This Row],[Pre-AAPI Score]]&gt;=0,1,0)))</f>
        <v>0</v>
      </c>
      <c r="AW293" s="7">
        <f>IF(FIT_Lite[[#This Row],[Most Recent-DLA-20 Score]]&gt;=7, 1, IF(OR(TRIM(FIT_Lite[[#This Row],[Pre-DLA-20 Score]])="",TRIM(FIT_Lite[[#This Row],[Most Recent-DLA-20 Score]])=""),0,IF(FIT_Lite[[#This Row],[Most Recent-DLA-20 Score]]-FIT_Lite[[#This Row],[Pre-DLA-20 Score]]&gt;=0,1,0)))</f>
        <v>0</v>
      </c>
      <c r="AX293" s="7">
        <f>IF(FIT_Lite[[#This Row],[Most Recent-AAPI Score]]&gt;=40, 1, IF(OR(TRIM(FIT_Lite[[#This Row],[Pre-AAPI Score]])="",TRIM(FIT_Lite[[#This Row],[Most Recent-AAPI Score]])=""),0,IF(FIT_Lite[[#This Row],[Most Recent-AAPI Score]]-FIT_Lite[[#This Row],[Pre-AAPI Score]]&gt;=0,1,0)))</f>
        <v>0</v>
      </c>
      <c r="AY293" s="7">
        <f>IF(FIT_Lite[[#This Row],[Most Recent-DLA-20 Score]]&gt;=7, 1, IF(OR(TRIM(FIT_Lite[[#This Row],[Pre-DLA-20 Score]])="",TRIM(FIT_Lite[[#This Row],[Most Recent-DLA-20 Score]])=""),0,IF(FIT_Lite[[#This Row],[Most Recent-DLA-20 Score]]-FIT_Lite[[#This Row],[Pre-DLA-20 Score]]&gt;=0,1,0)))</f>
        <v>0</v>
      </c>
      <c r="AZ293" s="7" t="str">
        <f>IFERROR(VLOOKUP(FIT_Lite[[#This Row],[Primary ICD-10 Diagnosis]],ICD_10[[Combined]:[category]],3,FALSE),"")</f>
        <v/>
      </c>
      <c r="BA293" s="18" t="str">
        <f>IF(AND(LEN(FIT_Lite[[#This Row],[Date Enrolled]])&gt;0,LEN(FIT_Lite[[#This Row],[Date Assessment Completed]])&gt;0),IF((FIT_Lite[[#This Row],[Date Assessment Completed]]-FIT_Lite[[#This Row],[Date Enrolled]])&lt;=15,"Yes","No"),"")</f>
        <v/>
      </c>
      <c r="BB293" s="7" t="str">
        <f>IF(AND(LEN(FIT_Lite[[#This Row],[Discharge Date]])&gt;0,LEN(FIT_Lite[[#This Row],[Date Discharge Summary Completed]])&gt;0),IF(DATEDIF(FIT_Lite[[#This Row],[Discharge Date]],FIT_Lite[[#This Row],[Date Discharge Summary Completed]],"D")&lt;=7,"Yes","No"),"")</f>
        <v/>
      </c>
      <c r="BC293" s="18" t="str">
        <f>IFERROR(IF(LEN(TRIM(FIT_Lite[[#This Row],[Living Arrangements at Discharge]]))&gt;0,VLOOKUP(FIT_Lite[[#This Row],[Living Arrangements at Discharge]],Living_Arrangements[],2,FALSE),""),"")</f>
        <v/>
      </c>
      <c r="BD29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3" s="18" t="str">
        <f>IF(LEN(TRIM(FIT_Lite[[#This Row],[Employment Status at Discharge]]))&gt;0,IF(FIT_Lite[[#This Row],[Employment Status at Discharge]]="Yes","Stable",IF(FIT_Lite[[#This Row],[Employment Status at Discharge]]="No","Unstable",IFERROR(VLOOKUP(FIT_Lite[[#This Row],[Employment Status at Discharge]],Employment_Stat[],2,FALSE),""))),"")</f>
        <v/>
      </c>
      <c r="BF293" s="16">
        <f>IF(LEN(FIT_Lite[[#This Row],[Pre-AAPI Date]])&gt;0,FIT_Lite[[#This Row],[Pre-AAPI Date]],FIT_Lite[[#This Row],[Date Enrolled]])</f>
        <v>0</v>
      </c>
      <c r="BG293" s="16">
        <f ca="1">IF(LEN(FIT_Lite[[#This Row],[Date Discharge Summary Completed]])&gt;0,FIT_Lite[[#This Row],[Date Discharge Summary Completed]],IF(LEN(FIT_Lite[[#This Row],[Discharge Date]])&gt;0,FIT_Lite[[#This Row],[Discharge Date]]+30,TODAY()))</f>
        <v>45940</v>
      </c>
      <c r="BH293" s="16">
        <f>IF(LEN(FIT_Lite[[#This Row],[Pre-DLA-20 Date]])&gt;0,FIT_Lite[[#This Row],[Pre-DLA-20 Date]],FIT_Lite[[#This Row],[Date Enrolled]])</f>
        <v>0</v>
      </c>
      <c r="BI293" t="str">
        <f>IFERROR(IF(AND(TRIM(FIT_Lite[[#This Row],[Date Enrolled]])&lt;&gt;"",TRIM(FIT_Lite[[#This Row],[Discharge Date]])&lt;&gt;""),DATEDIF(FIT_Lite[[#This Row],[Date Enrolled]],FIT_Lite[[#This Row],[Discharge Date]],"D"),""),"")</f>
        <v/>
      </c>
    </row>
    <row r="294" spans="1:61" x14ac:dyDescent="0.25">
      <c r="A294" s="14"/>
      <c r="D294" s="20"/>
      <c r="O294" s="7"/>
      <c r="S294" s="10"/>
      <c r="AG294" s="11"/>
      <c r="AH294" s="35"/>
      <c r="AI294" s="11"/>
      <c r="AJ294" s="11"/>
      <c r="AP294" s="15" t="str" cm="1">
        <f t="array" aca="1" ref="AP29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4" s="16" t="str" cm="1">
        <f t="array" aca="1" ref="AQ29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4" s="16" t="str" cm="1">
        <f t="array" aca="1" ref="AR29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4" s="51" t="str">
        <f ca="1">IF(
AND(LEN(TRIM(FIT_Lite[[#This Row],[Child Care 6 Months Post-Discharge]]))=0,LEN(TRIM(FIT_Lite[[#This Row],[Discharge Date]]))&gt;0,LEN(TRIM(AN294))=0,FIT_Lite[[#This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4" s="48" t="str" cm="1">
        <f t="array" aca="1" ref="AT29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4" s="7">
        <f>IF(FIT_Lite[[#This Row],[Most Recent-AAPI Score]]&gt;=40, 1, IF(OR(TRIM(FIT_Lite[[#This Row],[Pre-AAPI Score]])="",TRIM(FIT_Lite[[#This Row],[Most Recent-AAPI Score]])=""),0,IF(FIT_Lite[[#This Row],[Most Recent-AAPI Score]]-FIT_Lite[[#This Row],[Pre-AAPI Score]]&gt;=0,1,0)))</f>
        <v>0</v>
      </c>
      <c r="AW294" s="7">
        <f>IF(FIT_Lite[[#This Row],[Most Recent-DLA-20 Score]]&gt;=7, 1, IF(OR(TRIM(FIT_Lite[[#This Row],[Pre-DLA-20 Score]])="",TRIM(FIT_Lite[[#This Row],[Most Recent-DLA-20 Score]])=""),0,IF(FIT_Lite[[#This Row],[Most Recent-DLA-20 Score]]-FIT_Lite[[#This Row],[Pre-DLA-20 Score]]&gt;=0,1,0)))</f>
        <v>0</v>
      </c>
      <c r="AX294" s="7">
        <f>IF(FIT_Lite[[#This Row],[Most Recent-AAPI Score]]&gt;=40, 1, IF(OR(TRIM(FIT_Lite[[#This Row],[Pre-AAPI Score]])="",TRIM(FIT_Lite[[#This Row],[Most Recent-AAPI Score]])=""),0,IF(FIT_Lite[[#This Row],[Most Recent-AAPI Score]]-FIT_Lite[[#This Row],[Pre-AAPI Score]]&gt;=0,1,0)))</f>
        <v>0</v>
      </c>
      <c r="AY294" s="7">
        <f>IF(FIT_Lite[[#This Row],[Most Recent-DLA-20 Score]]&gt;=7, 1, IF(OR(TRIM(FIT_Lite[[#This Row],[Pre-DLA-20 Score]])="",TRIM(FIT_Lite[[#This Row],[Most Recent-DLA-20 Score]])=""),0,IF(FIT_Lite[[#This Row],[Most Recent-DLA-20 Score]]-FIT_Lite[[#This Row],[Pre-DLA-20 Score]]&gt;=0,1,0)))</f>
        <v>0</v>
      </c>
      <c r="AZ294" s="7" t="str">
        <f>IFERROR(VLOOKUP(FIT_Lite[[#This Row],[Primary ICD-10 Diagnosis]],ICD_10[[Combined]:[category]],3,FALSE),"")</f>
        <v/>
      </c>
      <c r="BA294" s="18" t="str">
        <f>IF(AND(LEN(FIT_Lite[[#This Row],[Date Enrolled]])&gt;0,LEN(FIT_Lite[[#This Row],[Date Assessment Completed]])&gt;0),IF((FIT_Lite[[#This Row],[Date Assessment Completed]]-FIT_Lite[[#This Row],[Date Enrolled]])&lt;=15,"Yes","No"),"")</f>
        <v/>
      </c>
      <c r="BB294" s="7" t="str">
        <f>IF(AND(LEN(FIT_Lite[[#This Row],[Discharge Date]])&gt;0,LEN(FIT_Lite[[#This Row],[Date Discharge Summary Completed]])&gt;0),IF(DATEDIF(FIT_Lite[[#This Row],[Discharge Date]],FIT_Lite[[#This Row],[Date Discharge Summary Completed]],"D")&lt;=7,"Yes","No"),"")</f>
        <v/>
      </c>
      <c r="BC294" s="18" t="str">
        <f>IFERROR(IF(LEN(TRIM(FIT_Lite[[#This Row],[Living Arrangements at Discharge]]))&gt;0,VLOOKUP(FIT_Lite[[#This Row],[Living Arrangements at Discharge]],Living_Arrangements[],2,FALSE),""),"")</f>
        <v/>
      </c>
      <c r="BD29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4" s="18" t="str">
        <f>IF(LEN(TRIM(FIT_Lite[[#This Row],[Employment Status at Discharge]]))&gt;0,IF(FIT_Lite[[#This Row],[Employment Status at Discharge]]="Yes","Stable",IF(FIT_Lite[[#This Row],[Employment Status at Discharge]]="No","Unstable",IFERROR(VLOOKUP(FIT_Lite[[#This Row],[Employment Status at Discharge]],Employment_Stat[],2,FALSE),""))),"")</f>
        <v/>
      </c>
      <c r="BF294" s="16">
        <f>IF(LEN(FIT_Lite[[#This Row],[Pre-AAPI Date]])&gt;0,FIT_Lite[[#This Row],[Pre-AAPI Date]],FIT_Lite[[#This Row],[Date Enrolled]])</f>
        <v>0</v>
      </c>
      <c r="BG294" s="16">
        <f ca="1">IF(LEN(FIT_Lite[[#This Row],[Date Discharge Summary Completed]])&gt;0,FIT_Lite[[#This Row],[Date Discharge Summary Completed]],IF(LEN(FIT_Lite[[#This Row],[Discharge Date]])&gt;0,FIT_Lite[[#This Row],[Discharge Date]]+30,TODAY()))</f>
        <v>45940</v>
      </c>
      <c r="BH294" s="16">
        <f>IF(LEN(FIT_Lite[[#This Row],[Pre-DLA-20 Date]])&gt;0,FIT_Lite[[#This Row],[Pre-DLA-20 Date]],FIT_Lite[[#This Row],[Date Enrolled]])</f>
        <v>0</v>
      </c>
      <c r="BI294" t="str">
        <f>IFERROR(IF(AND(TRIM(FIT_Lite[[#This Row],[Date Enrolled]])&lt;&gt;"",TRIM(FIT_Lite[[#This Row],[Discharge Date]])&lt;&gt;""),DATEDIF(FIT_Lite[[#This Row],[Date Enrolled]],FIT_Lite[[#This Row],[Discharge Date]],"D"),""),"")</f>
        <v/>
      </c>
    </row>
    <row r="295" spans="1:61" x14ac:dyDescent="0.25">
      <c r="A295" s="14"/>
      <c r="D295" s="20"/>
      <c r="O295" s="7"/>
      <c r="S295" s="10"/>
      <c r="AG295" s="11"/>
      <c r="AH295" s="35"/>
      <c r="AI295" s="11"/>
      <c r="AJ295" s="11"/>
      <c r="AP295" s="15" t="str" cm="1">
        <f t="array" aca="1" ref="AP29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5" s="16" t="str" cm="1">
        <f t="array" aca="1" ref="AQ29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5" s="16" t="str" cm="1">
        <f t="array" aca="1" ref="AR29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5" s="51" t="str">
        <f ca="1">IF(
AND(LEN(TRIM(FIT_Lite[[#This Row],[Child Care 6 Months Post-Discharge]]))=0,LEN(TRIM(FIT_Lite[[#This Row],[Discharge Date]]))&gt;0,LEN(TRIM(AN295))=0,FIT_Lite[[#This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5" s="48" t="str" cm="1">
        <f t="array" aca="1" ref="AT29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5" s="7">
        <f>IF(FIT_Lite[[#This Row],[Most Recent-AAPI Score]]&gt;=40, 1, IF(OR(TRIM(FIT_Lite[[#This Row],[Pre-AAPI Score]])="",TRIM(FIT_Lite[[#This Row],[Most Recent-AAPI Score]])=""),0,IF(FIT_Lite[[#This Row],[Most Recent-AAPI Score]]-FIT_Lite[[#This Row],[Pre-AAPI Score]]&gt;=0,1,0)))</f>
        <v>0</v>
      </c>
      <c r="AW295" s="7">
        <f>IF(FIT_Lite[[#This Row],[Most Recent-DLA-20 Score]]&gt;=7, 1, IF(OR(TRIM(FIT_Lite[[#This Row],[Pre-DLA-20 Score]])="",TRIM(FIT_Lite[[#This Row],[Most Recent-DLA-20 Score]])=""),0,IF(FIT_Lite[[#This Row],[Most Recent-DLA-20 Score]]-FIT_Lite[[#This Row],[Pre-DLA-20 Score]]&gt;=0,1,0)))</f>
        <v>0</v>
      </c>
      <c r="AX295" s="7">
        <f>IF(FIT_Lite[[#This Row],[Most Recent-AAPI Score]]&gt;=40, 1, IF(OR(TRIM(FIT_Lite[[#This Row],[Pre-AAPI Score]])="",TRIM(FIT_Lite[[#This Row],[Most Recent-AAPI Score]])=""),0,IF(FIT_Lite[[#This Row],[Most Recent-AAPI Score]]-FIT_Lite[[#This Row],[Pre-AAPI Score]]&gt;=0,1,0)))</f>
        <v>0</v>
      </c>
      <c r="AY295" s="7">
        <f>IF(FIT_Lite[[#This Row],[Most Recent-DLA-20 Score]]&gt;=7, 1, IF(OR(TRIM(FIT_Lite[[#This Row],[Pre-DLA-20 Score]])="",TRIM(FIT_Lite[[#This Row],[Most Recent-DLA-20 Score]])=""),0,IF(FIT_Lite[[#This Row],[Most Recent-DLA-20 Score]]-FIT_Lite[[#This Row],[Pre-DLA-20 Score]]&gt;=0,1,0)))</f>
        <v>0</v>
      </c>
      <c r="AZ295" s="7" t="str">
        <f>IFERROR(VLOOKUP(FIT_Lite[[#This Row],[Primary ICD-10 Diagnosis]],ICD_10[[Combined]:[category]],3,FALSE),"")</f>
        <v/>
      </c>
      <c r="BA295" s="18" t="str">
        <f>IF(AND(LEN(FIT_Lite[[#This Row],[Date Enrolled]])&gt;0,LEN(FIT_Lite[[#This Row],[Date Assessment Completed]])&gt;0),IF((FIT_Lite[[#This Row],[Date Assessment Completed]]-FIT_Lite[[#This Row],[Date Enrolled]])&lt;=15,"Yes","No"),"")</f>
        <v/>
      </c>
      <c r="BB295" s="7" t="str">
        <f>IF(AND(LEN(FIT_Lite[[#This Row],[Discharge Date]])&gt;0,LEN(FIT_Lite[[#This Row],[Date Discharge Summary Completed]])&gt;0),IF(DATEDIF(FIT_Lite[[#This Row],[Discharge Date]],FIT_Lite[[#This Row],[Date Discharge Summary Completed]],"D")&lt;=7,"Yes","No"),"")</f>
        <v/>
      </c>
      <c r="BC295" s="18" t="str">
        <f>IFERROR(IF(LEN(TRIM(FIT_Lite[[#This Row],[Living Arrangements at Discharge]]))&gt;0,VLOOKUP(FIT_Lite[[#This Row],[Living Arrangements at Discharge]],Living_Arrangements[],2,FALSE),""),"")</f>
        <v/>
      </c>
      <c r="BD29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5" s="18" t="str">
        <f>IF(LEN(TRIM(FIT_Lite[[#This Row],[Employment Status at Discharge]]))&gt;0,IF(FIT_Lite[[#This Row],[Employment Status at Discharge]]="Yes","Stable",IF(FIT_Lite[[#This Row],[Employment Status at Discharge]]="No","Unstable",IFERROR(VLOOKUP(FIT_Lite[[#This Row],[Employment Status at Discharge]],Employment_Stat[],2,FALSE),""))),"")</f>
        <v/>
      </c>
      <c r="BF295" s="16">
        <f>IF(LEN(FIT_Lite[[#This Row],[Pre-AAPI Date]])&gt;0,FIT_Lite[[#This Row],[Pre-AAPI Date]],FIT_Lite[[#This Row],[Date Enrolled]])</f>
        <v>0</v>
      </c>
      <c r="BG295" s="16">
        <f ca="1">IF(LEN(FIT_Lite[[#This Row],[Date Discharge Summary Completed]])&gt;0,FIT_Lite[[#This Row],[Date Discharge Summary Completed]],IF(LEN(FIT_Lite[[#This Row],[Discharge Date]])&gt;0,FIT_Lite[[#This Row],[Discharge Date]]+30,TODAY()))</f>
        <v>45940</v>
      </c>
      <c r="BH295" s="16">
        <f>IF(LEN(FIT_Lite[[#This Row],[Pre-DLA-20 Date]])&gt;0,FIT_Lite[[#This Row],[Pre-DLA-20 Date]],FIT_Lite[[#This Row],[Date Enrolled]])</f>
        <v>0</v>
      </c>
      <c r="BI295" t="str">
        <f>IFERROR(IF(AND(TRIM(FIT_Lite[[#This Row],[Date Enrolled]])&lt;&gt;"",TRIM(FIT_Lite[[#This Row],[Discharge Date]])&lt;&gt;""),DATEDIF(FIT_Lite[[#This Row],[Date Enrolled]],FIT_Lite[[#This Row],[Discharge Date]],"D"),""),"")</f>
        <v/>
      </c>
    </row>
    <row r="296" spans="1:61" x14ac:dyDescent="0.25">
      <c r="A296" s="14"/>
      <c r="D296" s="20"/>
      <c r="O296" s="7"/>
      <c r="S296" s="10"/>
      <c r="AG296" s="11"/>
      <c r="AH296" s="35"/>
      <c r="AI296" s="11"/>
      <c r="AJ296" s="11"/>
      <c r="AP296" s="15" t="str" cm="1">
        <f t="array" aca="1" ref="AP29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6" s="16" t="str" cm="1">
        <f t="array" aca="1" ref="AQ29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6" s="16" t="str" cm="1">
        <f t="array" aca="1" ref="AR29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6" s="51" t="str">
        <f ca="1">IF(
AND(LEN(TRIM(FIT_Lite[[#This Row],[Child Care 6 Months Post-Discharge]]))=0,LEN(TRIM(FIT_Lite[[#This Row],[Discharge Date]]))&gt;0,LEN(TRIM(AN296))=0,FIT_Lite[[#This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6" s="48" t="str" cm="1">
        <f t="array" aca="1" ref="AT29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6" s="7">
        <f>IF(FIT_Lite[[#This Row],[Most Recent-AAPI Score]]&gt;=40, 1, IF(OR(TRIM(FIT_Lite[[#This Row],[Pre-AAPI Score]])="",TRIM(FIT_Lite[[#This Row],[Most Recent-AAPI Score]])=""),0,IF(FIT_Lite[[#This Row],[Most Recent-AAPI Score]]-FIT_Lite[[#This Row],[Pre-AAPI Score]]&gt;=0,1,0)))</f>
        <v>0</v>
      </c>
      <c r="AW296" s="7">
        <f>IF(FIT_Lite[[#This Row],[Most Recent-DLA-20 Score]]&gt;=7, 1, IF(OR(TRIM(FIT_Lite[[#This Row],[Pre-DLA-20 Score]])="",TRIM(FIT_Lite[[#This Row],[Most Recent-DLA-20 Score]])=""),0,IF(FIT_Lite[[#This Row],[Most Recent-DLA-20 Score]]-FIT_Lite[[#This Row],[Pre-DLA-20 Score]]&gt;=0,1,0)))</f>
        <v>0</v>
      </c>
      <c r="AX296" s="7">
        <f>IF(FIT_Lite[[#This Row],[Most Recent-AAPI Score]]&gt;=40, 1, IF(OR(TRIM(FIT_Lite[[#This Row],[Pre-AAPI Score]])="",TRIM(FIT_Lite[[#This Row],[Most Recent-AAPI Score]])=""),0,IF(FIT_Lite[[#This Row],[Most Recent-AAPI Score]]-FIT_Lite[[#This Row],[Pre-AAPI Score]]&gt;=0,1,0)))</f>
        <v>0</v>
      </c>
      <c r="AY296" s="7">
        <f>IF(FIT_Lite[[#This Row],[Most Recent-DLA-20 Score]]&gt;=7, 1, IF(OR(TRIM(FIT_Lite[[#This Row],[Pre-DLA-20 Score]])="",TRIM(FIT_Lite[[#This Row],[Most Recent-DLA-20 Score]])=""),0,IF(FIT_Lite[[#This Row],[Most Recent-DLA-20 Score]]-FIT_Lite[[#This Row],[Pre-DLA-20 Score]]&gt;=0,1,0)))</f>
        <v>0</v>
      </c>
      <c r="AZ296" s="7" t="str">
        <f>IFERROR(VLOOKUP(FIT_Lite[[#This Row],[Primary ICD-10 Diagnosis]],ICD_10[[Combined]:[category]],3,FALSE),"")</f>
        <v/>
      </c>
      <c r="BA296" s="18" t="str">
        <f>IF(AND(LEN(FIT_Lite[[#This Row],[Date Enrolled]])&gt;0,LEN(FIT_Lite[[#This Row],[Date Assessment Completed]])&gt;0),IF((FIT_Lite[[#This Row],[Date Assessment Completed]]-FIT_Lite[[#This Row],[Date Enrolled]])&lt;=15,"Yes","No"),"")</f>
        <v/>
      </c>
      <c r="BB296" s="7" t="str">
        <f>IF(AND(LEN(FIT_Lite[[#This Row],[Discharge Date]])&gt;0,LEN(FIT_Lite[[#This Row],[Date Discharge Summary Completed]])&gt;0),IF(DATEDIF(FIT_Lite[[#This Row],[Discharge Date]],FIT_Lite[[#This Row],[Date Discharge Summary Completed]],"D")&lt;=7,"Yes","No"),"")</f>
        <v/>
      </c>
      <c r="BC296" s="18" t="str">
        <f>IFERROR(IF(LEN(TRIM(FIT_Lite[[#This Row],[Living Arrangements at Discharge]]))&gt;0,VLOOKUP(FIT_Lite[[#This Row],[Living Arrangements at Discharge]],Living_Arrangements[],2,FALSE),""),"")</f>
        <v/>
      </c>
      <c r="BD29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6" s="18" t="str">
        <f>IF(LEN(TRIM(FIT_Lite[[#This Row],[Employment Status at Discharge]]))&gt;0,IF(FIT_Lite[[#This Row],[Employment Status at Discharge]]="Yes","Stable",IF(FIT_Lite[[#This Row],[Employment Status at Discharge]]="No","Unstable",IFERROR(VLOOKUP(FIT_Lite[[#This Row],[Employment Status at Discharge]],Employment_Stat[],2,FALSE),""))),"")</f>
        <v/>
      </c>
      <c r="BF296" s="16">
        <f>IF(LEN(FIT_Lite[[#This Row],[Pre-AAPI Date]])&gt;0,FIT_Lite[[#This Row],[Pre-AAPI Date]],FIT_Lite[[#This Row],[Date Enrolled]])</f>
        <v>0</v>
      </c>
      <c r="BG296" s="16">
        <f ca="1">IF(LEN(FIT_Lite[[#This Row],[Date Discharge Summary Completed]])&gt;0,FIT_Lite[[#This Row],[Date Discharge Summary Completed]],IF(LEN(FIT_Lite[[#This Row],[Discharge Date]])&gt;0,FIT_Lite[[#This Row],[Discharge Date]]+30,TODAY()))</f>
        <v>45940</v>
      </c>
      <c r="BH296" s="16">
        <f>IF(LEN(FIT_Lite[[#This Row],[Pre-DLA-20 Date]])&gt;0,FIT_Lite[[#This Row],[Pre-DLA-20 Date]],FIT_Lite[[#This Row],[Date Enrolled]])</f>
        <v>0</v>
      </c>
      <c r="BI296" t="str">
        <f>IFERROR(IF(AND(TRIM(FIT_Lite[[#This Row],[Date Enrolled]])&lt;&gt;"",TRIM(FIT_Lite[[#This Row],[Discharge Date]])&lt;&gt;""),DATEDIF(FIT_Lite[[#This Row],[Date Enrolled]],FIT_Lite[[#This Row],[Discharge Date]],"D"),""),"")</f>
        <v/>
      </c>
    </row>
    <row r="297" spans="1:61" x14ac:dyDescent="0.25">
      <c r="A297" s="14"/>
      <c r="D297" s="20"/>
      <c r="O297" s="7"/>
      <c r="S297" s="10"/>
      <c r="AG297" s="11"/>
      <c r="AH297" s="35"/>
      <c r="AI297" s="11"/>
      <c r="AJ297" s="11"/>
      <c r="AP297" s="15" t="str" cm="1">
        <f t="array" aca="1" ref="AP29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7" s="16" t="str" cm="1">
        <f t="array" aca="1" ref="AQ29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7" s="16" t="str" cm="1">
        <f t="array" aca="1" ref="AR29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7" s="51" t="str">
        <f ca="1">IF(
AND(LEN(TRIM(FIT_Lite[[#This Row],[Child Care 6 Months Post-Discharge]]))=0,LEN(TRIM(FIT_Lite[[#This Row],[Discharge Date]]))&gt;0,LEN(TRIM(AN297))=0,FIT_Lite[[#This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7" s="48" t="str" cm="1">
        <f t="array" aca="1" ref="AT29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7" s="7">
        <f>IF(FIT_Lite[[#This Row],[Most Recent-AAPI Score]]&gt;=40, 1, IF(OR(TRIM(FIT_Lite[[#This Row],[Pre-AAPI Score]])="",TRIM(FIT_Lite[[#This Row],[Most Recent-AAPI Score]])=""),0,IF(FIT_Lite[[#This Row],[Most Recent-AAPI Score]]-FIT_Lite[[#This Row],[Pre-AAPI Score]]&gt;=0,1,0)))</f>
        <v>0</v>
      </c>
      <c r="AW297" s="7">
        <f>IF(FIT_Lite[[#This Row],[Most Recent-DLA-20 Score]]&gt;=7, 1, IF(OR(TRIM(FIT_Lite[[#This Row],[Pre-DLA-20 Score]])="",TRIM(FIT_Lite[[#This Row],[Most Recent-DLA-20 Score]])=""),0,IF(FIT_Lite[[#This Row],[Most Recent-DLA-20 Score]]-FIT_Lite[[#This Row],[Pre-DLA-20 Score]]&gt;=0,1,0)))</f>
        <v>0</v>
      </c>
      <c r="AX297" s="7">
        <f>IF(FIT_Lite[[#This Row],[Most Recent-AAPI Score]]&gt;=40, 1, IF(OR(TRIM(FIT_Lite[[#This Row],[Pre-AAPI Score]])="",TRIM(FIT_Lite[[#This Row],[Most Recent-AAPI Score]])=""),0,IF(FIT_Lite[[#This Row],[Most Recent-AAPI Score]]-FIT_Lite[[#This Row],[Pre-AAPI Score]]&gt;=0,1,0)))</f>
        <v>0</v>
      </c>
      <c r="AY297" s="7">
        <f>IF(FIT_Lite[[#This Row],[Most Recent-DLA-20 Score]]&gt;=7, 1, IF(OR(TRIM(FIT_Lite[[#This Row],[Pre-DLA-20 Score]])="",TRIM(FIT_Lite[[#This Row],[Most Recent-DLA-20 Score]])=""),0,IF(FIT_Lite[[#This Row],[Most Recent-DLA-20 Score]]-FIT_Lite[[#This Row],[Pre-DLA-20 Score]]&gt;=0,1,0)))</f>
        <v>0</v>
      </c>
      <c r="AZ297" s="7" t="str">
        <f>IFERROR(VLOOKUP(FIT_Lite[[#This Row],[Primary ICD-10 Diagnosis]],ICD_10[[Combined]:[category]],3,FALSE),"")</f>
        <v/>
      </c>
      <c r="BA297" s="18" t="str">
        <f>IF(AND(LEN(FIT_Lite[[#This Row],[Date Enrolled]])&gt;0,LEN(FIT_Lite[[#This Row],[Date Assessment Completed]])&gt;0),IF((FIT_Lite[[#This Row],[Date Assessment Completed]]-FIT_Lite[[#This Row],[Date Enrolled]])&lt;=15,"Yes","No"),"")</f>
        <v/>
      </c>
      <c r="BB297" s="7" t="str">
        <f>IF(AND(LEN(FIT_Lite[[#This Row],[Discharge Date]])&gt;0,LEN(FIT_Lite[[#This Row],[Date Discharge Summary Completed]])&gt;0),IF(DATEDIF(FIT_Lite[[#This Row],[Discharge Date]],FIT_Lite[[#This Row],[Date Discharge Summary Completed]],"D")&lt;=7,"Yes","No"),"")</f>
        <v/>
      </c>
      <c r="BC297" s="18" t="str">
        <f>IFERROR(IF(LEN(TRIM(FIT_Lite[[#This Row],[Living Arrangements at Discharge]]))&gt;0,VLOOKUP(FIT_Lite[[#This Row],[Living Arrangements at Discharge]],Living_Arrangements[],2,FALSE),""),"")</f>
        <v/>
      </c>
      <c r="BD29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7" s="18" t="str">
        <f>IF(LEN(TRIM(FIT_Lite[[#This Row],[Employment Status at Discharge]]))&gt;0,IF(FIT_Lite[[#This Row],[Employment Status at Discharge]]="Yes","Stable",IF(FIT_Lite[[#This Row],[Employment Status at Discharge]]="No","Unstable",IFERROR(VLOOKUP(FIT_Lite[[#This Row],[Employment Status at Discharge]],Employment_Stat[],2,FALSE),""))),"")</f>
        <v/>
      </c>
      <c r="BF297" s="16">
        <f>IF(LEN(FIT_Lite[[#This Row],[Pre-AAPI Date]])&gt;0,FIT_Lite[[#This Row],[Pre-AAPI Date]],FIT_Lite[[#This Row],[Date Enrolled]])</f>
        <v>0</v>
      </c>
      <c r="BG297" s="16">
        <f ca="1">IF(LEN(FIT_Lite[[#This Row],[Date Discharge Summary Completed]])&gt;0,FIT_Lite[[#This Row],[Date Discharge Summary Completed]],IF(LEN(FIT_Lite[[#This Row],[Discharge Date]])&gt;0,FIT_Lite[[#This Row],[Discharge Date]]+30,TODAY()))</f>
        <v>45940</v>
      </c>
      <c r="BH297" s="16">
        <f>IF(LEN(FIT_Lite[[#This Row],[Pre-DLA-20 Date]])&gt;0,FIT_Lite[[#This Row],[Pre-DLA-20 Date]],FIT_Lite[[#This Row],[Date Enrolled]])</f>
        <v>0</v>
      </c>
      <c r="BI297" t="str">
        <f>IFERROR(IF(AND(TRIM(FIT_Lite[[#This Row],[Date Enrolled]])&lt;&gt;"",TRIM(FIT_Lite[[#This Row],[Discharge Date]])&lt;&gt;""),DATEDIF(FIT_Lite[[#This Row],[Date Enrolled]],FIT_Lite[[#This Row],[Discharge Date]],"D"),""),"")</f>
        <v/>
      </c>
    </row>
    <row r="298" spans="1:61" x14ac:dyDescent="0.25">
      <c r="A298" s="14"/>
      <c r="D298" s="20"/>
      <c r="O298" s="7"/>
      <c r="S298" s="10"/>
      <c r="AG298" s="11"/>
      <c r="AH298" s="35"/>
      <c r="AI298" s="11"/>
      <c r="AJ298" s="11"/>
      <c r="AP298" s="15" t="str" cm="1">
        <f t="array" aca="1" ref="AP29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8" s="16" t="str" cm="1">
        <f t="array" aca="1" ref="AQ29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8" s="16" t="str" cm="1">
        <f t="array" aca="1" ref="AR29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8" s="51" t="str">
        <f ca="1">IF(
AND(LEN(TRIM(FIT_Lite[[#This Row],[Child Care 6 Months Post-Discharge]]))=0,LEN(TRIM(FIT_Lite[[#This Row],[Discharge Date]]))&gt;0,LEN(TRIM(AN298))=0,FIT_Lite[[#This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8" s="48" t="str" cm="1">
        <f t="array" aca="1" ref="AT29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8" s="7">
        <f>IF(FIT_Lite[[#This Row],[Most Recent-AAPI Score]]&gt;=40, 1, IF(OR(TRIM(FIT_Lite[[#This Row],[Pre-AAPI Score]])="",TRIM(FIT_Lite[[#This Row],[Most Recent-AAPI Score]])=""),0,IF(FIT_Lite[[#This Row],[Most Recent-AAPI Score]]-FIT_Lite[[#This Row],[Pre-AAPI Score]]&gt;=0,1,0)))</f>
        <v>0</v>
      </c>
      <c r="AW298" s="7">
        <f>IF(FIT_Lite[[#This Row],[Most Recent-DLA-20 Score]]&gt;=7, 1, IF(OR(TRIM(FIT_Lite[[#This Row],[Pre-DLA-20 Score]])="",TRIM(FIT_Lite[[#This Row],[Most Recent-DLA-20 Score]])=""),0,IF(FIT_Lite[[#This Row],[Most Recent-DLA-20 Score]]-FIT_Lite[[#This Row],[Pre-DLA-20 Score]]&gt;=0,1,0)))</f>
        <v>0</v>
      </c>
      <c r="AX298" s="7">
        <f>IF(FIT_Lite[[#This Row],[Most Recent-AAPI Score]]&gt;=40, 1, IF(OR(TRIM(FIT_Lite[[#This Row],[Pre-AAPI Score]])="",TRIM(FIT_Lite[[#This Row],[Most Recent-AAPI Score]])=""),0,IF(FIT_Lite[[#This Row],[Most Recent-AAPI Score]]-FIT_Lite[[#This Row],[Pre-AAPI Score]]&gt;=0,1,0)))</f>
        <v>0</v>
      </c>
      <c r="AY298" s="7">
        <f>IF(FIT_Lite[[#This Row],[Most Recent-DLA-20 Score]]&gt;=7, 1, IF(OR(TRIM(FIT_Lite[[#This Row],[Pre-DLA-20 Score]])="",TRIM(FIT_Lite[[#This Row],[Most Recent-DLA-20 Score]])=""),0,IF(FIT_Lite[[#This Row],[Most Recent-DLA-20 Score]]-FIT_Lite[[#This Row],[Pre-DLA-20 Score]]&gt;=0,1,0)))</f>
        <v>0</v>
      </c>
      <c r="AZ298" s="7" t="str">
        <f>IFERROR(VLOOKUP(FIT_Lite[[#This Row],[Primary ICD-10 Diagnosis]],ICD_10[[Combined]:[category]],3,FALSE),"")</f>
        <v/>
      </c>
      <c r="BA298" s="18" t="str">
        <f>IF(AND(LEN(FIT_Lite[[#This Row],[Date Enrolled]])&gt;0,LEN(FIT_Lite[[#This Row],[Date Assessment Completed]])&gt;0),IF((FIT_Lite[[#This Row],[Date Assessment Completed]]-FIT_Lite[[#This Row],[Date Enrolled]])&lt;=15,"Yes","No"),"")</f>
        <v/>
      </c>
      <c r="BB298" s="7" t="str">
        <f>IF(AND(LEN(FIT_Lite[[#This Row],[Discharge Date]])&gt;0,LEN(FIT_Lite[[#This Row],[Date Discharge Summary Completed]])&gt;0),IF(DATEDIF(FIT_Lite[[#This Row],[Discharge Date]],FIT_Lite[[#This Row],[Date Discharge Summary Completed]],"D")&lt;=7,"Yes","No"),"")</f>
        <v/>
      </c>
      <c r="BC298" s="18" t="str">
        <f>IFERROR(IF(LEN(TRIM(FIT_Lite[[#This Row],[Living Arrangements at Discharge]]))&gt;0,VLOOKUP(FIT_Lite[[#This Row],[Living Arrangements at Discharge]],Living_Arrangements[],2,FALSE),""),"")</f>
        <v/>
      </c>
      <c r="BD29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8" s="18" t="str">
        <f>IF(LEN(TRIM(FIT_Lite[[#This Row],[Employment Status at Discharge]]))&gt;0,IF(FIT_Lite[[#This Row],[Employment Status at Discharge]]="Yes","Stable",IF(FIT_Lite[[#This Row],[Employment Status at Discharge]]="No","Unstable",IFERROR(VLOOKUP(FIT_Lite[[#This Row],[Employment Status at Discharge]],Employment_Stat[],2,FALSE),""))),"")</f>
        <v/>
      </c>
      <c r="BF298" s="16">
        <f>IF(LEN(FIT_Lite[[#This Row],[Pre-AAPI Date]])&gt;0,FIT_Lite[[#This Row],[Pre-AAPI Date]],FIT_Lite[[#This Row],[Date Enrolled]])</f>
        <v>0</v>
      </c>
      <c r="BG298" s="16">
        <f ca="1">IF(LEN(FIT_Lite[[#This Row],[Date Discharge Summary Completed]])&gt;0,FIT_Lite[[#This Row],[Date Discharge Summary Completed]],IF(LEN(FIT_Lite[[#This Row],[Discharge Date]])&gt;0,FIT_Lite[[#This Row],[Discharge Date]]+30,TODAY()))</f>
        <v>45940</v>
      </c>
      <c r="BH298" s="16">
        <f>IF(LEN(FIT_Lite[[#This Row],[Pre-DLA-20 Date]])&gt;0,FIT_Lite[[#This Row],[Pre-DLA-20 Date]],FIT_Lite[[#This Row],[Date Enrolled]])</f>
        <v>0</v>
      </c>
      <c r="BI298" t="str">
        <f>IFERROR(IF(AND(TRIM(FIT_Lite[[#This Row],[Date Enrolled]])&lt;&gt;"",TRIM(FIT_Lite[[#This Row],[Discharge Date]])&lt;&gt;""),DATEDIF(FIT_Lite[[#This Row],[Date Enrolled]],FIT_Lite[[#This Row],[Discharge Date]],"D"),""),"")</f>
        <v/>
      </c>
    </row>
    <row r="299" spans="1:61" x14ac:dyDescent="0.25">
      <c r="A299" s="14"/>
      <c r="D299" s="20"/>
      <c r="O299" s="7"/>
      <c r="S299" s="10"/>
      <c r="AG299" s="11"/>
      <c r="AH299" s="35"/>
      <c r="AI299" s="11"/>
      <c r="AJ299" s="11"/>
      <c r="AP299" s="15" t="str" cm="1">
        <f t="array" aca="1" ref="AP29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299" s="16" t="str" cm="1">
        <f t="array" aca="1" ref="AQ29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299" s="16" t="str" cm="1">
        <f t="array" aca="1" ref="AR29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299" s="51" t="str">
        <f ca="1">IF(
AND(LEN(TRIM(FIT_Lite[[#This Row],[Child Care 6 Months Post-Discharge]]))=0,LEN(TRIM(FIT_Lite[[#This Row],[Discharge Date]]))&gt;0,LEN(TRIM(AN299))=0,FIT_Lite[[#This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299" s="48" t="str" cm="1">
        <f t="array" aca="1" ref="AT29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29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299" s="7">
        <f>IF(FIT_Lite[[#This Row],[Most Recent-AAPI Score]]&gt;=40, 1, IF(OR(TRIM(FIT_Lite[[#This Row],[Pre-AAPI Score]])="",TRIM(FIT_Lite[[#This Row],[Most Recent-AAPI Score]])=""),0,IF(FIT_Lite[[#This Row],[Most Recent-AAPI Score]]-FIT_Lite[[#This Row],[Pre-AAPI Score]]&gt;=0,1,0)))</f>
        <v>0</v>
      </c>
      <c r="AW299" s="7">
        <f>IF(FIT_Lite[[#This Row],[Most Recent-DLA-20 Score]]&gt;=7, 1, IF(OR(TRIM(FIT_Lite[[#This Row],[Pre-DLA-20 Score]])="",TRIM(FIT_Lite[[#This Row],[Most Recent-DLA-20 Score]])=""),0,IF(FIT_Lite[[#This Row],[Most Recent-DLA-20 Score]]-FIT_Lite[[#This Row],[Pre-DLA-20 Score]]&gt;=0,1,0)))</f>
        <v>0</v>
      </c>
      <c r="AX299" s="7">
        <f>IF(FIT_Lite[[#This Row],[Most Recent-AAPI Score]]&gt;=40, 1, IF(OR(TRIM(FIT_Lite[[#This Row],[Pre-AAPI Score]])="",TRIM(FIT_Lite[[#This Row],[Most Recent-AAPI Score]])=""),0,IF(FIT_Lite[[#This Row],[Most Recent-AAPI Score]]-FIT_Lite[[#This Row],[Pre-AAPI Score]]&gt;=0,1,0)))</f>
        <v>0</v>
      </c>
      <c r="AY299" s="7">
        <f>IF(FIT_Lite[[#This Row],[Most Recent-DLA-20 Score]]&gt;=7, 1, IF(OR(TRIM(FIT_Lite[[#This Row],[Pre-DLA-20 Score]])="",TRIM(FIT_Lite[[#This Row],[Most Recent-DLA-20 Score]])=""),0,IF(FIT_Lite[[#This Row],[Most Recent-DLA-20 Score]]-FIT_Lite[[#This Row],[Pre-DLA-20 Score]]&gt;=0,1,0)))</f>
        <v>0</v>
      </c>
      <c r="AZ299" s="7" t="str">
        <f>IFERROR(VLOOKUP(FIT_Lite[[#This Row],[Primary ICD-10 Diagnosis]],ICD_10[[Combined]:[category]],3,FALSE),"")</f>
        <v/>
      </c>
      <c r="BA299" s="18" t="str">
        <f>IF(AND(LEN(FIT_Lite[[#This Row],[Date Enrolled]])&gt;0,LEN(FIT_Lite[[#This Row],[Date Assessment Completed]])&gt;0),IF((FIT_Lite[[#This Row],[Date Assessment Completed]]-FIT_Lite[[#This Row],[Date Enrolled]])&lt;=15,"Yes","No"),"")</f>
        <v/>
      </c>
      <c r="BB299" s="7" t="str">
        <f>IF(AND(LEN(FIT_Lite[[#This Row],[Discharge Date]])&gt;0,LEN(FIT_Lite[[#This Row],[Date Discharge Summary Completed]])&gt;0),IF(DATEDIF(FIT_Lite[[#This Row],[Discharge Date]],FIT_Lite[[#This Row],[Date Discharge Summary Completed]],"D")&lt;=7,"Yes","No"),"")</f>
        <v/>
      </c>
      <c r="BC299" s="18" t="str">
        <f>IFERROR(IF(LEN(TRIM(FIT_Lite[[#This Row],[Living Arrangements at Discharge]]))&gt;0,VLOOKUP(FIT_Lite[[#This Row],[Living Arrangements at Discharge]],Living_Arrangements[],2,FALSE),""),"")</f>
        <v/>
      </c>
      <c r="BD29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299" s="18" t="str">
        <f>IF(LEN(TRIM(FIT_Lite[[#This Row],[Employment Status at Discharge]]))&gt;0,IF(FIT_Lite[[#This Row],[Employment Status at Discharge]]="Yes","Stable",IF(FIT_Lite[[#This Row],[Employment Status at Discharge]]="No","Unstable",IFERROR(VLOOKUP(FIT_Lite[[#This Row],[Employment Status at Discharge]],Employment_Stat[],2,FALSE),""))),"")</f>
        <v/>
      </c>
      <c r="BF299" s="16">
        <f>IF(LEN(FIT_Lite[[#This Row],[Pre-AAPI Date]])&gt;0,FIT_Lite[[#This Row],[Pre-AAPI Date]],FIT_Lite[[#This Row],[Date Enrolled]])</f>
        <v>0</v>
      </c>
      <c r="BG299" s="16">
        <f ca="1">IF(LEN(FIT_Lite[[#This Row],[Date Discharge Summary Completed]])&gt;0,FIT_Lite[[#This Row],[Date Discharge Summary Completed]],IF(LEN(FIT_Lite[[#This Row],[Discharge Date]])&gt;0,FIT_Lite[[#This Row],[Discharge Date]]+30,TODAY()))</f>
        <v>45940</v>
      </c>
      <c r="BH299" s="16">
        <f>IF(LEN(FIT_Lite[[#This Row],[Pre-DLA-20 Date]])&gt;0,FIT_Lite[[#This Row],[Pre-DLA-20 Date]],FIT_Lite[[#This Row],[Date Enrolled]])</f>
        <v>0</v>
      </c>
      <c r="BI299" t="str">
        <f>IFERROR(IF(AND(TRIM(FIT_Lite[[#This Row],[Date Enrolled]])&lt;&gt;"",TRIM(FIT_Lite[[#This Row],[Discharge Date]])&lt;&gt;""),DATEDIF(FIT_Lite[[#This Row],[Date Enrolled]],FIT_Lite[[#This Row],[Discharge Date]],"D"),""),"")</f>
        <v/>
      </c>
    </row>
    <row r="300" spans="1:61" x14ac:dyDescent="0.25">
      <c r="A300" s="14"/>
      <c r="D300" s="20"/>
      <c r="O300" s="7"/>
      <c r="S300" s="10"/>
      <c r="AG300" s="11"/>
      <c r="AH300" s="35"/>
      <c r="AI300" s="11"/>
      <c r="AJ300" s="11"/>
      <c r="AP300" s="15" t="str" cm="1">
        <f t="array" aca="1" ref="AP30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0" s="16" t="str" cm="1">
        <f t="array" aca="1" ref="AQ30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0" s="16" t="str" cm="1">
        <f t="array" aca="1" ref="AR30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0" s="51" t="str">
        <f ca="1">IF(
AND(LEN(TRIM(FIT_Lite[[#This Row],[Child Care 6 Months Post-Discharge]]))=0,LEN(TRIM(FIT_Lite[[#This Row],[Discharge Date]]))&gt;0,LEN(TRIM(AN300))=0,FIT_Lite[[#This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0" s="48" t="str" cm="1">
        <f t="array" aca="1" ref="AT30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0" s="7">
        <f>IF(FIT_Lite[[#This Row],[Most Recent-AAPI Score]]&gt;=40, 1, IF(OR(TRIM(FIT_Lite[[#This Row],[Pre-AAPI Score]])="",TRIM(FIT_Lite[[#This Row],[Most Recent-AAPI Score]])=""),0,IF(FIT_Lite[[#This Row],[Most Recent-AAPI Score]]-FIT_Lite[[#This Row],[Pre-AAPI Score]]&gt;=0,1,0)))</f>
        <v>0</v>
      </c>
      <c r="AW300" s="7">
        <f>IF(FIT_Lite[[#This Row],[Most Recent-DLA-20 Score]]&gt;=7, 1, IF(OR(TRIM(FIT_Lite[[#This Row],[Pre-DLA-20 Score]])="",TRIM(FIT_Lite[[#This Row],[Most Recent-DLA-20 Score]])=""),0,IF(FIT_Lite[[#This Row],[Most Recent-DLA-20 Score]]-FIT_Lite[[#This Row],[Pre-DLA-20 Score]]&gt;=0,1,0)))</f>
        <v>0</v>
      </c>
      <c r="AX300" s="7">
        <f>IF(FIT_Lite[[#This Row],[Most Recent-AAPI Score]]&gt;=40, 1, IF(OR(TRIM(FIT_Lite[[#This Row],[Pre-AAPI Score]])="",TRIM(FIT_Lite[[#This Row],[Most Recent-AAPI Score]])=""),0,IF(FIT_Lite[[#This Row],[Most Recent-AAPI Score]]-FIT_Lite[[#This Row],[Pre-AAPI Score]]&gt;=0,1,0)))</f>
        <v>0</v>
      </c>
      <c r="AY300" s="7">
        <f>IF(FIT_Lite[[#This Row],[Most Recent-DLA-20 Score]]&gt;=7, 1, IF(OR(TRIM(FIT_Lite[[#This Row],[Pre-DLA-20 Score]])="",TRIM(FIT_Lite[[#This Row],[Most Recent-DLA-20 Score]])=""),0,IF(FIT_Lite[[#This Row],[Most Recent-DLA-20 Score]]-FIT_Lite[[#This Row],[Pre-DLA-20 Score]]&gt;=0,1,0)))</f>
        <v>0</v>
      </c>
      <c r="AZ300" s="7" t="str">
        <f>IFERROR(VLOOKUP(FIT_Lite[[#This Row],[Primary ICD-10 Diagnosis]],ICD_10[[Combined]:[category]],3,FALSE),"")</f>
        <v/>
      </c>
      <c r="BA300" s="18" t="str">
        <f>IF(AND(LEN(FIT_Lite[[#This Row],[Date Enrolled]])&gt;0,LEN(FIT_Lite[[#This Row],[Date Assessment Completed]])&gt;0),IF((FIT_Lite[[#This Row],[Date Assessment Completed]]-FIT_Lite[[#This Row],[Date Enrolled]])&lt;=15,"Yes","No"),"")</f>
        <v/>
      </c>
      <c r="BB300" s="7" t="str">
        <f>IF(AND(LEN(FIT_Lite[[#This Row],[Discharge Date]])&gt;0,LEN(FIT_Lite[[#This Row],[Date Discharge Summary Completed]])&gt;0),IF(DATEDIF(FIT_Lite[[#This Row],[Discharge Date]],FIT_Lite[[#This Row],[Date Discharge Summary Completed]],"D")&lt;=7,"Yes","No"),"")</f>
        <v/>
      </c>
      <c r="BC300" s="18" t="str">
        <f>IFERROR(IF(LEN(TRIM(FIT_Lite[[#This Row],[Living Arrangements at Discharge]]))&gt;0,VLOOKUP(FIT_Lite[[#This Row],[Living Arrangements at Discharge]],Living_Arrangements[],2,FALSE),""),"")</f>
        <v/>
      </c>
      <c r="BD30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0" s="18" t="str">
        <f>IF(LEN(TRIM(FIT_Lite[[#This Row],[Employment Status at Discharge]]))&gt;0,IF(FIT_Lite[[#This Row],[Employment Status at Discharge]]="Yes","Stable",IF(FIT_Lite[[#This Row],[Employment Status at Discharge]]="No","Unstable",IFERROR(VLOOKUP(FIT_Lite[[#This Row],[Employment Status at Discharge]],Employment_Stat[],2,FALSE),""))),"")</f>
        <v/>
      </c>
      <c r="BF300" s="16">
        <f>IF(LEN(FIT_Lite[[#This Row],[Pre-AAPI Date]])&gt;0,FIT_Lite[[#This Row],[Pre-AAPI Date]],FIT_Lite[[#This Row],[Date Enrolled]])</f>
        <v>0</v>
      </c>
      <c r="BG300" s="16">
        <f ca="1">IF(LEN(FIT_Lite[[#This Row],[Date Discharge Summary Completed]])&gt;0,FIT_Lite[[#This Row],[Date Discharge Summary Completed]],IF(LEN(FIT_Lite[[#This Row],[Discharge Date]])&gt;0,FIT_Lite[[#This Row],[Discharge Date]]+30,TODAY()))</f>
        <v>45940</v>
      </c>
      <c r="BH300" s="16">
        <f>IF(LEN(FIT_Lite[[#This Row],[Pre-DLA-20 Date]])&gt;0,FIT_Lite[[#This Row],[Pre-DLA-20 Date]],FIT_Lite[[#This Row],[Date Enrolled]])</f>
        <v>0</v>
      </c>
      <c r="BI300" t="str">
        <f>IFERROR(IF(AND(TRIM(FIT_Lite[[#This Row],[Date Enrolled]])&lt;&gt;"",TRIM(FIT_Lite[[#This Row],[Discharge Date]])&lt;&gt;""),DATEDIF(FIT_Lite[[#This Row],[Date Enrolled]],FIT_Lite[[#This Row],[Discharge Date]],"D"),""),"")</f>
        <v/>
      </c>
    </row>
    <row r="301" spans="1:61" x14ac:dyDescent="0.25">
      <c r="A301" s="14"/>
      <c r="D301" s="20"/>
      <c r="O301" s="7"/>
      <c r="S301" s="10"/>
      <c r="AG301" s="11"/>
      <c r="AH301" s="35"/>
      <c r="AI301" s="11"/>
      <c r="AJ301" s="11"/>
      <c r="AP301" s="15" t="str" cm="1">
        <f t="array" aca="1" ref="AP30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1" s="16" t="str" cm="1">
        <f t="array" aca="1" ref="AQ30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1" s="16" t="str" cm="1">
        <f t="array" aca="1" ref="AR30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1" s="51" t="str">
        <f ca="1">IF(
AND(LEN(TRIM(FIT_Lite[[#This Row],[Child Care 6 Months Post-Discharge]]))=0,LEN(TRIM(FIT_Lite[[#This Row],[Discharge Date]]))&gt;0,LEN(TRIM(AN301))=0,FIT_Lite[[#This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1" s="48" t="str" cm="1">
        <f t="array" aca="1" ref="AT30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1" s="7">
        <f>IF(FIT_Lite[[#This Row],[Most Recent-AAPI Score]]&gt;=40, 1, IF(OR(TRIM(FIT_Lite[[#This Row],[Pre-AAPI Score]])="",TRIM(FIT_Lite[[#This Row],[Most Recent-AAPI Score]])=""),0,IF(FIT_Lite[[#This Row],[Most Recent-AAPI Score]]-FIT_Lite[[#This Row],[Pre-AAPI Score]]&gt;=0,1,0)))</f>
        <v>0</v>
      </c>
      <c r="AW301" s="7">
        <f>IF(FIT_Lite[[#This Row],[Most Recent-DLA-20 Score]]&gt;=7, 1, IF(OR(TRIM(FIT_Lite[[#This Row],[Pre-DLA-20 Score]])="",TRIM(FIT_Lite[[#This Row],[Most Recent-DLA-20 Score]])=""),0,IF(FIT_Lite[[#This Row],[Most Recent-DLA-20 Score]]-FIT_Lite[[#This Row],[Pre-DLA-20 Score]]&gt;=0,1,0)))</f>
        <v>0</v>
      </c>
      <c r="AX301" s="7">
        <f>IF(FIT_Lite[[#This Row],[Most Recent-AAPI Score]]&gt;=40, 1, IF(OR(TRIM(FIT_Lite[[#This Row],[Pre-AAPI Score]])="",TRIM(FIT_Lite[[#This Row],[Most Recent-AAPI Score]])=""),0,IF(FIT_Lite[[#This Row],[Most Recent-AAPI Score]]-FIT_Lite[[#This Row],[Pre-AAPI Score]]&gt;=0,1,0)))</f>
        <v>0</v>
      </c>
      <c r="AY301" s="7">
        <f>IF(FIT_Lite[[#This Row],[Most Recent-DLA-20 Score]]&gt;=7, 1, IF(OR(TRIM(FIT_Lite[[#This Row],[Pre-DLA-20 Score]])="",TRIM(FIT_Lite[[#This Row],[Most Recent-DLA-20 Score]])=""),0,IF(FIT_Lite[[#This Row],[Most Recent-DLA-20 Score]]-FIT_Lite[[#This Row],[Pre-DLA-20 Score]]&gt;=0,1,0)))</f>
        <v>0</v>
      </c>
      <c r="AZ301" s="7" t="str">
        <f>IFERROR(VLOOKUP(FIT_Lite[[#This Row],[Primary ICD-10 Diagnosis]],ICD_10[[Combined]:[category]],3,FALSE),"")</f>
        <v/>
      </c>
      <c r="BA301" s="18" t="str">
        <f>IF(AND(LEN(FIT_Lite[[#This Row],[Date Enrolled]])&gt;0,LEN(FIT_Lite[[#This Row],[Date Assessment Completed]])&gt;0),IF((FIT_Lite[[#This Row],[Date Assessment Completed]]-FIT_Lite[[#This Row],[Date Enrolled]])&lt;=15,"Yes","No"),"")</f>
        <v/>
      </c>
      <c r="BB301" s="7" t="str">
        <f>IF(AND(LEN(FIT_Lite[[#This Row],[Discharge Date]])&gt;0,LEN(FIT_Lite[[#This Row],[Date Discharge Summary Completed]])&gt;0),IF(DATEDIF(FIT_Lite[[#This Row],[Discharge Date]],FIT_Lite[[#This Row],[Date Discharge Summary Completed]],"D")&lt;=7,"Yes","No"),"")</f>
        <v/>
      </c>
      <c r="BC301" s="18" t="str">
        <f>IFERROR(IF(LEN(TRIM(FIT_Lite[[#This Row],[Living Arrangements at Discharge]]))&gt;0,VLOOKUP(FIT_Lite[[#This Row],[Living Arrangements at Discharge]],Living_Arrangements[],2,FALSE),""),"")</f>
        <v/>
      </c>
      <c r="BD30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1" s="18" t="str">
        <f>IF(LEN(TRIM(FIT_Lite[[#This Row],[Employment Status at Discharge]]))&gt;0,IF(FIT_Lite[[#This Row],[Employment Status at Discharge]]="Yes","Stable",IF(FIT_Lite[[#This Row],[Employment Status at Discharge]]="No","Unstable",IFERROR(VLOOKUP(FIT_Lite[[#This Row],[Employment Status at Discharge]],Employment_Stat[],2,FALSE),""))),"")</f>
        <v/>
      </c>
      <c r="BF301" s="16">
        <f>IF(LEN(FIT_Lite[[#This Row],[Pre-AAPI Date]])&gt;0,FIT_Lite[[#This Row],[Pre-AAPI Date]],FIT_Lite[[#This Row],[Date Enrolled]])</f>
        <v>0</v>
      </c>
      <c r="BG301" s="16">
        <f ca="1">IF(LEN(FIT_Lite[[#This Row],[Date Discharge Summary Completed]])&gt;0,FIT_Lite[[#This Row],[Date Discharge Summary Completed]],IF(LEN(FIT_Lite[[#This Row],[Discharge Date]])&gt;0,FIT_Lite[[#This Row],[Discharge Date]]+30,TODAY()))</f>
        <v>45940</v>
      </c>
      <c r="BH301" s="16">
        <f>IF(LEN(FIT_Lite[[#This Row],[Pre-DLA-20 Date]])&gt;0,FIT_Lite[[#This Row],[Pre-DLA-20 Date]],FIT_Lite[[#This Row],[Date Enrolled]])</f>
        <v>0</v>
      </c>
      <c r="BI301" t="str">
        <f>IFERROR(IF(AND(TRIM(FIT_Lite[[#This Row],[Date Enrolled]])&lt;&gt;"",TRIM(FIT_Lite[[#This Row],[Discharge Date]])&lt;&gt;""),DATEDIF(FIT_Lite[[#This Row],[Date Enrolled]],FIT_Lite[[#This Row],[Discharge Date]],"D"),""),"")</f>
        <v/>
      </c>
    </row>
    <row r="302" spans="1:61" x14ac:dyDescent="0.25">
      <c r="A302" s="14"/>
      <c r="D302" s="20"/>
      <c r="O302" s="7"/>
      <c r="S302" s="10"/>
      <c r="AG302" s="11"/>
      <c r="AH302" s="35"/>
      <c r="AI302" s="11"/>
      <c r="AJ302" s="11"/>
      <c r="AP302" s="15" t="str" cm="1">
        <f t="array" aca="1" ref="AP30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2" s="16" t="str" cm="1">
        <f t="array" aca="1" ref="AQ30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2" s="16" t="str" cm="1">
        <f t="array" aca="1" ref="AR30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2" s="51" t="str">
        <f ca="1">IF(
AND(LEN(TRIM(FIT_Lite[[#This Row],[Child Care 6 Months Post-Discharge]]))=0,LEN(TRIM(FIT_Lite[[#This Row],[Discharge Date]]))&gt;0,LEN(TRIM(AN302))=0,FIT_Lite[[#This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2" s="48" t="str" cm="1">
        <f t="array" aca="1" ref="AT30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2" s="7">
        <f>IF(FIT_Lite[[#This Row],[Most Recent-AAPI Score]]&gt;=40, 1, IF(OR(TRIM(FIT_Lite[[#This Row],[Pre-AAPI Score]])="",TRIM(FIT_Lite[[#This Row],[Most Recent-AAPI Score]])=""),0,IF(FIT_Lite[[#This Row],[Most Recent-AAPI Score]]-FIT_Lite[[#This Row],[Pre-AAPI Score]]&gt;=0,1,0)))</f>
        <v>0</v>
      </c>
      <c r="AW302" s="7">
        <f>IF(FIT_Lite[[#This Row],[Most Recent-DLA-20 Score]]&gt;=7, 1, IF(OR(TRIM(FIT_Lite[[#This Row],[Pre-DLA-20 Score]])="",TRIM(FIT_Lite[[#This Row],[Most Recent-DLA-20 Score]])=""),0,IF(FIT_Lite[[#This Row],[Most Recent-DLA-20 Score]]-FIT_Lite[[#This Row],[Pre-DLA-20 Score]]&gt;=0,1,0)))</f>
        <v>0</v>
      </c>
      <c r="AX302" s="7">
        <f>IF(FIT_Lite[[#This Row],[Most Recent-AAPI Score]]&gt;=40, 1, IF(OR(TRIM(FIT_Lite[[#This Row],[Pre-AAPI Score]])="",TRIM(FIT_Lite[[#This Row],[Most Recent-AAPI Score]])=""),0,IF(FIT_Lite[[#This Row],[Most Recent-AAPI Score]]-FIT_Lite[[#This Row],[Pre-AAPI Score]]&gt;=0,1,0)))</f>
        <v>0</v>
      </c>
      <c r="AY302" s="7">
        <f>IF(FIT_Lite[[#This Row],[Most Recent-DLA-20 Score]]&gt;=7, 1, IF(OR(TRIM(FIT_Lite[[#This Row],[Pre-DLA-20 Score]])="",TRIM(FIT_Lite[[#This Row],[Most Recent-DLA-20 Score]])=""),0,IF(FIT_Lite[[#This Row],[Most Recent-DLA-20 Score]]-FIT_Lite[[#This Row],[Pre-DLA-20 Score]]&gt;=0,1,0)))</f>
        <v>0</v>
      </c>
      <c r="AZ302" s="7" t="str">
        <f>IFERROR(VLOOKUP(FIT_Lite[[#This Row],[Primary ICD-10 Diagnosis]],ICD_10[[Combined]:[category]],3,FALSE),"")</f>
        <v/>
      </c>
      <c r="BA302" s="18" t="str">
        <f>IF(AND(LEN(FIT_Lite[[#This Row],[Date Enrolled]])&gt;0,LEN(FIT_Lite[[#This Row],[Date Assessment Completed]])&gt;0),IF((FIT_Lite[[#This Row],[Date Assessment Completed]]-FIT_Lite[[#This Row],[Date Enrolled]])&lt;=15,"Yes","No"),"")</f>
        <v/>
      </c>
      <c r="BB302" s="7" t="str">
        <f>IF(AND(LEN(FIT_Lite[[#This Row],[Discharge Date]])&gt;0,LEN(FIT_Lite[[#This Row],[Date Discharge Summary Completed]])&gt;0),IF(DATEDIF(FIT_Lite[[#This Row],[Discharge Date]],FIT_Lite[[#This Row],[Date Discharge Summary Completed]],"D")&lt;=7,"Yes","No"),"")</f>
        <v/>
      </c>
      <c r="BC302" s="18" t="str">
        <f>IFERROR(IF(LEN(TRIM(FIT_Lite[[#This Row],[Living Arrangements at Discharge]]))&gt;0,VLOOKUP(FIT_Lite[[#This Row],[Living Arrangements at Discharge]],Living_Arrangements[],2,FALSE),""),"")</f>
        <v/>
      </c>
      <c r="BD30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2" s="18" t="str">
        <f>IF(LEN(TRIM(FIT_Lite[[#This Row],[Employment Status at Discharge]]))&gt;0,IF(FIT_Lite[[#This Row],[Employment Status at Discharge]]="Yes","Stable",IF(FIT_Lite[[#This Row],[Employment Status at Discharge]]="No","Unstable",IFERROR(VLOOKUP(FIT_Lite[[#This Row],[Employment Status at Discharge]],Employment_Stat[],2,FALSE),""))),"")</f>
        <v/>
      </c>
      <c r="BF302" s="16">
        <f>IF(LEN(FIT_Lite[[#This Row],[Pre-AAPI Date]])&gt;0,FIT_Lite[[#This Row],[Pre-AAPI Date]],FIT_Lite[[#This Row],[Date Enrolled]])</f>
        <v>0</v>
      </c>
      <c r="BG302" s="16">
        <f ca="1">IF(LEN(FIT_Lite[[#This Row],[Date Discharge Summary Completed]])&gt;0,FIT_Lite[[#This Row],[Date Discharge Summary Completed]],IF(LEN(FIT_Lite[[#This Row],[Discharge Date]])&gt;0,FIT_Lite[[#This Row],[Discharge Date]]+30,TODAY()))</f>
        <v>45940</v>
      </c>
      <c r="BH302" s="16">
        <f>IF(LEN(FIT_Lite[[#This Row],[Pre-DLA-20 Date]])&gt;0,FIT_Lite[[#This Row],[Pre-DLA-20 Date]],FIT_Lite[[#This Row],[Date Enrolled]])</f>
        <v>0</v>
      </c>
      <c r="BI302" t="str">
        <f>IFERROR(IF(AND(TRIM(FIT_Lite[[#This Row],[Date Enrolled]])&lt;&gt;"",TRIM(FIT_Lite[[#This Row],[Discharge Date]])&lt;&gt;""),DATEDIF(FIT_Lite[[#This Row],[Date Enrolled]],FIT_Lite[[#This Row],[Discharge Date]],"D"),""),"")</f>
        <v/>
      </c>
    </row>
    <row r="303" spans="1:61" x14ac:dyDescent="0.25">
      <c r="A303" s="14"/>
      <c r="D303" s="20"/>
      <c r="O303" s="7"/>
      <c r="S303" s="10"/>
      <c r="AG303" s="11"/>
      <c r="AH303" s="35"/>
      <c r="AI303" s="11"/>
      <c r="AJ303" s="11"/>
      <c r="AP303" s="15" t="str" cm="1">
        <f t="array" aca="1" ref="AP30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3" s="16" t="str" cm="1">
        <f t="array" aca="1" ref="AQ30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3" s="16" t="str" cm="1">
        <f t="array" aca="1" ref="AR30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3" s="51" t="str">
        <f ca="1">IF(
AND(LEN(TRIM(FIT_Lite[[#This Row],[Child Care 6 Months Post-Discharge]]))=0,LEN(TRIM(FIT_Lite[[#This Row],[Discharge Date]]))&gt;0,LEN(TRIM(AN303))=0,FIT_Lite[[#This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3" s="48" t="str" cm="1">
        <f t="array" aca="1" ref="AT30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3" s="7">
        <f>IF(FIT_Lite[[#This Row],[Most Recent-AAPI Score]]&gt;=40, 1, IF(OR(TRIM(FIT_Lite[[#This Row],[Pre-AAPI Score]])="",TRIM(FIT_Lite[[#This Row],[Most Recent-AAPI Score]])=""),0,IF(FIT_Lite[[#This Row],[Most Recent-AAPI Score]]-FIT_Lite[[#This Row],[Pre-AAPI Score]]&gt;=0,1,0)))</f>
        <v>0</v>
      </c>
      <c r="AW303" s="7">
        <f>IF(FIT_Lite[[#This Row],[Most Recent-DLA-20 Score]]&gt;=7, 1, IF(OR(TRIM(FIT_Lite[[#This Row],[Pre-DLA-20 Score]])="",TRIM(FIT_Lite[[#This Row],[Most Recent-DLA-20 Score]])=""),0,IF(FIT_Lite[[#This Row],[Most Recent-DLA-20 Score]]-FIT_Lite[[#This Row],[Pre-DLA-20 Score]]&gt;=0,1,0)))</f>
        <v>0</v>
      </c>
      <c r="AX303" s="7">
        <f>IF(FIT_Lite[[#This Row],[Most Recent-AAPI Score]]&gt;=40, 1, IF(OR(TRIM(FIT_Lite[[#This Row],[Pre-AAPI Score]])="",TRIM(FIT_Lite[[#This Row],[Most Recent-AAPI Score]])=""),0,IF(FIT_Lite[[#This Row],[Most Recent-AAPI Score]]-FIT_Lite[[#This Row],[Pre-AAPI Score]]&gt;=0,1,0)))</f>
        <v>0</v>
      </c>
      <c r="AY303" s="7">
        <f>IF(FIT_Lite[[#This Row],[Most Recent-DLA-20 Score]]&gt;=7, 1, IF(OR(TRIM(FIT_Lite[[#This Row],[Pre-DLA-20 Score]])="",TRIM(FIT_Lite[[#This Row],[Most Recent-DLA-20 Score]])=""),0,IF(FIT_Lite[[#This Row],[Most Recent-DLA-20 Score]]-FIT_Lite[[#This Row],[Pre-DLA-20 Score]]&gt;=0,1,0)))</f>
        <v>0</v>
      </c>
      <c r="AZ303" s="7" t="str">
        <f>IFERROR(VLOOKUP(FIT_Lite[[#This Row],[Primary ICD-10 Diagnosis]],ICD_10[[Combined]:[category]],3,FALSE),"")</f>
        <v/>
      </c>
      <c r="BA303" s="18" t="str">
        <f>IF(AND(LEN(FIT_Lite[[#This Row],[Date Enrolled]])&gt;0,LEN(FIT_Lite[[#This Row],[Date Assessment Completed]])&gt;0),IF((FIT_Lite[[#This Row],[Date Assessment Completed]]-FIT_Lite[[#This Row],[Date Enrolled]])&lt;=15,"Yes","No"),"")</f>
        <v/>
      </c>
      <c r="BB303" s="7" t="str">
        <f>IF(AND(LEN(FIT_Lite[[#This Row],[Discharge Date]])&gt;0,LEN(FIT_Lite[[#This Row],[Date Discharge Summary Completed]])&gt;0),IF(DATEDIF(FIT_Lite[[#This Row],[Discharge Date]],FIT_Lite[[#This Row],[Date Discharge Summary Completed]],"D")&lt;=7,"Yes","No"),"")</f>
        <v/>
      </c>
      <c r="BC303" s="18" t="str">
        <f>IFERROR(IF(LEN(TRIM(FIT_Lite[[#This Row],[Living Arrangements at Discharge]]))&gt;0,VLOOKUP(FIT_Lite[[#This Row],[Living Arrangements at Discharge]],Living_Arrangements[],2,FALSE),""),"")</f>
        <v/>
      </c>
      <c r="BD30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3" s="18" t="str">
        <f>IF(LEN(TRIM(FIT_Lite[[#This Row],[Employment Status at Discharge]]))&gt;0,IF(FIT_Lite[[#This Row],[Employment Status at Discharge]]="Yes","Stable",IF(FIT_Lite[[#This Row],[Employment Status at Discharge]]="No","Unstable",IFERROR(VLOOKUP(FIT_Lite[[#This Row],[Employment Status at Discharge]],Employment_Stat[],2,FALSE),""))),"")</f>
        <v/>
      </c>
      <c r="BF303" s="16">
        <f>IF(LEN(FIT_Lite[[#This Row],[Pre-AAPI Date]])&gt;0,FIT_Lite[[#This Row],[Pre-AAPI Date]],FIT_Lite[[#This Row],[Date Enrolled]])</f>
        <v>0</v>
      </c>
      <c r="BG303" s="16">
        <f ca="1">IF(LEN(FIT_Lite[[#This Row],[Date Discharge Summary Completed]])&gt;0,FIT_Lite[[#This Row],[Date Discharge Summary Completed]],IF(LEN(FIT_Lite[[#This Row],[Discharge Date]])&gt;0,FIT_Lite[[#This Row],[Discharge Date]]+30,TODAY()))</f>
        <v>45940</v>
      </c>
      <c r="BH303" s="16">
        <f>IF(LEN(FIT_Lite[[#This Row],[Pre-DLA-20 Date]])&gt;0,FIT_Lite[[#This Row],[Pre-DLA-20 Date]],FIT_Lite[[#This Row],[Date Enrolled]])</f>
        <v>0</v>
      </c>
      <c r="BI303" t="str">
        <f>IFERROR(IF(AND(TRIM(FIT_Lite[[#This Row],[Date Enrolled]])&lt;&gt;"",TRIM(FIT_Lite[[#This Row],[Discharge Date]])&lt;&gt;""),DATEDIF(FIT_Lite[[#This Row],[Date Enrolled]],FIT_Lite[[#This Row],[Discharge Date]],"D"),""),"")</f>
        <v/>
      </c>
    </row>
    <row r="304" spans="1:61" x14ac:dyDescent="0.25">
      <c r="A304" s="14"/>
      <c r="D304" s="20"/>
      <c r="O304" s="7"/>
      <c r="S304" s="10"/>
      <c r="AG304" s="11"/>
      <c r="AH304" s="35"/>
      <c r="AI304" s="11"/>
      <c r="AJ304" s="11"/>
      <c r="AP304" s="15" t="str" cm="1">
        <f t="array" aca="1" ref="AP30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4" s="16" t="str" cm="1">
        <f t="array" aca="1" ref="AQ30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4" s="16" t="str" cm="1">
        <f t="array" aca="1" ref="AR30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4" s="51" t="str">
        <f ca="1">IF(
AND(LEN(TRIM(FIT_Lite[[#This Row],[Child Care 6 Months Post-Discharge]]))=0,LEN(TRIM(FIT_Lite[[#This Row],[Discharge Date]]))&gt;0,LEN(TRIM(AN304))=0,FIT_Lite[[#This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4" s="48" t="str" cm="1">
        <f t="array" aca="1" ref="AT30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4" s="7">
        <f>IF(FIT_Lite[[#This Row],[Most Recent-AAPI Score]]&gt;=40, 1, IF(OR(TRIM(FIT_Lite[[#This Row],[Pre-AAPI Score]])="",TRIM(FIT_Lite[[#This Row],[Most Recent-AAPI Score]])=""),0,IF(FIT_Lite[[#This Row],[Most Recent-AAPI Score]]-FIT_Lite[[#This Row],[Pre-AAPI Score]]&gt;=0,1,0)))</f>
        <v>0</v>
      </c>
      <c r="AW304" s="7">
        <f>IF(FIT_Lite[[#This Row],[Most Recent-DLA-20 Score]]&gt;=7, 1, IF(OR(TRIM(FIT_Lite[[#This Row],[Pre-DLA-20 Score]])="",TRIM(FIT_Lite[[#This Row],[Most Recent-DLA-20 Score]])=""),0,IF(FIT_Lite[[#This Row],[Most Recent-DLA-20 Score]]-FIT_Lite[[#This Row],[Pre-DLA-20 Score]]&gt;=0,1,0)))</f>
        <v>0</v>
      </c>
      <c r="AX304" s="7">
        <f>IF(FIT_Lite[[#This Row],[Most Recent-AAPI Score]]&gt;=40, 1, IF(OR(TRIM(FIT_Lite[[#This Row],[Pre-AAPI Score]])="",TRIM(FIT_Lite[[#This Row],[Most Recent-AAPI Score]])=""),0,IF(FIT_Lite[[#This Row],[Most Recent-AAPI Score]]-FIT_Lite[[#This Row],[Pre-AAPI Score]]&gt;=0,1,0)))</f>
        <v>0</v>
      </c>
      <c r="AY304" s="7">
        <f>IF(FIT_Lite[[#This Row],[Most Recent-DLA-20 Score]]&gt;=7, 1, IF(OR(TRIM(FIT_Lite[[#This Row],[Pre-DLA-20 Score]])="",TRIM(FIT_Lite[[#This Row],[Most Recent-DLA-20 Score]])=""),0,IF(FIT_Lite[[#This Row],[Most Recent-DLA-20 Score]]-FIT_Lite[[#This Row],[Pre-DLA-20 Score]]&gt;=0,1,0)))</f>
        <v>0</v>
      </c>
      <c r="AZ304" s="7" t="str">
        <f>IFERROR(VLOOKUP(FIT_Lite[[#This Row],[Primary ICD-10 Diagnosis]],ICD_10[[Combined]:[category]],3,FALSE),"")</f>
        <v/>
      </c>
      <c r="BA304" s="18" t="str">
        <f>IF(AND(LEN(FIT_Lite[[#This Row],[Date Enrolled]])&gt;0,LEN(FIT_Lite[[#This Row],[Date Assessment Completed]])&gt;0),IF((FIT_Lite[[#This Row],[Date Assessment Completed]]-FIT_Lite[[#This Row],[Date Enrolled]])&lt;=15,"Yes","No"),"")</f>
        <v/>
      </c>
      <c r="BB304" s="7" t="str">
        <f>IF(AND(LEN(FIT_Lite[[#This Row],[Discharge Date]])&gt;0,LEN(FIT_Lite[[#This Row],[Date Discharge Summary Completed]])&gt;0),IF(DATEDIF(FIT_Lite[[#This Row],[Discharge Date]],FIT_Lite[[#This Row],[Date Discharge Summary Completed]],"D")&lt;=7,"Yes","No"),"")</f>
        <v/>
      </c>
      <c r="BC304" s="18" t="str">
        <f>IFERROR(IF(LEN(TRIM(FIT_Lite[[#This Row],[Living Arrangements at Discharge]]))&gt;0,VLOOKUP(FIT_Lite[[#This Row],[Living Arrangements at Discharge]],Living_Arrangements[],2,FALSE),""),"")</f>
        <v/>
      </c>
      <c r="BD30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4" s="18" t="str">
        <f>IF(LEN(TRIM(FIT_Lite[[#This Row],[Employment Status at Discharge]]))&gt;0,IF(FIT_Lite[[#This Row],[Employment Status at Discharge]]="Yes","Stable",IF(FIT_Lite[[#This Row],[Employment Status at Discharge]]="No","Unstable",IFERROR(VLOOKUP(FIT_Lite[[#This Row],[Employment Status at Discharge]],Employment_Stat[],2,FALSE),""))),"")</f>
        <v/>
      </c>
      <c r="BF304" s="16">
        <f>IF(LEN(FIT_Lite[[#This Row],[Pre-AAPI Date]])&gt;0,FIT_Lite[[#This Row],[Pre-AAPI Date]],FIT_Lite[[#This Row],[Date Enrolled]])</f>
        <v>0</v>
      </c>
      <c r="BG304" s="16">
        <f ca="1">IF(LEN(FIT_Lite[[#This Row],[Date Discharge Summary Completed]])&gt;0,FIT_Lite[[#This Row],[Date Discharge Summary Completed]],IF(LEN(FIT_Lite[[#This Row],[Discharge Date]])&gt;0,FIT_Lite[[#This Row],[Discharge Date]]+30,TODAY()))</f>
        <v>45940</v>
      </c>
      <c r="BH304" s="16">
        <f>IF(LEN(FIT_Lite[[#This Row],[Pre-DLA-20 Date]])&gt;0,FIT_Lite[[#This Row],[Pre-DLA-20 Date]],FIT_Lite[[#This Row],[Date Enrolled]])</f>
        <v>0</v>
      </c>
      <c r="BI304" t="str">
        <f>IFERROR(IF(AND(TRIM(FIT_Lite[[#This Row],[Date Enrolled]])&lt;&gt;"",TRIM(FIT_Lite[[#This Row],[Discharge Date]])&lt;&gt;""),DATEDIF(FIT_Lite[[#This Row],[Date Enrolled]],FIT_Lite[[#This Row],[Discharge Date]],"D"),""),"")</f>
        <v/>
      </c>
    </row>
    <row r="305" spans="1:61" x14ac:dyDescent="0.25">
      <c r="A305" s="14"/>
      <c r="D305" s="20"/>
      <c r="O305" s="7"/>
      <c r="S305" s="10"/>
      <c r="AG305" s="11"/>
      <c r="AH305" s="35"/>
      <c r="AI305" s="11"/>
      <c r="AJ305" s="11"/>
      <c r="AP305" s="15" t="str" cm="1">
        <f t="array" aca="1" ref="AP30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5" s="16" t="str" cm="1">
        <f t="array" aca="1" ref="AQ30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5" s="16" t="str" cm="1">
        <f t="array" aca="1" ref="AR30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5" s="51" t="str">
        <f ca="1">IF(
AND(LEN(TRIM(FIT_Lite[[#This Row],[Child Care 6 Months Post-Discharge]]))=0,LEN(TRIM(FIT_Lite[[#This Row],[Discharge Date]]))&gt;0,LEN(TRIM(AN305))=0,FIT_Lite[[#This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5" s="48" t="str" cm="1">
        <f t="array" aca="1" ref="AT30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5" s="7">
        <f>IF(FIT_Lite[[#This Row],[Most Recent-AAPI Score]]&gt;=40, 1, IF(OR(TRIM(FIT_Lite[[#This Row],[Pre-AAPI Score]])="",TRIM(FIT_Lite[[#This Row],[Most Recent-AAPI Score]])=""),0,IF(FIT_Lite[[#This Row],[Most Recent-AAPI Score]]-FIT_Lite[[#This Row],[Pre-AAPI Score]]&gt;=0,1,0)))</f>
        <v>0</v>
      </c>
      <c r="AW305" s="7">
        <f>IF(FIT_Lite[[#This Row],[Most Recent-DLA-20 Score]]&gt;=7, 1, IF(OR(TRIM(FIT_Lite[[#This Row],[Pre-DLA-20 Score]])="",TRIM(FIT_Lite[[#This Row],[Most Recent-DLA-20 Score]])=""),0,IF(FIT_Lite[[#This Row],[Most Recent-DLA-20 Score]]-FIT_Lite[[#This Row],[Pre-DLA-20 Score]]&gt;=0,1,0)))</f>
        <v>0</v>
      </c>
      <c r="AX305" s="7">
        <f>IF(FIT_Lite[[#This Row],[Most Recent-AAPI Score]]&gt;=40, 1, IF(OR(TRIM(FIT_Lite[[#This Row],[Pre-AAPI Score]])="",TRIM(FIT_Lite[[#This Row],[Most Recent-AAPI Score]])=""),0,IF(FIT_Lite[[#This Row],[Most Recent-AAPI Score]]-FIT_Lite[[#This Row],[Pre-AAPI Score]]&gt;=0,1,0)))</f>
        <v>0</v>
      </c>
      <c r="AY305" s="7">
        <f>IF(FIT_Lite[[#This Row],[Most Recent-DLA-20 Score]]&gt;=7, 1, IF(OR(TRIM(FIT_Lite[[#This Row],[Pre-DLA-20 Score]])="",TRIM(FIT_Lite[[#This Row],[Most Recent-DLA-20 Score]])=""),0,IF(FIT_Lite[[#This Row],[Most Recent-DLA-20 Score]]-FIT_Lite[[#This Row],[Pre-DLA-20 Score]]&gt;=0,1,0)))</f>
        <v>0</v>
      </c>
      <c r="AZ305" s="7" t="str">
        <f>IFERROR(VLOOKUP(FIT_Lite[[#This Row],[Primary ICD-10 Diagnosis]],ICD_10[[Combined]:[category]],3,FALSE),"")</f>
        <v/>
      </c>
      <c r="BA305" s="18" t="str">
        <f>IF(AND(LEN(FIT_Lite[[#This Row],[Date Enrolled]])&gt;0,LEN(FIT_Lite[[#This Row],[Date Assessment Completed]])&gt;0),IF((FIT_Lite[[#This Row],[Date Assessment Completed]]-FIT_Lite[[#This Row],[Date Enrolled]])&lt;=15,"Yes","No"),"")</f>
        <v/>
      </c>
      <c r="BB305" s="7" t="str">
        <f>IF(AND(LEN(FIT_Lite[[#This Row],[Discharge Date]])&gt;0,LEN(FIT_Lite[[#This Row],[Date Discharge Summary Completed]])&gt;0),IF(DATEDIF(FIT_Lite[[#This Row],[Discharge Date]],FIT_Lite[[#This Row],[Date Discharge Summary Completed]],"D")&lt;=7,"Yes","No"),"")</f>
        <v/>
      </c>
      <c r="BC305" s="18" t="str">
        <f>IFERROR(IF(LEN(TRIM(FIT_Lite[[#This Row],[Living Arrangements at Discharge]]))&gt;0,VLOOKUP(FIT_Lite[[#This Row],[Living Arrangements at Discharge]],Living_Arrangements[],2,FALSE),""),"")</f>
        <v/>
      </c>
      <c r="BD30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5" s="18" t="str">
        <f>IF(LEN(TRIM(FIT_Lite[[#This Row],[Employment Status at Discharge]]))&gt;0,IF(FIT_Lite[[#This Row],[Employment Status at Discharge]]="Yes","Stable",IF(FIT_Lite[[#This Row],[Employment Status at Discharge]]="No","Unstable",IFERROR(VLOOKUP(FIT_Lite[[#This Row],[Employment Status at Discharge]],Employment_Stat[],2,FALSE),""))),"")</f>
        <v/>
      </c>
      <c r="BF305" s="16">
        <f>IF(LEN(FIT_Lite[[#This Row],[Pre-AAPI Date]])&gt;0,FIT_Lite[[#This Row],[Pre-AAPI Date]],FIT_Lite[[#This Row],[Date Enrolled]])</f>
        <v>0</v>
      </c>
      <c r="BG305" s="16">
        <f ca="1">IF(LEN(FIT_Lite[[#This Row],[Date Discharge Summary Completed]])&gt;0,FIT_Lite[[#This Row],[Date Discharge Summary Completed]],IF(LEN(FIT_Lite[[#This Row],[Discharge Date]])&gt;0,FIT_Lite[[#This Row],[Discharge Date]]+30,TODAY()))</f>
        <v>45940</v>
      </c>
      <c r="BH305" s="16">
        <f>IF(LEN(FIT_Lite[[#This Row],[Pre-DLA-20 Date]])&gt;0,FIT_Lite[[#This Row],[Pre-DLA-20 Date]],FIT_Lite[[#This Row],[Date Enrolled]])</f>
        <v>0</v>
      </c>
      <c r="BI305" t="str">
        <f>IFERROR(IF(AND(TRIM(FIT_Lite[[#This Row],[Date Enrolled]])&lt;&gt;"",TRIM(FIT_Lite[[#This Row],[Discharge Date]])&lt;&gt;""),DATEDIF(FIT_Lite[[#This Row],[Date Enrolled]],FIT_Lite[[#This Row],[Discharge Date]],"D"),""),"")</f>
        <v/>
      </c>
    </row>
    <row r="306" spans="1:61" x14ac:dyDescent="0.25">
      <c r="A306" s="14"/>
      <c r="D306" s="20"/>
      <c r="O306" s="7"/>
      <c r="S306" s="10"/>
      <c r="AG306" s="11"/>
      <c r="AH306" s="35"/>
      <c r="AI306" s="11"/>
      <c r="AJ306" s="11"/>
      <c r="AP306" s="15" t="str" cm="1">
        <f t="array" aca="1" ref="AP30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6" s="16" t="str" cm="1">
        <f t="array" aca="1" ref="AQ30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6" s="16" t="str" cm="1">
        <f t="array" aca="1" ref="AR30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6" s="51" t="str">
        <f ca="1">IF(
AND(LEN(TRIM(FIT_Lite[[#This Row],[Child Care 6 Months Post-Discharge]]))=0,LEN(TRIM(FIT_Lite[[#This Row],[Discharge Date]]))&gt;0,LEN(TRIM(AN306))=0,FIT_Lite[[#This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6" s="48" t="str" cm="1">
        <f t="array" aca="1" ref="AT30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6" s="7">
        <f>IF(FIT_Lite[[#This Row],[Most Recent-AAPI Score]]&gt;=40, 1, IF(OR(TRIM(FIT_Lite[[#This Row],[Pre-AAPI Score]])="",TRIM(FIT_Lite[[#This Row],[Most Recent-AAPI Score]])=""),0,IF(FIT_Lite[[#This Row],[Most Recent-AAPI Score]]-FIT_Lite[[#This Row],[Pre-AAPI Score]]&gt;=0,1,0)))</f>
        <v>0</v>
      </c>
      <c r="AW306" s="7">
        <f>IF(FIT_Lite[[#This Row],[Most Recent-DLA-20 Score]]&gt;=7, 1, IF(OR(TRIM(FIT_Lite[[#This Row],[Pre-DLA-20 Score]])="",TRIM(FIT_Lite[[#This Row],[Most Recent-DLA-20 Score]])=""),0,IF(FIT_Lite[[#This Row],[Most Recent-DLA-20 Score]]-FIT_Lite[[#This Row],[Pre-DLA-20 Score]]&gt;=0,1,0)))</f>
        <v>0</v>
      </c>
      <c r="AX306" s="7">
        <f>IF(FIT_Lite[[#This Row],[Most Recent-AAPI Score]]&gt;=40, 1, IF(OR(TRIM(FIT_Lite[[#This Row],[Pre-AAPI Score]])="",TRIM(FIT_Lite[[#This Row],[Most Recent-AAPI Score]])=""),0,IF(FIT_Lite[[#This Row],[Most Recent-AAPI Score]]-FIT_Lite[[#This Row],[Pre-AAPI Score]]&gt;=0,1,0)))</f>
        <v>0</v>
      </c>
      <c r="AY306" s="7">
        <f>IF(FIT_Lite[[#This Row],[Most Recent-DLA-20 Score]]&gt;=7, 1, IF(OR(TRIM(FIT_Lite[[#This Row],[Pre-DLA-20 Score]])="",TRIM(FIT_Lite[[#This Row],[Most Recent-DLA-20 Score]])=""),0,IF(FIT_Lite[[#This Row],[Most Recent-DLA-20 Score]]-FIT_Lite[[#This Row],[Pre-DLA-20 Score]]&gt;=0,1,0)))</f>
        <v>0</v>
      </c>
      <c r="AZ306" s="7" t="str">
        <f>IFERROR(VLOOKUP(FIT_Lite[[#This Row],[Primary ICD-10 Diagnosis]],ICD_10[[Combined]:[category]],3,FALSE),"")</f>
        <v/>
      </c>
      <c r="BA306" s="18" t="str">
        <f>IF(AND(LEN(FIT_Lite[[#This Row],[Date Enrolled]])&gt;0,LEN(FIT_Lite[[#This Row],[Date Assessment Completed]])&gt;0),IF((FIT_Lite[[#This Row],[Date Assessment Completed]]-FIT_Lite[[#This Row],[Date Enrolled]])&lt;=15,"Yes","No"),"")</f>
        <v/>
      </c>
      <c r="BB306" s="7" t="str">
        <f>IF(AND(LEN(FIT_Lite[[#This Row],[Discharge Date]])&gt;0,LEN(FIT_Lite[[#This Row],[Date Discharge Summary Completed]])&gt;0),IF(DATEDIF(FIT_Lite[[#This Row],[Discharge Date]],FIT_Lite[[#This Row],[Date Discharge Summary Completed]],"D")&lt;=7,"Yes","No"),"")</f>
        <v/>
      </c>
      <c r="BC306" s="18" t="str">
        <f>IFERROR(IF(LEN(TRIM(FIT_Lite[[#This Row],[Living Arrangements at Discharge]]))&gt;0,VLOOKUP(FIT_Lite[[#This Row],[Living Arrangements at Discharge]],Living_Arrangements[],2,FALSE),""),"")</f>
        <v/>
      </c>
      <c r="BD30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6" s="18" t="str">
        <f>IF(LEN(TRIM(FIT_Lite[[#This Row],[Employment Status at Discharge]]))&gt;0,IF(FIT_Lite[[#This Row],[Employment Status at Discharge]]="Yes","Stable",IF(FIT_Lite[[#This Row],[Employment Status at Discharge]]="No","Unstable",IFERROR(VLOOKUP(FIT_Lite[[#This Row],[Employment Status at Discharge]],Employment_Stat[],2,FALSE),""))),"")</f>
        <v/>
      </c>
      <c r="BF306" s="16">
        <f>IF(LEN(FIT_Lite[[#This Row],[Pre-AAPI Date]])&gt;0,FIT_Lite[[#This Row],[Pre-AAPI Date]],FIT_Lite[[#This Row],[Date Enrolled]])</f>
        <v>0</v>
      </c>
      <c r="BG306" s="16">
        <f ca="1">IF(LEN(FIT_Lite[[#This Row],[Date Discharge Summary Completed]])&gt;0,FIT_Lite[[#This Row],[Date Discharge Summary Completed]],IF(LEN(FIT_Lite[[#This Row],[Discharge Date]])&gt;0,FIT_Lite[[#This Row],[Discharge Date]]+30,TODAY()))</f>
        <v>45940</v>
      </c>
      <c r="BH306" s="16">
        <f>IF(LEN(FIT_Lite[[#This Row],[Pre-DLA-20 Date]])&gt;0,FIT_Lite[[#This Row],[Pre-DLA-20 Date]],FIT_Lite[[#This Row],[Date Enrolled]])</f>
        <v>0</v>
      </c>
      <c r="BI306" t="str">
        <f>IFERROR(IF(AND(TRIM(FIT_Lite[[#This Row],[Date Enrolled]])&lt;&gt;"",TRIM(FIT_Lite[[#This Row],[Discharge Date]])&lt;&gt;""),DATEDIF(FIT_Lite[[#This Row],[Date Enrolled]],FIT_Lite[[#This Row],[Discharge Date]],"D"),""),"")</f>
        <v/>
      </c>
    </row>
    <row r="307" spans="1:61" x14ac:dyDescent="0.25">
      <c r="A307" s="14"/>
      <c r="D307" s="20"/>
      <c r="O307" s="7"/>
      <c r="S307" s="10"/>
      <c r="AG307" s="11"/>
      <c r="AH307" s="35"/>
      <c r="AI307" s="11"/>
      <c r="AJ307" s="11"/>
      <c r="AP307" s="15" t="str" cm="1">
        <f t="array" aca="1" ref="AP30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7" s="16" t="str" cm="1">
        <f t="array" aca="1" ref="AQ30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7" s="16" t="str" cm="1">
        <f t="array" aca="1" ref="AR30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7" s="51" t="str">
        <f ca="1">IF(
AND(LEN(TRIM(FIT_Lite[[#This Row],[Child Care 6 Months Post-Discharge]]))=0,LEN(TRIM(FIT_Lite[[#This Row],[Discharge Date]]))&gt;0,LEN(TRIM(AN307))=0,FIT_Lite[[#This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7" s="48" t="str" cm="1">
        <f t="array" aca="1" ref="AT30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7" s="7">
        <f>IF(FIT_Lite[[#This Row],[Most Recent-AAPI Score]]&gt;=40, 1, IF(OR(TRIM(FIT_Lite[[#This Row],[Pre-AAPI Score]])="",TRIM(FIT_Lite[[#This Row],[Most Recent-AAPI Score]])=""),0,IF(FIT_Lite[[#This Row],[Most Recent-AAPI Score]]-FIT_Lite[[#This Row],[Pre-AAPI Score]]&gt;=0,1,0)))</f>
        <v>0</v>
      </c>
      <c r="AW307" s="7">
        <f>IF(FIT_Lite[[#This Row],[Most Recent-DLA-20 Score]]&gt;=7, 1, IF(OR(TRIM(FIT_Lite[[#This Row],[Pre-DLA-20 Score]])="",TRIM(FIT_Lite[[#This Row],[Most Recent-DLA-20 Score]])=""),0,IF(FIT_Lite[[#This Row],[Most Recent-DLA-20 Score]]-FIT_Lite[[#This Row],[Pre-DLA-20 Score]]&gt;=0,1,0)))</f>
        <v>0</v>
      </c>
      <c r="AX307" s="7">
        <f>IF(FIT_Lite[[#This Row],[Most Recent-AAPI Score]]&gt;=40, 1, IF(OR(TRIM(FIT_Lite[[#This Row],[Pre-AAPI Score]])="",TRIM(FIT_Lite[[#This Row],[Most Recent-AAPI Score]])=""),0,IF(FIT_Lite[[#This Row],[Most Recent-AAPI Score]]-FIT_Lite[[#This Row],[Pre-AAPI Score]]&gt;=0,1,0)))</f>
        <v>0</v>
      </c>
      <c r="AY307" s="7">
        <f>IF(FIT_Lite[[#This Row],[Most Recent-DLA-20 Score]]&gt;=7, 1, IF(OR(TRIM(FIT_Lite[[#This Row],[Pre-DLA-20 Score]])="",TRIM(FIT_Lite[[#This Row],[Most Recent-DLA-20 Score]])=""),0,IF(FIT_Lite[[#This Row],[Most Recent-DLA-20 Score]]-FIT_Lite[[#This Row],[Pre-DLA-20 Score]]&gt;=0,1,0)))</f>
        <v>0</v>
      </c>
      <c r="AZ307" s="7" t="str">
        <f>IFERROR(VLOOKUP(FIT_Lite[[#This Row],[Primary ICD-10 Diagnosis]],ICD_10[[Combined]:[category]],3,FALSE),"")</f>
        <v/>
      </c>
      <c r="BA307" s="18" t="str">
        <f>IF(AND(LEN(FIT_Lite[[#This Row],[Date Enrolled]])&gt;0,LEN(FIT_Lite[[#This Row],[Date Assessment Completed]])&gt;0),IF((FIT_Lite[[#This Row],[Date Assessment Completed]]-FIT_Lite[[#This Row],[Date Enrolled]])&lt;=15,"Yes","No"),"")</f>
        <v/>
      </c>
      <c r="BB307" s="7" t="str">
        <f>IF(AND(LEN(FIT_Lite[[#This Row],[Discharge Date]])&gt;0,LEN(FIT_Lite[[#This Row],[Date Discharge Summary Completed]])&gt;0),IF(DATEDIF(FIT_Lite[[#This Row],[Discharge Date]],FIT_Lite[[#This Row],[Date Discharge Summary Completed]],"D")&lt;=7,"Yes","No"),"")</f>
        <v/>
      </c>
      <c r="BC307" s="18" t="str">
        <f>IFERROR(IF(LEN(TRIM(FIT_Lite[[#This Row],[Living Arrangements at Discharge]]))&gt;0,VLOOKUP(FIT_Lite[[#This Row],[Living Arrangements at Discharge]],Living_Arrangements[],2,FALSE),""),"")</f>
        <v/>
      </c>
      <c r="BD30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7" s="18" t="str">
        <f>IF(LEN(TRIM(FIT_Lite[[#This Row],[Employment Status at Discharge]]))&gt;0,IF(FIT_Lite[[#This Row],[Employment Status at Discharge]]="Yes","Stable",IF(FIT_Lite[[#This Row],[Employment Status at Discharge]]="No","Unstable",IFERROR(VLOOKUP(FIT_Lite[[#This Row],[Employment Status at Discharge]],Employment_Stat[],2,FALSE),""))),"")</f>
        <v/>
      </c>
      <c r="BF307" s="16">
        <f>IF(LEN(FIT_Lite[[#This Row],[Pre-AAPI Date]])&gt;0,FIT_Lite[[#This Row],[Pre-AAPI Date]],FIT_Lite[[#This Row],[Date Enrolled]])</f>
        <v>0</v>
      </c>
      <c r="BG307" s="16">
        <f ca="1">IF(LEN(FIT_Lite[[#This Row],[Date Discharge Summary Completed]])&gt;0,FIT_Lite[[#This Row],[Date Discharge Summary Completed]],IF(LEN(FIT_Lite[[#This Row],[Discharge Date]])&gt;0,FIT_Lite[[#This Row],[Discharge Date]]+30,TODAY()))</f>
        <v>45940</v>
      </c>
      <c r="BH307" s="16">
        <f>IF(LEN(FIT_Lite[[#This Row],[Pre-DLA-20 Date]])&gt;0,FIT_Lite[[#This Row],[Pre-DLA-20 Date]],FIT_Lite[[#This Row],[Date Enrolled]])</f>
        <v>0</v>
      </c>
      <c r="BI307" t="str">
        <f>IFERROR(IF(AND(TRIM(FIT_Lite[[#This Row],[Date Enrolled]])&lt;&gt;"",TRIM(FIT_Lite[[#This Row],[Discharge Date]])&lt;&gt;""),DATEDIF(FIT_Lite[[#This Row],[Date Enrolled]],FIT_Lite[[#This Row],[Discharge Date]],"D"),""),"")</f>
        <v/>
      </c>
    </row>
    <row r="308" spans="1:61" x14ac:dyDescent="0.25">
      <c r="A308" s="14"/>
      <c r="D308" s="20"/>
      <c r="O308" s="7"/>
      <c r="S308" s="10"/>
      <c r="AG308" s="11"/>
      <c r="AH308" s="35"/>
      <c r="AI308" s="11"/>
      <c r="AJ308" s="11"/>
      <c r="AP308" s="15" t="str" cm="1">
        <f t="array" aca="1" ref="AP30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8" s="16" t="str" cm="1">
        <f t="array" aca="1" ref="AQ30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8" s="16" t="str" cm="1">
        <f t="array" aca="1" ref="AR30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8" s="51" t="str">
        <f ca="1">IF(
AND(LEN(TRIM(FIT_Lite[[#This Row],[Child Care 6 Months Post-Discharge]]))=0,LEN(TRIM(FIT_Lite[[#This Row],[Discharge Date]]))&gt;0,LEN(TRIM(AN308))=0,FIT_Lite[[#This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8" s="48" t="str" cm="1">
        <f t="array" aca="1" ref="AT30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8" s="7">
        <f>IF(FIT_Lite[[#This Row],[Most Recent-AAPI Score]]&gt;=40, 1, IF(OR(TRIM(FIT_Lite[[#This Row],[Pre-AAPI Score]])="",TRIM(FIT_Lite[[#This Row],[Most Recent-AAPI Score]])=""),0,IF(FIT_Lite[[#This Row],[Most Recent-AAPI Score]]-FIT_Lite[[#This Row],[Pre-AAPI Score]]&gt;=0,1,0)))</f>
        <v>0</v>
      </c>
      <c r="AW308" s="7">
        <f>IF(FIT_Lite[[#This Row],[Most Recent-DLA-20 Score]]&gt;=7, 1, IF(OR(TRIM(FIT_Lite[[#This Row],[Pre-DLA-20 Score]])="",TRIM(FIT_Lite[[#This Row],[Most Recent-DLA-20 Score]])=""),0,IF(FIT_Lite[[#This Row],[Most Recent-DLA-20 Score]]-FIT_Lite[[#This Row],[Pre-DLA-20 Score]]&gt;=0,1,0)))</f>
        <v>0</v>
      </c>
      <c r="AX308" s="7">
        <f>IF(FIT_Lite[[#This Row],[Most Recent-AAPI Score]]&gt;=40, 1, IF(OR(TRIM(FIT_Lite[[#This Row],[Pre-AAPI Score]])="",TRIM(FIT_Lite[[#This Row],[Most Recent-AAPI Score]])=""),0,IF(FIT_Lite[[#This Row],[Most Recent-AAPI Score]]-FIT_Lite[[#This Row],[Pre-AAPI Score]]&gt;=0,1,0)))</f>
        <v>0</v>
      </c>
      <c r="AY308" s="7">
        <f>IF(FIT_Lite[[#This Row],[Most Recent-DLA-20 Score]]&gt;=7, 1, IF(OR(TRIM(FIT_Lite[[#This Row],[Pre-DLA-20 Score]])="",TRIM(FIT_Lite[[#This Row],[Most Recent-DLA-20 Score]])=""),0,IF(FIT_Lite[[#This Row],[Most Recent-DLA-20 Score]]-FIT_Lite[[#This Row],[Pre-DLA-20 Score]]&gt;=0,1,0)))</f>
        <v>0</v>
      </c>
      <c r="AZ308" s="7" t="str">
        <f>IFERROR(VLOOKUP(FIT_Lite[[#This Row],[Primary ICD-10 Diagnosis]],ICD_10[[Combined]:[category]],3,FALSE),"")</f>
        <v/>
      </c>
      <c r="BA308" s="18" t="str">
        <f>IF(AND(LEN(FIT_Lite[[#This Row],[Date Enrolled]])&gt;0,LEN(FIT_Lite[[#This Row],[Date Assessment Completed]])&gt;0),IF((FIT_Lite[[#This Row],[Date Assessment Completed]]-FIT_Lite[[#This Row],[Date Enrolled]])&lt;=15,"Yes","No"),"")</f>
        <v/>
      </c>
      <c r="BB308" s="7" t="str">
        <f>IF(AND(LEN(FIT_Lite[[#This Row],[Discharge Date]])&gt;0,LEN(FIT_Lite[[#This Row],[Date Discharge Summary Completed]])&gt;0),IF(DATEDIF(FIT_Lite[[#This Row],[Discharge Date]],FIT_Lite[[#This Row],[Date Discharge Summary Completed]],"D")&lt;=7,"Yes","No"),"")</f>
        <v/>
      </c>
      <c r="BC308" s="18" t="str">
        <f>IFERROR(IF(LEN(TRIM(FIT_Lite[[#This Row],[Living Arrangements at Discharge]]))&gt;0,VLOOKUP(FIT_Lite[[#This Row],[Living Arrangements at Discharge]],Living_Arrangements[],2,FALSE),""),"")</f>
        <v/>
      </c>
      <c r="BD30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8" s="18" t="str">
        <f>IF(LEN(TRIM(FIT_Lite[[#This Row],[Employment Status at Discharge]]))&gt;0,IF(FIT_Lite[[#This Row],[Employment Status at Discharge]]="Yes","Stable",IF(FIT_Lite[[#This Row],[Employment Status at Discharge]]="No","Unstable",IFERROR(VLOOKUP(FIT_Lite[[#This Row],[Employment Status at Discharge]],Employment_Stat[],2,FALSE),""))),"")</f>
        <v/>
      </c>
      <c r="BF308" s="16">
        <f>IF(LEN(FIT_Lite[[#This Row],[Pre-AAPI Date]])&gt;0,FIT_Lite[[#This Row],[Pre-AAPI Date]],FIT_Lite[[#This Row],[Date Enrolled]])</f>
        <v>0</v>
      </c>
      <c r="BG308" s="16">
        <f ca="1">IF(LEN(FIT_Lite[[#This Row],[Date Discharge Summary Completed]])&gt;0,FIT_Lite[[#This Row],[Date Discharge Summary Completed]],IF(LEN(FIT_Lite[[#This Row],[Discharge Date]])&gt;0,FIT_Lite[[#This Row],[Discharge Date]]+30,TODAY()))</f>
        <v>45940</v>
      </c>
      <c r="BH308" s="16">
        <f>IF(LEN(FIT_Lite[[#This Row],[Pre-DLA-20 Date]])&gt;0,FIT_Lite[[#This Row],[Pre-DLA-20 Date]],FIT_Lite[[#This Row],[Date Enrolled]])</f>
        <v>0</v>
      </c>
      <c r="BI308" t="str">
        <f>IFERROR(IF(AND(TRIM(FIT_Lite[[#This Row],[Date Enrolled]])&lt;&gt;"",TRIM(FIT_Lite[[#This Row],[Discharge Date]])&lt;&gt;""),DATEDIF(FIT_Lite[[#This Row],[Date Enrolled]],FIT_Lite[[#This Row],[Discharge Date]],"D"),""),"")</f>
        <v/>
      </c>
    </row>
    <row r="309" spans="1:61" x14ac:dyDescent="0.25">
      <c r="A309" s="14"/>
      <c r="D309" s="20"/>
      <c r="O309" s="7"/>
      <c r="S309" s="10"/>
      <c r="AG309" s="11"/>
      <c r="AH309" s="35"/>
      <c r="AI309" s="11"/>
      <c r="AJ309" s="11"/>
      <c r="AP309" s="15" t="str" cm="1">
        <f t="array" aca="1" ref="AP30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09" s="16" t="str" cm="1">
        <f t="array" aca="1" ref="AQ30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09" s="16" t="str" cm="1">
        <f t="array" aca="1" ref="AR30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09" s="51" t="str">
        <f ca="1">IF(
AND(LEN(TRIM(FIT_Lite[[#This Row],[Child Care 6 Months Post-Discharge]]))=0,LEN(TRIM(FIT_Lite[[#This Row],[Discharge Date]]))&gt;0,LEN(TRIM(AN309))=0,FIT_Lite[[#This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09" s="48" t="str" cm="1">
        <f t="array" aca="1" ref="AT30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0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09" s="7">
        <f>IF(FIT_Lite[[#This Row],[Most Recent-AAPI Score]]&gt;=40, 1, IF(OR(TRIM(FIT_Lite[[#This Row],[Pre-AAPI Score]])="",TRIM(FIT_Lite[[#This Row],[Most Recent-AAPI Score]])=""),0,IF(FIT_Lite[[#This Row],[Most Recent-AAPI Score]]-FIT_Lite[[#This Row],[Pre-AAPI Score]]&gt;=0,1,0)))</f>
        <v>0</v>
      </c>
      <c r="AW309" s="7">
        <f>IF(FIT_Lite[[#This Row],[Most Recent-DLA-20 Score]]&gt;=7, 1, IF(OR(TRIM(FIT_Lite[[#This Row],[Pre-DLA-20 Score]])="",TRIM(FIT_Lite[[#This Row],[Most Recent-DLA-20 Score]])=""),0,IF(FIT_Lite[[#This Row],[Most Recent-DLA-20 Score]]-FIT_Lite[[#This Row],[Pre-DLA-20 Score]]&gt;=0,1,0)))</f>
        <v>0</v>
      </c>
      <c r="AX309" s="7">
        <f>IF(FIT_Lite[[#This Row],[Most Recent-AAPI Score]]&gt;=40, 1, IF(OR(TRIM(FIT_Lite[[#This Row],[Pre-AAPI Score]])="",TRIM(FIT_Lite[[#This Row],[Most Recent-AAPI Score]])=""),0,IF(FIT_Lite[[#This Row],[Most Recent-AAPI Score]]-FIT_Lite[[#This Row],[Pre-AAPI Score]]&gt;=0,1,0)))</f>
        <v>0</v>
      </c>
      <c r="AY309" s="7">
        <f>IF(FIT_Lite[[#This Row],[Most Recent-DLA-20 Score]]&gt;=7, 1, IF(OR(TRIM(FIT_Lite[[#This Row],[Pre-DLA-20 Score]])="",TRIM(FIT_Lite[[#This Row],[Most Recent-DLA-20 Score]])=""),0,IF(FIT_Lite[[#This Row],[Most Recent-DLA-20 Score]]-FIT_Lite[[#This Row],[Pre-DLA-20 Score]]&gt;=0,1,0)))</f>
        <v>0</v>
      </c>
      <c r="AZ309" s="7" t="str">
        <f>IFERROR(VLOOKUP(FIT_Lite[[#This Row],[Primary ICD-10 Diagnosis]],ICD_10[[Combined]:[category]],3,FALSE),"")</f>
        <v/>
      </c>
      <c r="BA309" s="18" t="str">
        <f>IF(AND(LEN(FIT_Lite[[#This Row],[Date Enrolled]])&gt;0,LEN(FIT_Lite[[#This Row],[Date Assessment Completed]])&gt;0),IF((FIT_Lite[[#This Row],[Date Assessment Completed]]-FIT_Lite[[#This Row],[Date Enrolled]])&lt;=15,"Yes","No"),"")</f>
        <v/>
      </c>
      <c r="BB309" s="7" t="str">
        <f>IF(AND(LEN(FIT_Lite[[#This Row],[Discharge Date]])&gt;0,LEN(FIT_Lite[[#This Row],[Date Discharge Summary Completed]])&gt;0),IF(DATEDIF(FIT_Lite[[#This Row],[Discharge Date]],FIT_Lite[[#This Row],[Date Discharge Summary Completed]],"D")&lt;=7,"Yes","No"),"")</f>
        <v/>
      </c>
      <c r="BC309" s="18" t="str">
        <f>IFERROR(IF(LEN(TRIM(FIT_Lite[[#This Row],[Living Arrangements at Discharge]]))&gt;0,VLOOKUP(FIT_Lite[[#This Row],[Living Arrangements at Discharge]],Living_Arrangements[],2,FALSE),""),"")</f>
        <v/>
      </c>
      <c r="BD30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09" s="18" t="str">
        <f>IF(LEN(TRIM(FIT_Lite[[#This Row],[Employment Status at Discharge]]))&gt;0,IF(FIT_Lite[[#This Row],[Employment Status at Discharge]]="Yes","Stable",IF(FIT_Lite[[#This Row],[Employment Status at Discharge]]="No","Unstable",IFERROR(VLOOKUP(FIT_Lite[[#This Row],[Employment Status at Discharge]],Employment_Stat[],2,FALSE),""))),"")</f>
        <v/>
      </c>
      <c r="BF309" s="16">
        <f>IF(LEN(FIT_Lite[[#This Row],[Pre-AAPI Date]])&gt;0,FIT_Lite[[#This Row],[Pre-AAPI Date]],FIT_Lite[[#This Row],[Date Enrolled]])</f>
        <v>0</v>
      </c>
      <c r="BG309" s="16">
        <f ca="1">IF(LEN(FIT_Lite[[#This Row],[Date Discharge Summary Completed]])&gt;0,FIT_Lite[[#This Row],[Date Discharge Summary Completed]],IF(LEN(FIT_Lite[[#This Row],[Discharge Date]])&gt;0,FIT_Lite[[#This Row],[Discharge Date]]+30,TODAY()))</f>
        <v>45940</v>
      </c>
      <c r="BH309" s="16">
        <f>IF(LEN(FIT_Lite[[#This Row],[Pre-DLA-20 Date]])&gt;0,FIT_Lite[[#This Row],[Pre-DLA-20 Date]],FIT_Lite[[#This Row],[Date Enrolled]])</f>
        <v>0</v>
      </c>
      <c r="BI309" t="str">
        <f>IFERROR(IF(AND(TRIM(FIT_Lite[[#This Row],[Date Enrolled]])&lt;&gt;"",TRIM(FIT_Lite[[#This Row],[Discharge Date]])&lt;&gt;""),DATEDIF(FIT_Lite[[#This Row],[Date Enrolled]],FIT_Lite[[#This Row],[Discharge Date]],"D"),""),"")</f>
        <v/>
      </c>
    </row>
    <row r="310" spans="1:61" x14ac:dyDescent="0.25">
      <c r="A310" s="14"/>
      <c r="D310" s="20"/>
      <c r="O310" s="7"/>
      <c r="S310" s="10"/>
      <c r="AG310" s="11"/>
      <c r="AH310" s="35"/>
      <c r="AI310" s="11"/>
      <c r="AJ310" s="11"/>
      <c r="AP310" s="15" t="str" cm="1">
        <f t="array" aca="1" ref="AP31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0" s="16" t="str" cm="1">
        <f t="array" aca="1" ref="AQ31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0" s="16" t="str" cm="1">
        <f t="array" aca="1" ref="AR31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0" s="51" t="str">
        <f ca="1">IF(
AND(LEN(TRIM(FIT_Lite[[#This Row],[Child Care 6 Months Post-Discharge]]))=0,LEN(TRIM(FIT_Lite[[#This Row],[Discharge Date]]))&gt;0,LEN(TRIM(AN310))=0,FIT_Lite[[#This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0" s="48" t="str" cm="1">
        <f t="array" aca="1" ref="AT31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0" s="7">
        <f>IF(FIT_Lite[[#This Row],[Most Recent-AAPI Score]]&gt;=40, 1, IF(OR(TRIM(FIT_Lite[[#This Row],[Pre-AAPI Score]])="",TRIM(FIT_Lite[[#This Row],[Most Recent-AAPI Score]])=""),0,IF(FIT_Lite[[#This Row],[Most Recent-AAPI Score]]-FIT_Lite[[#This Row],[Pre-AAPI Score]]&gt;=0,1,0)))</f>
        <v>0</v>
      </c>
      <c r="AW310" s="7">
        <f>IF(FIT_Lite[[#This Row],[Most Recent-DLA-20 Score]]&gt;=7, 1, IF(OR(TRIM(FIT_Lite[[#This Row],[Pre-DLA-20 Score]])="",TRIM(FIT_Lite[[#This Row],[Most Recent-DLA-20 Score]])=""),0,IF(FIT_Lite[[#This Row],[Most Recent-DLA-20 Score]]-FIT_Lite[[#This Row],[Pre-DLA-20 Score]]&gt;=0,1,0)))</f>
        <v>0</v>
      </c>
      <c r="AX310" s="7">
        <f>IF(FIT_Lite[[#This Row],[Most Recent-AAPI Score]]&gt;=40, 1, IF(OR(TRIM(FIT_Lite[[#This Row],[Pre-AAPI Score]])="",TRIM(FIT_Lite[[#This Row],[Most Recent-AAPI Score]])=""),0,IF(FIT_Lite[[#This Row],[Most Recent-AAPI Score]]-FIT_Lite[[#This Row],[Pre-AAPI Score]]&gt;=0,1,0)))</f>
        <v>0</v>
      </c>
      <c r="AY310" s="7">
        <f>IF(FIT_Lite[[#This Row],[Most Recent-DLA-20 Score]]&gt;=7, 1, IF(OR(TRIM(FIT_Lite[[#This Row],[Pre-DLA-20 Score]])="",TRIM(FIT_Lite[[#This Row],[Most Recent-DLA-20 Score]])=""),0,IF(FIT_Lite[[#This Row],[Most Recent-DLA-20 Score]]-FIT_Lite[[#This Row],[Pre-DLA-20 Score]]&gt;=0,1,0)))</f>
        <v>0</v>
      </c>
      <c r="AZ310" s="7" t="str">
        <f>IFERROR(VLOOKUP(FIT_Lite[[#This Row],[Primary ICD-10 Diagnosis]],ICD_10[[Combined]:[category]],3,FALSE),"")</f>
        <v/>
      </c>
      <c r="BA310" s="18" t="str">
        <f>IF(AND(LEN(FIT_Lite[[#This Row],[Date Enrolled]])&gt;0,LEN(FIT_Lite[[#This Row],[Date Assessment Completed]])&gt;0),IF((FIT_Lite[[#This Row],[Date Assessment Completed]]-FIT_Lite[[#This Row],[Date Enrolled]])&lt;=15,"Yes","No"),"")</f>
        <v/>
      </c>
      <c r="BB310" s="7" t="str">
        <f>IF(AND(LEN(FIT_Lite[[#This Row],[Discharge Date]])&gt;0,LEN(FIT_Lite[[#This Row],[Date Discharge Summary Completed]])&gt;0),IF(DATEDIF(FIT_Lite[[#This Row],[Discharge Date]],FIT_Lite[[#This Row],[Date Discharge Summary Completed]],"D")&lt;=7,"Yes","No"),"")</f>
        <v/>
      </c>
      <c r="BC310" s="18" t="str">
        <f>IFERROR(IF(LEN(TRIM(FIT_Lite[[#This Row],[Living Arrangements at Discharge]]))&gt;0,VLOOKUP(FIT_Lite[[#This Row],[Living Arrangements at Discharge]],Living_Arrangements[],2,FALSE),""),"")</f>
        <v/>
      </c>
      <c r="BD31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0" s="18" t="str">
        <f>IF(LEN(TRIM(FIT_Lite[[#This Row],[Employment Status at Discharge]]))&gt;0,IF(FIT_Lite[[#This Row],[Employment Status at Discharge]]="Yes","Stable",IF(FIT_Lite[[#This Row],[Employment Status at Discharge]]="No","Unstable",IFERROR(VLOOKUP(FIT_Lite[[#This Row],[Employment Status at Discharge]],Employment_Stat[],2,FALSE),""))),"")</f>
        <v/>
      </c>
      <c r="BF310" s="16">
        <f>IF(LEN(FIT_Lite[[#This Row],[Pre-AAPI Date]])&gt;0,FIT_Lite[[#This Row],[Pre-AAPI Date]],FIT_Lite[[#This Row],[Date Enrolled]])</f>
        <v>0</v>
      </c>
      <c r="BG310" s="16">
        <f ca="1">IF(LEN(FIT_Lite[[#This Row],[Date Discharge Summary Completed]])&gt;0,FIT_Lite[[#This Row],[Date Discharge Summary Completed]],IF(LEN(FIT_Lite[[#This Row],[Discharge Date]])&gt;0,FIT_Lite[[#This Row],[Discharge Date]]+30,TODAY()))</f>
        <v>45940</v>
      </c>
      <c r="BH310" s="16">
        <f>IF(LEN(FIT_Lite[[#This Row],[Pre-DLA-20 Date]])&gt;0,FIT_Lite[[#This Row],[Pre-DLA-20 Date]],FIT_Lite[[#This Row],[Date Enrolled]])</f>
        <v>0</v>
      </c>
      <c r="BI310" t="str">
        <f>IFERROR(IF(AND(TRIM(FIT_Lite[[#This Row],[Date Enrolled]])&lt;&gt;"",TRIM(FIT_Lite[[#This Row],[Discharge Date]])&lt;&gt;""),DATEDIF(FIT_Lite[[#This Row],[Date Enrolled]],FIT_Lite[[#This Row],[Discharge Date]],"D"),""),"")</f>
        <v/>
      </c>
    </row>
    <row r="311" spans="1:61" x14ac:dyDescent="0.25">
      <c r="A311" s="14"/>
      <c r="D311" s="20"/>
      <c r="O311" s="7"/>
      <c r="S311" s="10"/>
      <c r="AG311" s="11"/>
      <c r="AH311" s="35"/>
      <c r="AI311" s="11"/>
      <c r="AJ311" s="11"/>
      <c r="AP311" s="15" t="str" cm="1">
        <f t="array" aca="1" ref="AP31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1" s="16" t="str" cm="1">
        <f t="array" aca="1" ref="AQ31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1" s="16" t="str" cm="1">
        <f t="array" aca="1" ref="AR31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1" s="51" t="str">
        <f ca="1">IF(
AND(LEN(TRIM(FIT_Lite[[#This Row],[Child Care 6 Months Post-Discharge]]))=0,LEN(TRIM(FIT_Lite[[#This Row],[Discharge Date]]))&gt;0,LEN(TRIM(AN311))=0,FIT_Lite[[#This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1" s="48" t="str" cm="1">
        <f t="array" aca="1" ref="AT31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1" s="7">
        <f>IF(FIT_Lite[[#This Row],[Most Recent-AAPI Score]]&gt;=40, 1, IF(OR(TRIM(FIT_Lite[[#This Row],[Pre-AAPI Score]])="",TRIM(FIT_Lite[[#This Row],[Most Recent-AAPI Score]])=""),0,IF(FIT_Lite[[#This Row],[Most Recent-AAPI Score]]-FIT_Lite[[#This Row],[Pre-AAPI Score]]&gt;=0,1,0)))</f>
        <v>0</v>
      </c>
      <c r="AW311" s="7">
        <f>IF(FIT_Lite[[#This Row],[Most Recent-DLA-20 Score]]&gt;=7, 1, IF(OR(TRIM(FIT_Lite[[#This Row],[Pre-DLA-20 Score]])="",TRIM(FIT_Lite[[#This Row],[Most Recent-DLA-20 Score]])=""),0,IF(FIT_Lite[[#This Row],[Most Recent-DLA-20 Score]]-FIT_Lite[[#This Row],[Pre-DLA-20 Score]]&gt;=0,1,0)))</f>
        <v>0</v>
      </c>
      <c r="AX311" s="7">
        <f>IF(FIT_Lite[[#This Row],[Most Recent-AAPI Score]]&gt;=40, 1, IF(OR(TRIM(FIT_Lite[[#This Row],[Pre-AAPI Score]])="",TRIM(FIT_Lite[[#This Row],[Most Recent-AAPI Score]])=""),0,IF(FIT_Lite[[#This Row],[Most Recent-AAPI Score]]-FIT_Lite[[#This Row],[Pre-AAPI Score]]&gt;=0,1,0)))</f>
        <v>0</v>
      </c>
      <c r="AY311" s="7">
        <f>IF(FIT_Lite[[#This Row],[Most Recent-DLA-20 Score]]&gt;=7, 1, IF(OR(TRIM(FIT_Lite[[#This Row],[Pre-DLA-20 Score]])="",TRIM(FIT_Lite[[#This Row],[Most Recent-DLA-20 Score]])=""),0,IF(FIT_Lite[[#This Row],[Most Recent-DLA-20 Score]]-FIT_Lite[[#This Row],[Pre-DLA-20 Score]]&gt;=0,1,0)))</f>
        <v>0</v>
      </c>
      <c r="AZ311" s="7" t="str">
        <f>IFERROR(VLOOKUP(FIT_Lite[[#This Row],[Primary ICD-10 Diagnosis]],ICD_10[[Combined]:[category]],3,FALSE),"")</f>
        <v/>
      </c>
      <c r="BA311" s="18" t="str">
        <f>IF(AND(LEN(FIT_Lite[[#This Row],[Date Enrolled]])&gt;0,LEN(FIT_Lite[[#This Row],[Date Assessment Completed]])&gt;0),IF((FIT_Lite[[#This Row],[Date Assessment Completed]]-FIT_Lite[[#This Row],[Date Enrolled]])&lt;=15,"Yes","No"),"")</f>
        <v/>
      </c>
      <c r="BB311" s="7" t="str">
        <f>IF(AND(LEN(FIT_Lite[[#This Row],[Discharge Date]])&gt;0,LEN(FIT_Lite[[#This Row],[Date Discharge Summary Completed]])&gt;0),IF(DATEDIF(FIT_Lite[[#This Row],[Discharge Date]],FIT_Lite[[#This Row],[Date Discharge Summary Completed]],"D")&lt;=7,"Yes","No"),"")</f>
        <v/>
      </c>
      <c r="BC311" s="18" t="str">
        <f>IFERROR(IF(LEN(TRIM(FIT_Lite[[#This Row],[Living Arrangements at Discharge]]))&gt;0,VLOOKUP(FIT_Lite[[#This Row],[Living Arrangements at Discharge]],Living_Arrangements[],2,FALSE),""),"")</f>
        <v/>
      </c>
      <c r="BD31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1" s="18" t="str">
        <f>IF(LEN(TRIM(FIT_Lite[[#This Row],[Employment Status at Discharge]]))&gt;0,IF(FIT_Lite[[#This Row],[Employment Status at Discharge]]="Yes","Stable",IF(FIT_Lite[[#This Row],[Employment Status at Discharge]]="No","Unstable",IFERROR(VLOOKUP(FIT_Lite[[#This Row],[Employment Status at Discharge]],Employment_Stat[],2,FALSE),""))),"")</f>
        <v/>
      </c>
      <c r="BF311" s="16">
        <f>IF(LEN(FIT_Lite[[#This Row],[Pre-AAPI Date]])&gt;0,FIT_Lite[[#This Row],[Pre-AAPI Date]],FIT_Lite[[#This Row],[Date Enrolled]])</f>
        <v>0</v>
      </c>
      <c r="BG311" s="16">
        <f ca="1">IF(LEN(FIT_Lite[[#This Row],[Date Discharge Summary Completed]])&gt;0,FIT_Lite[[#This Row],[Date Discharge Summary Completed]],IF(LEN(FIT_Lite[[#This Row],[Discharge Date]])&gt;0,FIT_Lite[[#This Row],[Discharge Date]]+30,TODAY()))</f>
        <v>45940</v>
      </c>
      <c r="BH311" s="16">
        <f>IF(LEN(FIT_Lite[[#This Row],[Pre-DLA-20 Date]])&gt;0,FIT_Lite[[#This Row],[Pre-DLA-20 Date]],FIT_Lite[[#This Row],[Date Enrolled]])</f>
        <v>0</v>
      </c>
      <c r="BI311" t="str">
        <f>IFERROR(IF(AND(TRIM(FIT_Lite[[#This Row],[Date Enrolled]])&lt;&gt;"",TRIM(FIT_Lite[[#This Row],[Discharge Date]])&lt;&gt;""),DATEDIF(FIT_Lite[[#This Row],[Date Enrolled]],FIT_Lite[[#This Row],[Discharge Date]],"D"),""),"")</f>
        <v/>
      </c>
    </row>
    <row r="312" spans="1:61" x14ac:dyDescent="0.25">
      <c r="A312" s="14"/>
      <c r="D312" s="20"/>
      <c r="O312" s="7"/>
      <c r="S312" s="10"/>
      <c r="AG312" s="11"/>
      <c r="AH312" s="35"/>
      <c r="AI312" s="11"/>
      <c r="AJ312" s="11"/>
      <c r="AP312" s="15" t="str" cm="1">
        <f t="array" aca="1" ref="AP31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2" s="16" t="str" cm="1">
        <f t="array" aca="1" ref="AQ31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2" s="16" t="str" cm="1">
        <f t="array" aca="1" ref="AR31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2" s="51" t="str">
        <f ca="1">IF(
AND(LEN(TRIM(FIT_Lite[[#This Row],[Child Care 6 Months Post-Discharge]]))=0,LEN(TRIM(FIT_Lite[[#This Row],[Discharge Date]]))&gt;0,LEN(TRIM(AN312))=0,FIT_Lite[[#This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2" s="48" t="str" cm="1">
        <f t="array" aca="1" ref="AT31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2" s="7">
        <f>IF(FIT_Lite[[#This Row],[Most Recent-AAPI Score]]&gt;=40, 1, IF(OR(TRIM(FIT_Lite[[#This Row],[Pre-AAPI Score]])="",TRIM(FIT_Lite[[#This Row],[Most Recent-AAPI Score]])=""),0,IF(FIT_Lite[[#This Row],[Most Recent-AAPI Score]]-FIT_Lite[[#This Row],[Pre-AAPI Score]]&gt;=0,1,0)))</f>
        <v>0</v>
      </c>
      <c r="AW312" s="7">
        <f>IF(FIT_Lite[[#This Row],[Most Recent-DLA-20 Score]]&gt;=7, 1, IF(OR(TRIM(FIT_Lite[[#This Row],[Pre-DLA-20 Score]])="",TRIM(FIT_Lite[[#This Row],[Most Recent-DLA-20 Score]])=""),0,IF(FIT_Lite[[#This Row],[Most Recent-DLA-20 Score]]-FIT_Lite[[#This Row],[Pre-DLA-20 Score]]&gt;=0,1,0)))</f>
        <v>0</v>
      </c>
      <c r="AX312" s="7">
        <f>IF(FIT_Lite[[#This Row],[Most Recent-AAPI Score]]&gt;=40, 1, IF(OR(TRIM(FIT_Lite[[#This Row],[Pre-AAPI Score]])="",TRIM(FIT_Lite[[#This Row],[Most Recent-AAPI Score]])=""),0,IF(FIT_Lite[[#This Row],[Most Recent-AAPI Score]]-FIT_Lite[[#This Row],[Pre-AAPI Score]]&gt;=0,1,0)))</f>
        <v>0</v>
      </c>
      <c r="AY312" s="7">
        <f>IF(FIT_Lite[[#This Row],[Most Recent-DLA-20 Score]]&gt;=7, 1, IF(OR(TRIM(FIT_Lite[[#This Row],[Pre-DLA-20 Score]])="",TRIM(FIT_Lite[[#This Row],[Most Recent-DLA-20 Score]])=""),0,IF(FIT_Lite[[#This Row],[Most Recent-DLA-20 Score]]-FIT_Lite[[#This Row],[Pre-DLA-20 Score]]&gt;=0,1,0)))</f>
        <v>0</v>
      </c>
      <c r="AZ312" s="7" t="str">
        <f>IFERROR(VLOOKUP(FIT_Lite[[#This Row],[Primary ICD-10 Diagnosis]],ICD_10[[Combined]:[category]],3,FALSE),"")</f>
        <v/>
      </c>
      <c r="BA312" s="18" t="str">
        <f>IF(AND(LEN(FIT_Lite[[#This Row],[Date Enrolled]])&gt;0,LEN(FIT_Lite[[#This Row],[Date Assessment Completed]])&gt;0),IF((FIT_Lite[[#This Row],[Date Assessment Completed]]-FIT_Lite[[#This Row],[Date Enrolled]])&lt;=15,"Yes","No"),"")</f>
        <v/>
      </c>
      <c r="BB312" s="7" t="str">
        <f>IF(AND(LEN(FIT_Lite[[#This Row],[Discharge Date]])&gt;0,LEN(FIT_Lite[[#This Row],[Date Discharge Summary Completed]])&gt;0),IF(DATEDIF(FIT_Lite[[#This Row],[Discharge Date]],FIT_Lite[[#This Row],[Date Discharge Summary Completed]],"D")&lt;=7,"Yes","No"),"")</f>
        <v/>
      </c>
      <c r="BC312" s="18" t="str">
        <f>IFERROR(IF(LEN(TRIM(FIT_Lite[[#This Row],[Living Arrangements at Discharge]]))&gt;0,VLOOKUP(FIT_Lite[[#This Row],[Living Arrangements at Discharge]],Living_Arrangements[],2,FALSE),""),"")</f>
        <v/>
      </c>
      <c r="BD31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2" s="18" t="str">
        <f>IF(LEN(TRIM(FIT_Lite[[#This Row],[Employment Status at Discharge]]))&gt;0,IF(FIT_Lite[[#This Row],[Employment Status at Discharge]]="Yes","Stable",IF(FIT_Lite[[#This Row],[Employment Status at Discharge]]="No","Unstable",IFERROR(VLOOKUP(FIT_Lite[[#This Row],[Employment Status at Discharge]],Employment_Stat[],2,FALSE),""))),"")</f>
        <v/>
      </c>
      <c r="BF312" s="16">
        <f>IF(LEN(FIT_Lite[[#This Row],[Pre-AAPI Date]])&gt;0,FIT_Lite[[#This Row],[Pre-AAPI Date]],FIT_Lite[[#This Row],[Date Enrolled]])</f>
        <v>0</v>
      </c>
      <c r="BG312" s="16">
        <f ca="1">IF(LEN(FIT_Lite[[#This Row],[Date Discharge Summary Completed]])&gt;0,FIT_Lite[[#This Row],[Date Discharge Summary Completed]],IF(LEN(FIT_Lite[[#This Row],[Discharge Date]])&gt;0,FIT_Lite[[#This Row],[Discharge Date]]+30,TODAY()))</f>
        <v>45940</v>
      </c>
      <c r="BH312" s="16">
        <f>IF(LEN(FIT_Lite[[#This Row],[Pre-DLA-20 Date]])&gt;0,FIT_Lite[[#This Row],[Pre-DLA-20 Date]],FIT_Lite[[#This Row],[Date Enrolled]])</f>
        <v>0</v>
      </c>
      <c r="BI312" t="str">
        <f>IFERROR(IF(AND(TRIM(FIT_Lite[[#This Row],[Date Enrolled]])&lt;&gt;"",TRIM(FIT_Lite[[#This Row],[Discharge Date]])&lt;&gt;""),DATEDIF(FIT_Lite[[#This Row],[Date Enrolled]],FIT_Lite[[#This Row],[Discharge Date]],"D"),""),"")</f>
        <v/>
      </c>
    </row>
    <row r="313" spans="1:61" x14ac:dyDescent="0.25">
      <c r="A313" s="14"/>
      <c r="D313" s="20"/>
      <c r="O313" s="7"/>
      <c r="S313" s="10"/>
      <c r="AG313" s="11"/>
      <c r="AH313" s="35"/>
      <c r="AI313" s="11"/>
      <c r="AJ313" s="11"/>
      <c r="AP313" s="15" t="str" cm="1">
        <f t="array" aca="1" ref="AP31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3" s="16" t="str" cm="1">
        <f t="array" aca="1" ref="AQ31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3" s="16" t="str" cm="1">
        <f t="array" aca="1" ref="AR31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3" s="51" t="str">
        <f ca="1">IF(
AND(LEN(TRIM(FIT_Lite[[#This Row],[Child Care 6 Months Post-Discharge]]))=0,LEN(TRIM(FIT_Lite[[#This Row],[Discharge Date]]))&gt;0,LEN(TRIM(AN313))=0,FIT_Lite[[#This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3" s="48" t="str" cm="1">
        <f t="array" aca="1" ref="AT31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3" s="7">
        <f>IF(FIT_Lite[[#This Row],[Most Recent-AAPI Score]]&gt;=40, 1, IF(OR(TRIM(FIT_Lite[[#This Row],[Pre-AAPI Score]])="",TRIM(FIT_Lite[[#This Row],[Most Recent-AAPI Score]])=""),0,IF(FIT_Lite[[#This Row],[Most Recent-AAPI Score]]-FIT_Lite[[#This Row],[Pre-AAPI Score]]&gt;=0,1,0)))</f>
        <v>0</v>
      </c>
      <c r="AW313" s="7">
        <f>IF(FIT_Lite[[#This Row],[Most Recent-DLA-20 Score]]&gt;=7, 1, IF(OR(TRIM(FIT_Lite[[#This Row],[Pre-DLA-20 Score]])="",TRIM(FIT_Lite[[#This Row],[Most Recent-DLA-20 Score]])=""),0,IF(FIT_Lite[[#This Row],[Most Recent-DLA-20 Score]]-FIT_Lite[[#This Row],[Pre-DLA-20 Score]]&gt;=0,1,0)))</f>
        <v>0</v>
      </c>
      <c r="AX313" s="7">
        <f>IF(FIT_Lite[[#This Row],[Most Recent-AAPI Score]]&gt;=40, 1, IF(OR(TRIM(FIT_Lite[[#This Row],[Pre-AAPI Score]])="",TRIM(FIT_Lite[[#This Row],[Most Recent-AAPI Score]])=""),0,IF(FIT_Lite[[#This Row],[Most Recent-AAPI Score]]-FIT_Lite[[#This Row],[Pre-AAPI Score]]&gt;=0,1,0)))</f>
        <v>0</v>
      </c>
      <c r="AY313" s="7">
        <f>IF(FIT_Lite[[#This Row],[Most Recent-DLA-20 Score]]&gt;=7, 1, IF(OR(TRIM(FIT_Lite[[#This Row],[Pre-DLA-20 Score]])="",TRIM(FIT_Lite[[#This Row],[Most Recent-DLA-20 Score]])=""),0,IF(FIT_Lite[[#This Row],[Most Recent-DLA-20 Score]]-FIT_Lite[[#This Row],[Pre-DLA-20 Score]]&gt;=0,1,0)))</f>
        <v>0</v>
      </c>
      <c r="AZ313" s="7" t="str">
        <f>IFERROR(VLOOKUP(FIT_Lite[[#This Row],[Primary ICD-10 Diagnosis]],ICD_10[[Combined]:[category]],3,FALSE),"")</f>
        <v/>
      </c>
      <c r="BA313" s="18" t="str">
        <f>IF(AND(LEN(FIT_Lite[[#This Row],[Date Enrolled]])&gt;0,LEN(FIT_Lite[[#This Row],[Date Assessment Completed]])&gt;0),IF((FIT_Lite[[#This Row],[Date Assessment Completed]]-FIT_Lite[[#This Row],[Date Enrolled]])&lt;=15,"Yes","No"),"")</f>
        <v/>
      </c>
      <c r="BB313" s="7" t="str">
        <f>IF(AND(LEN(FIT_Lite[[#This Row],[Discharge Date]])&gt;0,LEN(FIT_Lite[[#This Row],[Date Discharge Summary Completed]])&gt;0),IF(DATEDIF(FIT_Lite[[#This Row],[Discharge Date]],FIT_Lite[[#This Row],[Date Discharge Summary Completed]],"D")&lt;=7,"Yes","No"),"")</f>
        <v/>
      </c>
      <c r="BC313" s="18" t="str">
        <f>IFERROR(IF(LEN(TRIM(FIT_Lite[[#This Row],[Living Arrangements at Discharge]]))&gt;0,VLOOKUP(FIT_Lite[[#This Row],[Living Arrangements at Discharge]],Living_Arrangements[],2,FALSE),""),"")</f>
        <v/>
      </c>
      <c r="BD31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3" s="18" t="str">
        <f>IF(LEN(TRIM(FIT_Lite[[#This Row],[Employment Status at Discharge]]))&gt;0,IF(FIT_Lite[[#This Row],[Employment Status at Discharge]]="Yes","Stable",IF(FIT_Lite[[#This Row],[Employment Status at Discharge]]="No","Unstable",IFERROR(VLOOKUP(FIT_Lite[[#This Row],[Employment Status at Discharge]],Employment_Stat[],2,FALSE),""))),"")</f>
        <v/>
      </c>
      <c r="BF313" s="16">
        <f>IF(LEN(FIT_Lite[[#This Row],[Pre-AAPI Date]])&gt;0,FIT_Lite[[#This Row],[Pre-AAPI Date]],FIT_Lite[[#This Row],[Date Enrolled]])</f>
        <v>0</v>
      </c>
      <c r="BG313" s="16">
        <f ca="1">IF(LEN(FIT_Lite[[#This Row],[Date Discharge Summary Completed]])&gt;0,FIT_Lite[[#This Row],[Date Discharge Summary Completed]],IF(LEN(FIT_Lite[[#This Row],[Discharge Date]])&gt;0,FIT_Lite[[#This Row],[Discharge Date]]+30,TODAY()))</f>
        <v>45940</v>
      </c>
      <c r="BH313" s="16">
        <f>IF(LEN(FIT_Lite[[#This Row],[Pre-DLA-20 Date]])&gt;0,FIT_Lite[[#This Row],[Pre-DLA-20 Date]],FIT_Lite[[#This Row],[Date Enrolled]])</f>
        <v>0</v>
      </c>
      <c r="BI313" t="str">
        <f>IFERROR(IF(AND(TRIM(FIT_Lite[[#This Row],[Date Enrolled]])&lt;&gt;"",TRIM(FIT_Lite[[#This Row],[Discharge Date]])&lt;&gt;""),DATEDIF(FIT_Lite[[#This Row],[Date Enrolled]],FIT_Lite[[#This Row],[Discharge Date]],"D"),""),"")</f>
        <v/>
      </c>
    </row>
    <row r="314" spans="1:61" x14ac:dyDescent="0.25">
      <c r="A314" s="14"/>
      <c r="D314" s="20"/>
      <c r="O314" s="7"/>
      <c r="S314" s="10"/>
      <c r="AG314" s="11"/>
      <c r="AH314" s="35"/>
      <c r="AI314" s="11"/>
      <c r="AJ314" s="11"/>
      <c r="AP314" s="15" t="str" cm="1">
        <f t="array" aca="1" ref="AP31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4" s="16" t="str" cm="1">
        <f t="array" aca="1" ref="AQ31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4" s="16" t="str" cm="1">
        <f t="array" aca="1" ref="AR31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4" s="51" t="str">
        <f ca="1">IF(
AND(LEN(TRIM(FIT_Lite[[#This Row],[Child Care 6 Months Post-Discharge]]))=0,LEN(TRIM(FIT_Lite[[#This Row],[Discharge Date]]))&gt;0,LEN(TRIM(AN314))=0,FIT_Lite[[#This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4" s="48" t="str" cm="1">
        <f t="array" aca="1" ref="AT31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4" s="7">
        <f>IF(FIT_Lite[[#This Row],[Most Recent-AAPI Score]]&gt;=40, 1, IF(OR(TRIM(FIT_Lite[[#This Row],[Pre-AAPI Score]])="",TRIM(FIT_Lite[[#This Row],[Most Recent-AAPI Score]])=""),0,IF(FIT_Lite[[#This Row],[Most Recent-AAPI Score]]-FIT_Lite[[#This Row],[Pre-AAPI Score]]&gt;=0,1,0)))</f>
        <v>0</v>
      </c>
      <c r="AW314" s="7">
        <f>IF(FIT_Lite[[#This Row],[Most Recent-DLA-20 Score]]&gt;=7, 1, IF(OR(TRIM(FIT_Lite[[#This Row],[Pre-DLA-20 Score]])="",TRIM(FIT_Lite[[#This Row],[Most Recent-DLA-20 Score]])=""),0,IF(FIT_Lite[[#This Row],[Most Recent-DLA-20 Score]]-FIT_Lite[[#This Row],[Pre-DLA-20 Score]]&gt;=0,1,0)))</f>
        <v>0</v>
      </c>
      <c r="AX314" s="7">
        <f>IF(FIT_Lite[[#This Row],[Most Recent-AAPI Score]]&gt;=40, 1, IF(OR(TRIM(FIT_Lite[[#This Row],[Pre-AAPI Score]])="",TRIM(FIT_Lite[[#This Row],[Most Recent-AAPI Score]])=""),0,IF(FIT_Lite[[#This Row],[Most Recent-AAPI Score]]-FIT_Lite[[#This Row],[Pre-AAPI Score]]&gt;=0,1,0)))</f>
        <v>0</v>
      </c>
      <c r="AY314" s="7">
        <f>IF(FIT_Lite[[#This Row],[Most Recent-DLA-20 Score]]&gt;=7, 1, IF(OR(TRIM(FIT_Lite[[#This Row],[Pre-DLA-20 Score]])="",TRIM(FIT_Lite[[#This Row],[Most Recent-DLA-20 Score]])=""),0,IF(FIT_Lite[[#This Row],[Most Recent-DLA-20 Score]]-FIT_Lite[[#This Row],[Pre-DLA-20 Score]]&gt;=0,1,0)))</f>
        <v>0</v>
      </c>
      <c r="AZ314" s="7" t="str">
        <f>IFERROR(VLOOKUP(FIT_Lite[[#This Row],[Primary ICD-10 Diagnosis]],ICD_10[[Combined]:[category]],3,FALSE),"")</f>
        <v/>
      </c>
      <c r="BA314" s="18" t="str">
        <f>IF(AND(LEN(FIT_Lite[[#This Row],[Date Enrolled]])&gt;0,LEN(FIT_Lite[[#This Row],[Date Assessment Completed]])&gt;0),IF((FIT_Lite[[#This Row],[Date Assessment Completed]]-FIT_Lite[[#This Row],[Date Enrolled]])&lt;=15,"Yes","No"),"")</f>
        <v/>
      </c>
      <c r="BB314" s="7" t="str">
        <f>IF(AND(LEN(FIT_Lite[[#This Row],[Discharge Date]])&gt;0,LEN(FIT_Lite[[#This Row],[Date Discharge Summary Completed]])&gt;0),IF(DATEDIF(FIT_Lite[[#This Row],[Discharge Date]],FIT_Lite[[#This Row],[Date Discharge Summary Completed]],"D")&lt;=7,"Yes","No"),"")</f>
        <v/>
      </c>
      <c r="BC314" s="18" t="str">
        <f>IFERROR(IF(LEN(TRIM(FIT_Lite[[#This Row],[Living Arrangements at Discharge]]))&gt;0,VLOOKUP(FIT_Lite[[#This Row],[Living Arrangements at Discharge]],Living_Arrangements[],2,FALSE),""),"")</f>
        <v/>
      </c>
      <c r="BD31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4" s="18" t="str">
        <f>IF(LEN(TRIM(FIT_Lite[[#This Row],[Employment Status at Discharge]]))&gt;0,IF(FIT_Lite[[#This Row],[Employment Status at Discharge]]="Yes","Stable",IF(FIT_Lite[[#This Row],[Employment Status at Discharge]]="No","Unstable",IFERROR(VLOOKUP(FIT_Lite[[#This Row],[Employment Status at Discharge]],Employment_Stat[],2,FALSE),""))),"")</f>
        <v/>
      </c>
      <c r="BF314" s="16">
        <f>IF(LEN(FIT_Lite[[#This Row],[Pre-AAPI Date]])&gt;0,FIT_Lite[[#This Row],[Pre-AAPI Date]],FIT_Lite[[#This Row],[Date Enrolled]])</f>
        <v>0</v>
      </c>
      <c r="BG314" s="16">
        <f ca="1">IF(LEN(FIT_Lite[[#This Row],[Date Discharge Summary Completed]])&gt;0,FIT_Lite[[#This Row],[Date Discharge Summary Completed]],IF(LEN(FIT_Lite[[#This Row],[Discharge Date]])&gt;0,FIT_Lite[[#This Row],[Discharge Date]]+30,TODAY()))</f>
        <v>45940</v>
      </c>
      <c r="BH314" s="16">
        <f>IF(LEN(FIT_Lite[[#This Row],[Pre-DLA-20 Date]])&gt;0,FIT_Lite[[#This Row],[Pre-DLA-20 Date]],FIT_Lite[[#This Row],[Date Enrolled]])</f>
        <v>0</v>
      </c>
      <c r="BI314" t="str">
        <f>IFERROR(IF(AND(TRIM(FIT_Lite[[#This Row],[Date Enrolled]])&lt;&gt;"",TRIM(FIT_Lite[[#This Row],[Discharge Date]])&lt;&gt;""),DATEDIF(FIT_Lite[[#This Row],[Date Enrolled]],FIT_Lite[[#This Row],[Discharge Date]],"D"),""),"")</f>
        <v/>
      </c>
    </row>
    <row r="315" spans="1:61" x14ac:dyDescent="0.25">
      <c r="A315" s="14"/>
      <c r="D315" s="20"/>
      <c r="O315" s="7"/>
      <c r="S315" s="10"/>
      <c r="AG315" s="11"/>
      <c r="AH315" s="35"/>
      <c r="AI315" s="11"/>
      <c r="AJ315" s="11"/>
      <c r="AP315" s="15" t="str" cm="1">
        <f t="array" aca="1" ref="AP31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5" s="16" t="str" cm="1">
        <f t="array" aca="1" ref="AQ31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5" s="16" t="str" cm="1">
        <f t="array" aca="1" ref="AR31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5" s="51" t="str">
        <f ca="1">IF(
AND(LEN(TRIM(FIT_Lite[[#This Row],[Child Care 6 Months Post-Discharge]]))=0,LEN(TRIM(FIT_Lite[[#This Row],[Discharge Date]]))&gt;0,LEN(TRIM(AN315))=0,FIT_Lite[[#This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5" s="48" t="str" cm="1">
        <f t="array" aca="1" ref="AT31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5" s="7">
        <f>IF(FIT_Lite[[#This Row],[Most Recent-AAPI Score]]&gt;=40, 1, IF(OR(TRIM(FIT_Lite[[#This Row],[Pre-AAPI Score]])="",TRIM(FIT_Lite[[#This Row],[Most Recent-AAPI Score]])=""),0,IF(FIT_Lite[[#This Row],[Most Recent-AAPI Score]]-FIT_Lite[[#This Row],[Pre-AAPI Score]]&gt;=0,1,0)))</f>
        <v>0</v>
      </c>
      <c r="AW315" s="7">
        <f>IF(FIT_Lite[[#This Row],[Most Recent-DLA-20 Score]]&gt;=7, 1, IF(OR(TRIM(FIT_Lite[[#This Row],[Pre-DLA-20 Score]])="",TRIM(FIT_Lite[[#This Row],[Most Recent-DLA-20 Score]])=""),0,IF(FIT_Lite[[#This Row],[Most Recent-DLA-20 Score]]-FIT_Lite[[#This Row],[Pre-DLA-20 Score]]&gt;=0,1,0)))</f>
        <v>0</v>
      </c>
      <c r="AX315" s="7">
        <f>IF(FIT_Lite[[#This Row],[Most Recent-AAPI Score]]&gt;=40, 1, IF(OR(TRIM(FIT_Lite[[#This Row],[Pre-AAPI Score]])="",TRIM(FIT_Lite[[#This Row],[Most Recent-AAPI Score]])=""),0,IF(FIT_Lite[[#This Row],[Most Recent-AAPI Score]]-FIT_Lite[[#This Row],[Pre-AAPI Score]]&gt;=0,1,0)))</f>
        <v>0</v>
      </c>
      <c r="AY315" s="7">
        <f>IF(FIT_Lite[[#This Row],[Most Recent-DLA-20 Score]]&gt;=7, 1, IF(OR(TRIM(FIT_Lite[[#This Row],[Pre-DLA-20 Score]])="",TRIM(FIT_Lite[[#This Row],[Most Recent-DLA-20 Score]])=""),0,IF(FIT_Lite[[#This Row],[Most Recent-DLA-20 Score]]-FIT_Lite[[#This Row],[Pre-DLA-20 Score]]&gt;=0,1,0)))</f>
        <v>0</v>
      </c>
      <c r="AZ315" s="7" t="str">
        <f>IFERROR(VLOOKUP(FIT_Lite[[#This Row],[Primary ICD-10 Diagnosis]],ICD_10[[Combined]:[category]],3,FALSE),"")</f>
        <v/>
      </c>
      <c r="BA315" s="18" t="str">
        <f>IF(AND(LEN(FIT_Lite[[#This Row],[Date Enrolled]])&gt;0,LEN(FIT_Lite[[#This Row],[Date Assessment Completed]])&gt;0),IF((FIT_Lite[[#This Row],[Date Assessment Completed]]-FIT_Lite[[#This Row],[Date Enrolled]])&lt;=15,"Yes","No"),"")</f>
        <v/>
      </c>
      <c r="BB315" s="7" t="str">
        <f>IF(AND(LEN(FIT_Lite[[#This Row],[Discharge Date]])&gt;0,LEN(FIT_Lite[[#This Row],[Date Discharge Summary Completed]])&gt;0),IF(DATEDIF(FIT_Lite[[#This Row],[Discharge Date]],FIT_Lite[[#This Row],[Date Discharge Summary Completed]],"D")&lt;=7,"Yes","No"),"")</f>
        <v/>
      </c>
      <c r="BC315" s="18" t="str">
        <f>IFERROR(IF(LEN(TRIM(FIT_Lite[[#This Row],[Living Arrangements at Discharge]]))&gt;0,VLOOKUP(FIT_Lite[[#This Row],[Living Arrangements at Discharge]],Living_Arrangements[],2,FALSE),""),"")</f>
        <v/>
      </c>
      <c r="BD31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5" s="18" t="str">
        <f>IF(LEN(TRIM(FIT_Lite[[#This Row],[Employment Status at Discharge]]))&gt;0,IF(FIT_Lite[[#This Row],[Employment Status at Discharge]]="Yes","Stable",IF(FIT_Lite[[#This Row],[Employment Status at Discharge]]="No","Unstable",IFERROR(VLOOKUP(FIT_Lite[[#This Row],[Employment Status at Discharge]],Employment_Stat[],2,FALSE),""))),"")</f>
        <v/>
      </c>
      <c r="BF315" s="16">
        <f>IF(LEN(FIT_Lite[[#This Row],[Pre-AAPI Date]])&gt;0,FIT_Lite[[#This Row],[Pre-AAPI Date]],FIT_Lite[[#This Row],[Date Enrolled]])</f>
        <v>0</v>
      </c>
      <c r="BG315" s="16">
        <f ca="1">IF(LEN(FIT_Lite[[#This Row],[Date Discharge Summary Completed]])&gt;0,FIT_Lite[[#This Row],[Date Discharge Summary Completed]],IF(LEN(FIT_Lite[[#This Row],[Discharge Date]])&gt;0,FIT_Lite[[#This Row],[Discharge Date]]+30,TODAY()))</f>
        <v>45940</v>
      </c>
      <c r="BH315" s="16">
        <f>IF(LEN(FIT_Lite[[#This Row],[Pre-DLA-20 Date]])&gt;0,FIT_Lite[[#This Row],[Pre-DLA-20 Date]],FIT_Lite[[#This Row],[Date Enrolled]])</f>
        <v>0</v>
      </c>
      <c r="BI315" t="str">
        <f>IFERROR(IF(AND(TRIM(FIT_Lite[[#This Row],[Date Enrolled]])&lt;&gt;"",TRIM(FIT_Lite[[#This Row],[Discharge Date]])&lt;&gt;""),DATEDIF(FIT_Lite[[#This Row],[Date Enrolled]],FIT_Lite[[#This Row],[Discharge Date]],"D"),""),"")</f>
        <v/>
      </c>
    </row>
    <row r="316" spans="1:61" x14ac:dyDescent="0.25">
      <c r="A316" s="14"/>
      <c r="D316" s="20"/>
      <c r="O316" s="7"/>
      <c r="S316" s="10"/>
      <c r="AG316" s="11"/>
      <c r="AH316" s="35"/>
      <c r="AI316" s="11"/>
      <c r="AJ316" s="11"/>
      <c r="AP316" s="15" t="str" cm="1">
        <f t="array" aca="1" ref="AP31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6" s="16" t="str" cm="1">
        <f t="array" aca="1" ref="AQ31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6" s="16" t="str" cm="1">
        <f t="array" aca="1" ref="AR31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6" s="51" t="str">
        <f ca="1">IF(
AND(LEN(TRIM(FIT_Lite[[#This Row],[Child Care 6 Months Post-Discharge]]))=0,LEN(TRIM(FIT_Lite[[#This Row],[Discharge Date]]))&gt;0,LEN(TRIM(AN316))=0,FIT_Lite[[#This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6" s="48" t="str" cm="1">
        <f t="array" aca="1" ref="AT31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6" s="7">
        <f>IF(FIT_Lite[[#This Row],[Most Recent-AAPI Score]]&gt;=40, 1, IF(OR(TRIM(FIT_Lite[[#This Row],[Pre-AAPI Score]])="",TRIM(FIT_Lite[[#This Row],[Most Recent-AAPI Score]])=""),0,IF(FIT_Lite[[#This Row],[Most Recent-AAPI Score]]-FIT_Lite[[#This Row],[Pre-AAPI Score]]&gt;=0,1,0)))</f>
        <v>0</v>
      </c>
      <c r="AW316" s="7">
        <f>IF(FIT_Lite[[#This Row],[Most Recent-DLA-20 Score]]&gt;=7, 1, IF(OR(TRIM(FIT_Lite[[#This Row],[Pre-DLA-20 Score]])="",TRIM(FIT_Lite[[#This Row],[Most Recent-DLA-20 Score]])=""),0,IF(FIT_Lite[[#This Row],[Most Recent-DLA-20 Score]]-FIT_Lite[[#This Row],[Pre-DLA-20 Score]]&gt;=0,1,0)))</f>
        <v>0</v>
      </c>
      <c r="AX316" s="7">
        <f>IF(FIT_Lite[[#This Row],[Most Recent-AAPI Score]]&gt;=40, 1, IF(OR(TRIM(FIT_Lite[[#This Row],[Pre-AAPI Score]])="",TRIM(FIT_Lite[[#This Row],[Most Recent-AAPI Score]])=""),0,IF(FIT_Lite[[#This Row],[Most Recent-AAPI Score]]-FIT_Lite[[#This Row],[Pre-AAPI Score]]&gt;=0,1,0)))</f>
        <v>0</v>
      </c>
      <c r="AY316" s="7">
        <f>IF(FIT_Lite[[#This Row],[Most Recent-DLA-20 Score]]&gt;=7, 1, IF(OR(TRIM(FIT_Lite[[#This Row],[Pre-DLA-20 Score]])="",TRIM(FIT_Lite[[#This Row],[Most Recent-DLA-20 Score]])=""),0,IF(FIT_Lite[[#This Row],[Most Recent-DLA-20 Score]]-FIT_Lite[[#This Row],[Pre-DLA-20 Score]]&gt;=0,1,0)))</f>
        <v>0</v>
      </c>
      <c r="AZ316" s="7" t="str">
        <f>IFERROR(VLOOKUP(FIT_Lite[[#This Row],[Primary ICD-10 Diagnosis]],ICD_10[[Combined]:[category]],3,FALSE),"")</f>
        <v/>
      </c>
      <c r="BA316" s="18" t="str">
        <f>IF(AND(LEN(FIT_Lite[[#This Row],[Date Enrolled]])&gt;0,LEN(FIT_Lite[[#This Row],[Date Assessment Completed]])&gt;0),IF((FIT_Lite[[#This Row],[Date Assessment Completed]]-FIT_Lite[[#This Row],[Date Enrolled]])&lt;=15,"Yes","No"),"")</f>
        <v/>
      </c>
      <c r="BB316" s="7" t="str">
        <f>IF(AND(LEN(FIT_Lite[[#This Row],[Discharge Date]])&gt;0,LEN(FIT_Lite[[#This Row],[Date Discharge Summary Completed]])&gt;0),IF(DATEDIF(FIT_Lite[[#This Row],[Discharge Date]],FIT_Lite[[#This Row],[Date Discharge Summary Completed]],"D")&lt;=7,"Yes","No"),"")</f>
        <v/>
      </c>
      <c r="BC316" s="18" t="str">
        <f>IFERROR(IF(LEN(TRIM(FIT_Lite[[#This Row],[Living Arrangements at Discharge]]))&gt;0,VLOOKUP(FIT_Lite[[#This Row],[Living Arrangements at Discharge]],Living_Arrangements[],2,FALSE),""),"")</f>
        <v/>
      </c>
      <c r="BD31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6" s="18" t="str">
        <f>IF(LEN(TRIM(FIT_Lite[[#This Row],[Employment Status at Discharge]]))&gt;0,IF(FIT_Lite[[#This Row],[Employment Status at Discharge]]="Yes","Stable",IF(FIT_Lite[[#This Row],[Employment Status at Discharge]]="No","Unstable",IFERROR(VLOOKUP(FIT_Lite[[#This Row],[Employment Status at Discharge]],Employment_Stat[],2,FALSE),""))),"")</f>
        <v/>
      </c>
      <c r="BF316" s="16">
        <f>IF(LEN(FIT_Lite[[#This Row],[Pre-AAPI Date]])&gt;0,FIT_Lite[[#This Row],[Pre-AAPI Date]],FIT_Lite[[#This Row],[Date Enrolled]])</f>
        <v>0</v>
      </c>
      <c r="BG316" s="16">
        <f ca="1">IF(LEN(FIT_Lite[[#This Row],[Date Discharge Summary Completed]])&gt;0,FIT_Lite[[#This Row],[Date Discharge Summary Completed]],IF(LEN(FIT_Lite[[#This Row],[Discharge Date]])&gt;0,FIT_Lite[[#This Row],[Discharge Date]]+30,TODAY()))</f>
        <v>45940</v>
      </c>
      <c r="BH316" s="16">
        <f>IF(LEN(FIT_Lite[[#This Row],[Pre-DLA-20 Date]])&gt;0,FIT_Lite[[#This Row],[Pre-DLA-20 Date]],FIT_Lite[[#This Row],[Date Enrolled]])</f>
        <v>0</v>
      </c>
      <c r="BI316" t="str">
        <f>IFERROR(IF(AND(TRIM(FIT_Lite[[#This Row],[Date Enrolled]])&lt;&gt;"",TRIM(FIT_Lite[[#This Row],[Discharge Date]])&lt;&gt;""),DATEDIF(FIT_Lite[[#This Row],[Date Enrolled]],FIT_Lite[[#This Row],[Discharge Date]],"D"),""),"")</f>
        <v/>
      </c>
    </row>
    <row r="317" spans="1:61" x14ac:dyDescent="0.25">
      <c r="A317" s="14"/>
      <c r="D317" s="20"/>
      <c r="O317" s="7"/>
      <c r="S317" s="10"/>
      <c r="AG317" s="11"/>
      <c r="AH317" s="35"/>
      <c r="AI317" s="11"/>
      <c r="AJ317" s="11"/>
      <c r="AP317" s="15" t="str" cm="1">
        <f t="array" aca="1" ref="AP31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7" s="16" t="str" cm="1">
        <f t="array" aca="1" ref="AQ31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7" s="16" t="str" cm="1">
        <f t="array" aca="1" ref="AR31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7" s="51" t="str">
        <f ca="1">IF(
AND(LEN(TRIM(FIT_Lite[[#This Row],[Child Care 6 Months Post-Discharge]]))=0,LEN(TRIM(FIT_Lite[[#This Row],[Discharge Date]]))&gt;0,LEN(TRIM(AN317))=0,FIT_Lite[[#This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7" s="48" t="str" cm="1">
        <f t="array" aca="1" ref="AT31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7" s="7">
        <f>IF(FIT_Lite[[#This Row],[Most Recent-AAPI Score]]&gt;=40, 1, IF(OR(TRIM(FIT_Lite[[#This Row],[Pre-AAPI Score]])="",TRIM(FIT_Lite[[#This Row],[Most Recent-AAPI Score]])=""),0,IF(FIT_Lite[[#This Row],[Most Recent-AAPI Score]]-FIT_Lite[[#This Row],[Pre-AAPI Score]]&gt;=0,1,0)))</f>
        <v>0</v>
      </c>
      <c r="AW317" s="7">
        <f>IF(FIT_Lite[[#This Row],[Most Recent-DLA-20 Score]]&gt;=7, 1, IF(OR(TRIM(FIT_Lite[[#This Row],[Pre-DLA-20 Score]])="",TRIM(FIT_Lite[[#This Row],[Most Recent-DLA-20 Score]])=""),0,IF(FIT_Lite[[#This Row],[Most Recent-DLA-20 Score]]-FIT_Lite[[#This Row],[Pre-DLA-20 Score]]&gt;=0,1,0)))</f>
        <v>0</v>
      </c>
      <c r="AX317" s="7">
        <f>IF(FIT_Lite[[#This Row],[Most Recent-AAPI Score]]&gt;=40, 1, IF(OR(TRIM(FIT_Lite[[#This Row],[Pre-AAPI Score]])="",TRIM(FIT_Lite[[#This Row],[Most Recent-AAPI Score]])=""),0,IF(FIT_Lite[[#This Row],[Most Recent-AAPI Score]]-FIT_Lite[[#This Row],[Pre-AAPI Score]]&gt;=0,1,0)))</f>
        <v>0</v>
      </c>
      <c r="AY317" s="7">
        <f>IF(FIT_Lite[[#This Row],[Most Recent-DLA-20 Score]]&gt;=7, 1, IF(OR(TRIM(FIT_Lite[[#This Row],[Pre-DLA-20 Score]])="",TRIM(FIT_Lite[[#This Row],[Most Recent-DLA-20 Score]])=""),0,IF(FIT_Lite[[#This Row],[Most Recent-DLA-20 Score]]-FIT_Lite[[#This Row],[Pre-DLA-20 Score]]&gt;=0,1,0)))</f>
        <v>0</v>
      </c>
      <c r="AZ317" s="7" t="str">
        <f>IFERROR(VLOOKUP(FIT_Lite[[#This Row],[Primary ICD-10 Diagnosis]],ICD_10[[Combined]:[category]],3,FALSE),"")</f>
        <v/>
      </c>
      <c r="BA317" s="18" t="str">
        <f>IF(AND(LEN(FIT_Lite[[#This Row],[Date Enrolled]])&gt;0,LEN(FIT_Lite[[#This Row],[Date Assessment Completed]])&gt;0),IF((FIT_Lite[[#This Row],[Date Assessment Completed]]-FIT_Lite[[#This Row],[Date Enrolled]])&lt;=15,"Yes","No"),"")</f>
        <v/>
      </c>
      <c r="BB317" s="7" t="str">
        <f>IF(AND(LEN(FIT_Lite[[#This Row],[Discharge Date]])&gt;0,LEN(FIT_Lite[[#This Row],[Date Discharge Summary Completed]])&gt;0),IF(DATEDIF(FIT_Lite[[#This Row],[Discharge Date]],FIT_Lite[[#This Row],[Date Discharge Summary Completed]],"D")&lt;=7,"Yes","No"),"")</f>
        <v/>
      </c>
      <c r="BC317" s="18" t="str">
        <f>IFERROR(IF(LEN(TRIM(FIT_Lite[[#This Row],[Living Arrangements at Discharge]]))&gt;0,VLOOKUP(FIT_Lite[[#This Row],[Living Arrangements at Discharge]],Living_Arrangements[],2,FALSE),""),"")</f>
        <v/>
      </c>
      <c r="BD31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7" s="18" t="str">
        <f>IF(LEN(TRIM(FIT_Lite[[#This Row],[Employment Status at Discharge]]))&gt;0,IF(FIT_Lite[[#This Row],[Employment Status at Discharge]]="Yes","Stable",IF(FIT_Lite[[#This Row],[Employment Status at Discharge]]="No","Unstable",IFERROR(VLOOKUP(FIT_Lite[[#This Row],[Employment Status at Discharge]],Employment_Stat[],2,FALSE),""))),"")</f>
        <v/>
      </c>
      <c r="BF317" s="16">
        <f>IF(LEN(FIT_Lite[[#This Row],[Pre-AAPI Date]])&gt;0,FIT_Lite[[#This Row],[Pre-AAPI Date]],FIT_Lite[[#This Row],[Date Enrolled]])</f>
        <v>0</v>
      </c>
      <c r="BG317" s="16">
        <f ca="1">IF(LEN(FIT_Lite[[#This Row],[Date Discharge Summary Completed]])&gt;0,FIT_Lite[[#This Row],[Date Discharge Summary Completed]],IF(LEN(FIT_Lite[[#This Row],[Discharge Date]])&gt;0,FIT_Lite[[#This Row],[Discharge Date]]+30,TODAY()))</f>
        <v>45940</v>
      </c>
      <c r="BH317" s="16">
        <f>IF(LEN(FIT_Lite[[#This Row],[Pre-DLA-20 Date]])&gt;0,FIT_Lite[[#This Row],[Pre-DLA-20 Date]],FIT_Lite[[#This Row],[Date Enrolled]])</f>
        <v>0</v>
      </c>
      <c r="BI317" t="str">
        <f>IFERROR(IF(AND(TRIM(FIT_Lite[[#This Row],[Date Enrolled]])&lt;&gt;"",TRIM(FIT_Lite[[#This Row],[Discharge Date]])&lt;&gt;""),DATEDIF(FIT_Lite[[#This Row],[Date Enrolled]],FIT_Lite[[#This Row],[Discharge Date]],"D"),""),"")</f>
        <v/>
      </c>
    </row>
    <row r="318" spans="1:61" x14ac:dyDescent="0.25">
      <c r="A318" s="14"/>
      <c r="D318" s="20"/>
      <c r="O318" s="7"/>
      <c r="S318" s="10"/>
      <c r="AG318" s="11"/>
      <c r="AH318" s="35"/>
      <c r="AI318" s="11"/>
      <c r="AJ318" s="11"/>
      <c r="AP318" s="15" t="str" cm="1">
        <f t="array" aca="1" ref="AP31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8" s="16" t="str" cm="1">
        <f t="array" aca="1" ref="AQ31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8" s="16" t="str" cm="1">
        <f t="array" aca="1" ref="AR31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8" s="51" t="str">
        <f ca="1">IF(
AND(LEN(TRIM(FIT_Lite[[#This Row],[Child Care 6 Months Post-Discharge]]))=0,LEN(TRIM(FIT_Lite[[#This Row],[Discharge Date]]))&gt;0,LEN(TRIM(AN318))=0,FIT_Lite[[#This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8" s="48" t="str" cm="1">
        <f t="array" aca="1" ref="AT31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8" s="7">
        <f>IF(FIT_Lite[[#This Row],[Most Recent-AAPI Score]]&gt;=40, 1, IF(OR(TRIM(FIT_Lite[[#This Row],[Pre-AAPI Score]])="",TRIM(FIT_Lite[[#This Row],[Most Recent-AAPI Score]])=""),0,IF(FIT_Lite[[#This Row],[Most Recent-AAPI Score]]-FIT_Lite[[#This Row],[Pre-AAPI Score]]&gt;=0,1,0)))</f>
        <v>0</v>
      </c>
      <c r="AW318" s="7">
        <f>IF(FIT_Lite[[#This Row],[Most Recent-DLA-20 Score]]&gt;=7, 1, IF(OR(TRIM(FIT_Lite[[#This Row],[Pre-DLA-20 Score]])="",TRIM(FIT_Lite[[#This Row],[Most Recent-DLA-20 Score]])=""),0,IF(FIT_Lite[[#This Row],[Most Recent-DLA-20 Score]]-FIT_Lite[[#This Row],[Pre-DLA-20 Score]]&gt;=0,1,0)))</f>
        <v>0</v>
      </c>
      <c r="AX318" s="7">
        <f>IF(FIT_Lite[[#This Row],[Most Recent-AAPI Score]]&gt;=40, 1, IF(OR(TRIM(FIT_Lite[[#This Row],[Pre-AAPI Score]])="",TRIM(FIT_Lite[[#This Row],[Most Recent-AAPI Score]])=""),0,IF(FIT_Lite[[#This Row],[Most Recent-AAPI Score]]-FIT_Lite[[#This Row],[Pre-AAPI Score]]&gt;=0,1,0)))</f>
        <v>0</v>
      </c>
      <c r="AY318" s="7">
        <f>IF(FIT_Lite[[#This Row],[Most Recent-DLA-20 Score]]&gt;=7, 1, IF(OR(TRIM(FIT_Lite[[#This Row],[Pre-DLA-20 Score]])="",TRIM(FIT_Lite[[#This Row],[Most Recent-DLA-20 Score]])=""),0,IF(FIT_Lite[[#This Row],[Most Recent-DLA-20 Score]]-FIT_Lite[[#This Row],[Pre-DLA-20 Score]]&gt;=0,1,0)))</f>
        <v>0</v>
      </c>
      <c r="AZ318" s="7" t="str">
        <f>IFERROR(VLOOKUP(FIT_Lite[[#This Row],[Primary ICD-10 Diagnosis]],ICD_10[[Combined]:[category]],3,FALSE),"")</f>
        <v/>
      </c>
      <c r="BA318" s="18" t="str">
        <f>IF(AND(LEN(FIT_Lite[[#This Row],[Date Enrolled]])&gt;0,LEN(FIT_Lite[[#This Row],[Date Assessment Completed]])&gt;0),IF((FIT_Lite[[#This Row],[Date Assessment Completed]]-FIT_Lite[[#This Row],[Date Enrolled]])&lt;=15,"Yes","No"),"")</f>
        <v/>
      </c>
      <c r="BB318" s="7" t="str">
        <f>IF(AND(LEN(FIT_Lite[[#This Row],[Discharge Date]])&gt;0,LEN(FIT_Lite[[#This Row],[Date Discharge Summary Completed]])&gt;0),IF(DATEDIF(FIT_Lite[[#This Row],[Discharge Date]],FIT_Lite[[#This Row],[Date Discharge Summary Completed]],"D")&lt;=7,"Yes","No"),"")</f>
        <v/>
      </c>
      <c r="BC318" s="18" t="str">
        <f>IFERROR(IF(LEN(TRIM(FIT_Lite[[#This Row],[Living Arrangements at Discharge]]))&gt;0,VLOOKUP(FIT_Lite[[#This Row],[Living Arrangements at Discharge]],Living_Arrangements[],2,FALSE),""),"")</f>
        <v/>
      </c>
      <c r="BD31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8" s="18" t="str">
        <f>IF(LEN(TRIM(FIT_Lite[[#This Row],[Employment Status at Discharge]]))&gt;0,IF(FIT_Lite[[#This Row],[Employment Status at Discharge]]="Yes","Stable",IF(FIT_Lite[[#This Row],[Employment Status at Discharge]]="No","Unstable",IFERROR(VLOOKUP(FIT_Lite[[#This Row],[Employment Status at Discharge]],Employment_Stat[],2,FALSE),""))),"")</f>
        <v/>
      </c>
      <c r="BF318" s="16">
        <f>IF(LEN(FIT_Lite[[#This Row],[Pre-AAPI Date]])&gt;0,FIT_Lite[[#This Row],[Pre-AAPI Date]],FIT_Lite[[#This Row],[Date Enrolled]])</f>
        <v>0</v>
      </c>
      <c r="BG318" s="16">
        <f ca="1">IF(LEN(FIT_Lite[[#This Row],[Date Discharge Summary Completed]])&gt;0,FIT_Lite[[#This Row],[Date Discharge Summary Completed]],IF(LEN(FIT_Lite[[#This Row],[Discharge Date]])&gt;0,FIT_Lite[[#This Row],[Discharge Date]]+30,TODAY()))</f>
        <v>45940</v>
      </c>
      <c r="BH318" s="16">
        <f>IF(LEN(FIT_Lite[[#This Row],[Pre-DLA-20 Date]])&gt;0,FIT_Lite[[#This Row],[Pre-DLA-20 Date]],FIT_Lite[[#This Row],[Date Enrolled]])</f>
        <v>0</v>
      </c>
      <c r="BI318" t="str">
        <f>IFERROR(IF(AND(TRIM(FIT_Lite[[#This Row],[Date Enrolled]])&lt;&gt;"",TRIM(FIT_Lite[[#This Row],[Discharge Date]])&lt;&gt;""),DATEDIF(FIT_Lite[[#This Row],[Date Enrolled]],FIT_Lite[[#This Row],[Discharge Date]],"D"),""),"")</f>
        <v/>
      </c>
    </row>
    <row r="319" spans="1:61" x14ac:dyDescent="0.25">
      <c r="A319" s="14"/>
      <c r="D319" s="20"/>
      <c r="O319" s="7"/>
      <c r="S319" s="10"/>
      <c r="AG319" s="11"/>
      <c r="AH319" s="35"/>
      <c r="AI319" s="11"/>
      <c r="AJ319" s="11"/>
      <c r="AP319" s="15" t="str" cm="1">
        <f t="array" aca="1" ref="AP31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19" s="16" t="str" cm="1">
        <f t="array" aca="1" ref="AQ31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19" s="16" t="str" cm="1">
        <f t="array" aca="1" ref="AR31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19" s="51" t="str">
        <f ca="1">IF(
AND(LEN(TRIM(FIT_Lite[[#This Row],[Child Care 6 Months Post-Discharge]]))=0,LEN(TRIM(FIT_Lite[[#This Row],[Discharge Date]]))&gt;0,LEN(TRIM(AN319))=0,FIT_Lite[[#This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19" s="48" t="str" cm="1">
        <f t="array" aca="1" ref="AT31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1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19" s="7">
        <f>IF(FIT_Lite[[#This Row],[Most Recent-AAPI Score]]&gt;=40, 1, IF(OR(TRIM(FIT_Lite[[#This Row],[Pre-AAPI Score]])="",TRIM(FIT_Lite[[#This Row],[Most Recent-AAPI Score]])=""),0,IF(FIT_Lite[[#This Row],[Most Recent-AAPI Score]]-FIT_Lite[[#This Row],[Pre-AAPI Score]]&gt;=0,1,0)))</f>
        <v>0</v>
      </c>
      <c r="AW319" s="7">
        <f>IF(FIT_Lite[[#This Row],[Most Recent-DLA-20 Score]]&gt;=7, 1, IF(OR(TRIM(FIT_Lite[[#This Row],[Pre-DLA-20 Score]])="",TRIM(FIT_Lite[[#This Row],[Most Recent-DLA-20 Score]])=""),0,IF(FIT_Lite[[#This Row],[Most Recent-DLA-20 Score]]-FIT_Lite[[#This Row],[Pre-DLA-20 Score]]&gt;=0,1,0)))</f>
        <v>0</v>
      </c>
      <c r="AX319" s="7">
        <f>IF(FIT_Lite[[#This Row],[Most Recent-AAPI Score]]&gt;=40, 1, IF(OR(TRIM(FIT_Lite[[#This Row],[Pre-AAPI Score]])="",TRIM(FIT_Lite[[#This Row],[Most Recent-AAPI Score]])=""),0,IF(FIT_Lite[[#This Row],[Most Recent-AAPI Score]]-FIT_Lite[[#This Row],[Pre-AAPI Score]]&gt;=0,1,0)))</f>
        <v>0</v>
      </c>
      <c r="AY319" s="7">
        <f>IF(FIT_Lite[[#This Row],[Most Recent-DLA-20 Score]]&gt;=7, 1, IF(OR(TRIM(FIT_Lite[[#This Row],[Pre-DLA-20 Score]])="",TRIM(FIT_Lite[[#This Row],[Most Recent-DLA-20 Score]])=""),0,IF(FIT_Lite[[#This Row],[Most Recent-DLA-20 Score]]-FIT_Lite[[#This Row],[Pre-DLA-20 Score]]&gt;=0,1,0)))</f>
        <v>0</v>
      </c>
      <c r="AZ319" s="7" t="str">
        <f>IFERROR(VLOOKUP(FIT_Lite[[#This Row],[Primary ICD-10 Diagnosis]],ICD_10[[Combined]:[category]],3,FALSE),"")</f>
        <v/>
      </c>
      <c r="BA319" s="18" t="str">
        <f>IF(AND(LEN(FIT_Lite[[#This Row],[Date Enrolled]])&gt;0,LEN(FIT_Lite[[#This Row],[Date Assessment Completed]])&gt;0),IF((FIT_Lite[[#This Row],[Date Assessment Completed]]-FIT_Lite[[#This Row],[Date Enrolled]])&lt;=15,"Yes","No"),"")</f>
        <v/>
      </c>
      <c r="BB319" s="7" t="str">
        <f>IF(AND(LEN(FIT_Lite[[#This Row],[Discharge Date]])&gt;0,LEN(FIT_Lite[[#This Row],[Date Discharge Summary Completed]])&gt;0),IF(DATEDIF(FIT_Lite[[#This Row],[Discharge Date]],FIT_Lite[[#This Row],[Date Discharge Summary Completed]],"D")&lt;=7,"Yes","No"),"")</f>
        <v/>
      </c>
      <c r="BC319" s="18" t="str">
        <f>IFERROR(IF(LEN(TRIM(FIT_Lite[[#This Row],[Living Arrangements at Discharge]]))&gt;0,VLOOKUP(FIT_Lite[[#This Row],[Living Arrangements at Discharge]],Living_Arrangements[],2,FALSE),""),"")</f>
        <v/>
      </c>
      <c r="BD31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19" s="18" t="str">
        <f>IF(LEN(TRIM(FIT_Lite[[#This Row],[Employment Status at Discharge]]))&gt;0,IF(FIT_Lite[[#This Row],[Employment Status at Discharge]]="Yes","Stable",IF(FIT_Lite[[#This Row],[Employment Status at Discharge]]="No","Unstable",IFERROR(VLOOKUP(FIT_Lite[[#This Row],[Employment Status at Discharge]],Employment_Stat[],2,FALSE),""))),"")</f>
        <v/>
      </c>
      <c r="BF319" s="16">
        <f>IF(LEN(FIT_Lite[[#This Row],[Pre-AAPI Date]])&gt;0,FIT_Lite[[#This Row],[Pre-AAPI Date]],FIT_Lite[[#This Row],[Date Enrolled]])</f>
        <v>0</v>
      </c>
      <c r="BG319" s="16">
        <f ca="1">IF(LEN(FIT_Lite[[#This Row],[Date Discharge Summary Completed]])&gt;0,FIT_Lite[[#This Row],[Date Discharge Summary Completed]],IF(LEN(FIT_Lite[[#This Row],[Discharge Date]])&gt;0,FIT_Lite[[#This Row],[Discharge Date]]+30,TODAY()))</f>
        <v>45940</v>
      </c>
      <c r="BH319" s="16">
        <f>IF(LEN(FIT_Lite[[#This Row],[Pre-DLA-20 Date]])&gt;0,FIT_Lite[[#This Row],[Pre-DLA-20 Date]],FIT_Lite[[#This Row],[Date Enrolled]])</f>
        <v>0</v>
      </c>
      <c r="BI319" t="str">
        <f>IFERROR(IF(AND(TRIM(FIT_Lite[[#This Row],[Date Enrolled]])&lt;&gt;"",TRIM(FIT_Lite[[#This Row],[Discharge Date]])&lt;&gt;""),DATEDIF(FIT_Lite[[#This Row],[Date Enrolled]],FIT_Lite[[#This Row],[Discharge Date]],"D"),""),"")</f>
        <v/>
      </c>
    </row>
    <row r="320" spans="1:61" x14ac:dyDescent="0.25">
      <c r="A320" s="14"/>
      <c r="D320" s="20"/>
      <c r="O320" s="7"/>
      <c r="S320" s="10"/>
      <c r="AG320" s="11"/>
      <c r="AH320" s="35"/>
      <c r="AI320" s="11"/>
      <c r="AJ320" s="11"/>
      <c r="AP320" s="15" t="str" cm="1">
        <f t="array" aca="1" ref="AP32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0" s="16" t="str" cm="1">
        <f t="array" aca="1" ref="AQ32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0" s="16" t="str" cm="1">
        <f t="array" aca="1" ref="AR32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0" s="51" t="str">
        <f ca="1">IF(
AND(LEN(TRIM(FIT_Lite[[#This Row],[Child Care 6 Months Post-Discharge]]))=0,LEN(TRIM(FIT_Lite[[#This Row],[Discharge Date]]))&gt;0,LEN(TRIM(AN320))=0,FIT_Lite[[#This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0" s="48" t="str" cm="1">
        <f t="array" aca="1" ref="AT32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0" s="7">
        <f>IF(FIT_Lite[[#This Row],[Most Recent-AAPI Score]]&gt;=40, 1, IF(OR(TRIM(FIT_Lite[[#This Row],[Pre-AAPI Score]])="",TRIM(FIT_Lite[[#This Row],[Most Recent-AAPI Score]])=""),0,IF(FIT_Lite[[#This Row],[Most Recent-AAPI Score]]-FIT_Lite[[#This Row],[Pre-AAPI Score]]&gt;=0,1,0)))</f>
        <v>0</v>
      </c>
      <c r="AW320" s="7">
        <f>IF(FIT_Lite[[#This Row],[Most Recent-DLA-20 Score]]&gt;=7, 1, IF(OR(TRIM(FIT_Lite[[#This Row],[Pre-DLA-20 Score]])="",TRIM(FIT_Lite[[#This Row],[Most Recent-DLA-20 Score]])=""),0,IF(FIT_Lite[[#This Row],[Most Recent-DLA-20 Score]]-FIT_Lite[[#This Row],[Pre-DLA-20 Score]]&gt;=0,1,0)))</f>
        <v>0</v>
      </c>
      <c r="AX320" s="7">
        <f>IF(FIT_Lite[[#This Row],[Most Recent-AAPI Score]]&gt;=40, 1, IF(OR(TRIM(FIT_Lite[[#This Row],[Pre-AAPI Score]])="",TRIM(FIT_Lite[[#This Row],[Most Recent-AAPI Score]])=""),0,IF(FIT_Lite[[#This Row],[Most Recent-AAPI Score]]-FIT_Lite[[#This Row],[Pre-AAPI Score]]&gt;=0,1,0)))</f>
        <v>0</v>
      </c>
      <c r="AY320" s="7">
        <f>IF(FIT_Lite[[#This Row],[Most Recent-DLA-20 Score]]&gt;=7, 1, IF(OR(TRIM(FIT_Lite[[#This Row],[Pre-DLA-20 Score]])="",TRIM(FIT_Lite[[#This Row],[Most Recent-DLA-20 Score]])=""),0,IF(FIT_Lite[[#This Row],[Most Recent-DLA-20 Score]]-FIT_Lite[[#This Row],[Pre-DLA-20 Score]]&gt;=0,1,0)))</f>
        <v>0</v>
      </c>
      <c r="AZ320" s="7" t="str">
        <f>IFERROR(VLOOKUP(FIT_Lite[[#This Row],[Primary ICD-10 Diagnosis]],ICD_10[[Combined]:[category]],3,FALSE),"")</f>
        <v/>
      </c>
      <c r="BA320" s="18" t="str">
        <f>IF(AND(LEN(FIT_Lite[[#This Row],[Date Enrolled]])&gt;0,LEN(FIT_Lite[[#This Row],[Date Assessment Completed]])&gt;0),IF((FIT_Lite[[#This Row],[Date Assessment Completed]]-FIT_Lite[[#This Row],[Date Enrolled]])&lt;=15,"Yes","No"),"")</f>
        <v/>
      </c>
      <c r="BB320" s="7" t="str">
        <f>IF(AND(LEN(FIT_Lite[[#This Row],[Discharge Date]])&gt;0,LEN(FIT_Lite[[#This Row],[Date Discharge Summary Completed]])&gt;0),IF(DATEDIF(FIT_Lite[[#This Row],[Discharge Date]],FIT_Lite[[#This Row],[Date Discharge Summary Completed]],"D")&lt;=7,"Yes","No"),"")</f>
        <v/>
      </c>
      <c r="BC320" s="18" t="str">
        <f>IFERROR(IF(LEN(TRIM(FIT_Lite[[#This Row],[Living Arrangements at Discharge]]))&gt;0,VLOOKUP(FIT_Lite[[#This Row],[Living Arrangements at Discharge]],Living_Arrangements[],2,FALSE),""),"")</f>
        <v/>
      </c>
      <c r="BD32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0" s="18" t="str">
        <f>IF(LEN(TRIM(FIT_Lite[[#This Row],[Employment Status at Discharge]]))&gt;0,IF(FIT_Lite[[#This Row],[Employment Status at Discharge]]="Yes","Stable",IF(FIT_Lite[[#This Row],[Employment Status at Discharge]]="No","Unstable",IFERROR(VLOOKUP(FIT_Lite[[#This Row],[Employment Status at Discharge]],Employment_Stat[],2,FALSE),""))),"")</f>
        <v/>
      </c>
      <c r="BF320" s="16">
        <f>IF(LEN(FIT_Lite[[#This Row],[Pre-AAPI Date]])&gt;0,FIT_Lite[[#This Row],[Pre-AAPI Date]],FIT_Lite[[#This Row],[Date Enrolled]])</f>
        <v>0</v>
      </c>
      <c r="BG320" s="16">
        <f ca="1">IF(LEN(FIT_Lite[[#This Row],[Date Discharge Summary Completed]])&gt;0,FIT_Lite[[#This Row],[Date Discharge Summary Completed]],IF(LEN(FIT_Lite[[#This Row],[Discharge Date]])&gt;0,FIT_Lite[[#This Row],[Discharge Date]]+30,TODAY()))</f>
        <v>45940</v>
      </c>
      <c r="BH320" s="16">
        <f>IF(LEN(FIT_Lite[[#This Row],[Pre-DLA-20 Date]])&gt;0,FIT_Lite[[#This Row],[Pre-DLA-20 Date]],FIT_Lite[[#This Row],[Date Enrolled]])</f>
        <v>0</v>
      </c>
      <c r="BI320" t="str">
        <f>IFERROR(IF(AND(TRIM(FIT_Lite[[#This Row],[Date Enrolled]])&lt;&gt;"",TRIM(FIT_Lite[[#This Row],[Discharge Date]])&lt;&gt;""),DATEDIF(FIT_Lite[[#This Row],[Date Enrolled]],FIT_Lite[[#This Row],[Discharge Date]],"D"),""),"")</f>
        <v/>
      </c>
    </row>
    <row r="321" spans="1:61" x14ac:dyDescent="0.25">
      <c r="A321" s="14"/>
      <c r="D321" s="20"/>
      <c r="O321" s="7"/>
      <c r="S321" s="10"/>
      <c r="AG321" s="11"/>
      <c r="AH321" s="35"/>
      <c r="AI321" s="11"/>
      <c r="AJ321" s="11"/>
      <c r="AP321" s="15" t="str" cm="1">
        <f t="array" aca="1" ref="AP32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1" s="16" t="str" cm="1">
        <f t="array" aca="1" ref="AQ32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1" s="16" t="str" cm="1">
        <f t="array" aca="1" ref="AR32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1" s="51" t="str">
        <f ca="1">IF(
AND(LEN(TRIM(FIT_Lite[[#This Row],[Child Care 6 Months Post-Discharge]]))=0,LEN(TRIM(FIT_Lite[[#This Row],[Discharge Date]]))&gt;0,LEN(TRIM(AN321))=0,FIT_Lite[[#This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1" s="48" t="str" cm="1">
        <f t="array" aca="1" ref="AT32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1" s="7">
        <f>IF(FIT_Lite[[#This Row],[Most Recent-AAPI Score]]&gt;=40, 1, IF(OR(TRIM(FIT_Lite[[#This Row],[Pre-AAPI Score]])="",TRIM(FIT_Lite[[#This Row],[Most Recent-AAPI Score]])=""),0,IF(FIT_Lite[[#This Row],[Most Recent-AAPI Score]]-FIT_Lite[[#This Row],[Pre-AAPI Score]]&gt;=0,1,0)))</f>
        <v>0</v>
      </c>
      <c r="AW321" s="7">
        <f>IF(FIT_Lite[[#This Row],[Most Recent-DLA-20 Score]]&gt;=7, 1, IF(OR(TRIM(FIT_Lite[[#This Row],[Pre-DLA-20 Score]])="",TRIM(FIT_Lite[[#This Row],[Most Recent-DLA-20 Score]])=""),0,IF(FIT_Lite[[#This Row],[Most Recent-DLA-20 Score]]-FIT_Lite[[#This Row],[Pre-DLA-20 Score]]&gt;=0,1,0)))</f>
        <v>0</v>
      </c>
      <c r="AX321" s="7">
        <f>IF(FIT_Lite[[#This Row],[Most Recent-AAPI Score]]&gt;=40, 1, IF(OR(TRIM(FIT_Lite[[#This Row],[Pre-AAPI Score]])="",TRIM(FIT_Lite[[#This Row],[Most Recent-AAPI Score]])=""),0,IF(FIT_Lite[[#This Row],[Most Recent-AAPI Score]]-FIT_Lite[[#This Row],[Pre-AAPI Score]]&gt;=0,1,0)))</f>
        <v>0</v>
      </c>
      <c r="AY321" s="7">
        <f>IF(FIT_Lite[[#This Row],[Most Recent-DLA-20 Score]]&gt;=7, 1, IF(OR(TRIM(FIT_Lite[[#This Row],[Pre-DLA-20 Score]])="",TRIM(FIT_Lite[[#This Row],[Most Recent-DLA-20 Score]])=""),0,IF(FIT_Lite[[#This Row],[Most Recent-DLA-20 Score]]-FIT_Lite[[#This Row],[Pre-DLA-20 Score]]&gt;=0,1,0)))</f>
        <v>0</v>
      </c>
      <c r="AZ321" s="7" t="str">
        <f>IFERROR(VLOOKUP(FIT_Lite[[#This Row],[Primary ICD-10 Diagnosis]],ICD_10[[Combined]:[category]],3,FALSE),"")</f>
        <v/>
      </c>
      <c r="BA321" s="18" t="str">
        <f>IF(AND(LEN(FIT_Lite[[#This Row],[Date Enrolled]])&gt;0,LEN(FIT_Lite[[#This Row],[Date Assessment Completed]])&gt;0),IF((FIT_Lite[[#This Row],[Date Assessment Completed]]-FIT_Lite[[#This Row],[Date Enrolled]])&lt;=15,"Yes","No"),"")</f>
        <v/>
      </c>
      <c r="BB321" s="7" t="str">
        <f>IF(AND(LEN(FIT_Lite[[#This Row],[Discharge Date]])&gt;0,LEN(FIT_Lite[[#This Row],[Date Discharge Summary Completed]])&gt;0),IF(DATEDIF(FIT_Lite[[#This Row],[Discharge Date]],FIT_Lite[[#This Row],[Date Discharge Summary Completed]],"D")&lt;=7,"Yes","No"),"")</f>
        <v/>
      </c>
      <c r="BC321" s="18" t="str">
        <f>IFERROR(IF(LEN(TRIM(FIT_Lite[[#This Row],[Living Arrangements at Discharge]]))&gt;0,VLOOKUP(FIT_Lite[[#This Row],[Living Arrangements at Discharge]],Living_Arrangements[],2,FALSE),""),"")</f>
        <v/>
      </c>
      <c r="BD32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1" s="18" t="str">
        <f>IF(LEN(TRIM(FIT_Lite[[#This Row],[Employment Status at Discharge]]))&gt;0,IF(FIT_Lite[[#This Row],[Employment Status at Discharge]]="Yes","Stable",IF(FIT_Lite[[#This Row],[Employment Status at Discharge]]="No","Unstable",IFERROR(VLOOKUP(FIT_Lite[[#This Row],[Employment Status at Discharge]],Employment_Stat[],2,FALSE),""))),"")</f>
        <v/>
      </c>
      <c r="BF321" s="16">
        <f>IF(LEN(FIT_Lite[[#This Row],[Pre-AAPI Date]])&gt;0,FIT_Lite[[#This Row],[Pre-AAPI Date]],FIT_Lite[[#This Row],[Date Enrolled]])</f>
        <v>0</v>
      </c>
      <c r="BG321" s="16">
        <f ca="1">IF(LEN(FIT_Lite[[#This Row],[Date Discharge Summary Completed]])&gt;0,FIT_Lite[[#This Row],[Date Discharge Summary Completed]],IF(LEN(FIT_Lite[[#This Row],[Discharge Date]])&gt;0,FIT_Lite[[#This Row],[Discharge Date]]+30,TODAY()))</f>
        <v>45940</v>
      </c>
      <c r="BH321" s="16">
        <f>IF(LEN(FIT_Lite[[#This Row],[Pre-DLA-20 Date]])&gt;0,FIT_Lite[[#This Row],[Pre-DLA-20 Date]],FIT_Lite[[#This Row],[Date Enrolled]])</f>
        <v>0</v>
      </c>
      <c r="BI321" t="str">
        <f>IFERROR(IF(AND(TRIM(FIT_Lite[[#This Row],[Date Enrolled]])&lt;&gt;"",TRIM(FIT_Lite[[#This Row],[Discharge Date]])&lt;&gt;""),DATEDIF(FIT_Lite[[#This Row],[Date Enrolled]],FIT_Lite[[#This Row],[Discharge Date]],"D"),""),"")</f>
        <v/>
      </c>
    </row>
    <row r="322" spans="1:61" x14ac:dyDescent="0.25">
      <c r="A322" s="14"/>
      <c r="D322" s="20"/>
      <c r="O322" s="7"/>
      <c r="S322" s="10"/>
      <c r="AG322" s="11"/>
      <c r="AH322" s="35"/>
      <c r="AI322" s="11"/>
      <c r="AJ322" s="11"/>
      <c r="AP322" s="15" t="str" cm="1">
        <f t="array" aca="1" ref="AP32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2" s="16" t="str" cm="1">
        <f t="array" aca="1" ref="AQ32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2" s="16" t="str" cm="1">
        <f t="array" aca="1" ref="AR32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2" s="51" t="str">
        <f ca="1">IF(
AND(LEN(TRIM(FIT_Lite[[#This Row],[Child Care 6 Months Post-Discharge]]))=0,LEN(TRIM(FIT_Lite[[#This Row],[Discharge Date]]))&gt;0,LEN(TRIM(AN322))=0,FIT_Lite[[#This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2" s="48" t="str" cm="1">
        <f t="array" aca="1" ref="AT32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2" s="7">
        <f>IF(FIT_Lite[[#This Row],[Most Recent-AAPI Score]]&gt;=40, 1, IF(OR(TRIM(FIT_Lite[[#This Row],[Pre-AAPI Score]])="",TRIM(FIT_Lite[[#This Row],[Most Recent-AAPI Score]])=""),0,IF(FIT_Lite[[#This Row],[Most Recent-AAPI Score]]-FIT_Lite[[#This Row],[Pre-AAPI Score]]&gt;=0,1,0)))</f>
        <v>0</v>
      </c>
      <c r="AW322" s="7">
        <f>IF(FIT_Lite[[#This Row],[Most Recent-DLA-20 Score]]&gt;=7, 1, IF(OR(TRIM(FIT_Lite[[#This Row],[Pre-DLA-20 Score]])="",TRIM(FIT_Lite[[#This Row],[Most Recent-DLA-20 Score]])=""),0,IF(FIT_Lite[[#This Row],[Most Recent-DLA-20 Score]]-FIT_Lite[[#This Row],[Pre-DLA-20 Score]]&gt;=0,1,0)))</f>
        <v>0</v>
      </c>
      <c r="AX322" s="7">
        <f>IF(FIT_Lite[[#This Row],[Most Recent-AAPI Score]]&gt;=40, 1, IF(OR(TRIM(FIT_Lite[[#This Row],[Pre-AAPI Score]])="",TRIM(FIT_Lite[[#This Row],[Most Recent-AAPI Score]])=""),0,IF(FIT_Lite[[#This Row],[Most Recent-AAPI Score]]-FIT_Lite[[#This Row],[Pre-AAPI Score]]&gt;=0,1,0)))</f>
        <v>0</v>
      </c>
      <c r="AY322" s="7">
        <f>IF(FIT_Lite[[#This Row],[Most Recent-DLA-20 Score]]&gt;=7, 1, IF(OR(TRIM(FIT_Lite[[#This Row],[Pre-DLA-20 Score]])="",TRIM(FIT_Lite[[#This Row],[Most Recent-DLA-20 Score]])=""),0,IF(FIT_Lite[[#This Row],[Most Recent-DLA-20 Score]]-FIT_Lite[[#This Row],[Pre-DLA-20 Score]]&gt;=0,1,0)))</f>
        <v>0</v>
      </c>
      <c r="AZ322" s="7" t="str">
        <f>IFERROR(VLOOKUP(FIT_Lite[[#This Row],[Primary ICD-10 Diagnosis]],ICD_10[[Combined]:[category]],3,FALSE),"")</f>
        <v/>
      </c>
      <c r="BA322" s="18" t="str">
        <f>IF(AND(LEN(FIT_Lite[[#This Row],[Date Enrolled]])&gt;0,LEN(FIT_Lite[[#This Row],[Date Assessment Completed]])&gt;0),IF((FIT_Lite[[#This Row],[Date Assessment Completed]]-FIT_Lite[[#This Row],[Date Enrolled]])&lt;=15,"Yes","No"),"")</f>
        <v/>
      </c>
      <c r="BB322" s="7" t="str">
        <f>IF(AND(LEN(FIT_Lite[[#This Row],[Discharge Date]])&gt;0,LEN(FIT_Lite[[#This Row],[Date Discharge Summary Completed]])&gt;0),IF(DATEDIF(FIT_Lite[[#This Row],[Discharge Date]],FIT_Lite[[#This Row],[Date Discharge Summary Completed]],"D")&lt;=7,"Yes","No"),"")</f>
        <v/>
      </c>
      <c r="BC322" s="18" t="str">
        <f>IFERROR(IF(LEN(TRIM(FIT_Lite[[#This Row],[Living Arrangements at Discharge]]))&gt;0,VLOOKUP(FIT_Lite[[#This Row],[Living Arrangements at Discharge]],Living_Arrangements[],2,FALSE),""),"")</f>
        <v/>
      </c>
      <c r="BD32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2" s="18" t="str">
        <f>IF(LEN(TRIM(FIT_Lite[[#This Row],[Employment Status at Discharge]]))&gt;0,IF(FIT_Lite[[#This Row],[Employment Status at Discharge]]="Yes","Stable",IF(FIT_Lite[[#This Row],[Employment Status at Discharge]]="No","Unstable",IFERROR(VLOOKUP(FIT_Lite[[#This Row],[Employment Status at Discharge]],Employment_Stat[],2,FALSE),""))),"")</f>
        <v/>
      </c>
      <c r="BF322" s="16">
        <f>IF(LEN(FIT_Lite[[#This Row],[Pre-AAPI Date]])&gt;0,FIT_Lite[[#This Row],[Pre-AAPI Date]],FIT_Lite[[#This Row],[Date Enrolled]])</f>
        <v>0</v>
      </c>
      <c r="BG322" s="16">
        <f ca="1">IF(LEN(FIT_Lite[[#This Row],[Date Discharge Summary Completed]])&gt;0,FIT_Lite[[#This Row],[Date Discharge Summary Completed]],IF(LEN(FIT_Lite[[#This Row],[Discharge Date]])&gt;0,FIT_Lite[[#This Row],[Discharge Date]]+30,TODAY()))</f>
        <v>45940</v>
      </c>
      <c r="BH322" s="16">
        <f>IF(LEN(FIT_Lite[[#This Row],[Pre-DLA-20 Date]])&gt;0,FIT_Lite[[#This Row],[Pre-DLA-20 Date]],FIT_Lite[[#This Row],[Date Enrolled]])</f>
        <v>0</v>
      </c>
      <c r="BI322" t="str">
        <f>IFERROR(IF(AND(TRIM(FIT_Lite[[#This Row],[Date Enrolled]])&lt;&gt;"",TRIM(FIT_Lite[[#This Row],[Discharge Date]])&lt;&gt;""),DATEDIF(FIT_Lite[[#This Row],[Date Enrolled]],FIT_Lite[[#This Row],[Discharge Date]],"D"),""),"")</f>
        <v/>
      </c>
    </row>
    <row r="323" spans="1:61" x14ac:dyDescent="0.25">
      <c r="A323" s="14"/>
      <c r="D323" s="20"/>
      <c r="O323" s="7"/>
      <c r="S323" s="10"/>
      <c r="AG323" s="11"/>
      <c r="AH323" s="35"/>
      <c r="AI323" s="11"/>
      <c r="AJ323" s="11"/>
      <c r="AP323" s="15" t="str" cm="1">
        <f t="array" aca="1" ref="AP32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3" s="16" t="str" cm="1">
        <f t="array" aca="1" ref="AQ32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3" s="16" t="str" cm="1">
        <f t="array" aca="1" ref="AR32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3" s="51" t="str">
        <f ca="1">IF(
AND(LEN(TRIM(FIT_Lite[[#This Row],[Child Care 6 Months Post-Discharge]]))=0,LEN(TRIM(FIT_Lite[[#This Row],[Discharge Date]]))&gt;0,LEN(TRIM(AN323))=0,FIT_Lite[[#This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3" s="48" t="str" cm="1">
        <f t="array" aca="1" ref="AT32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3" s="7">
        <f>IF(FIT_Lite[[#This Row],[Most Recent-AAPI Score]]&gt;=40, 1, IF(OR(TRIM(FIT_Lite[[#This Row],[Pre-AAPI Score]])="",TRIM(FIT_Lite[[#This Row],[Most Recent-AAPI Score]])=""),0,IF(FIT_Lite[[#This Row],[Most Recent-AAPI Score]]-FIT_Lite[[#This Row],[Pre-AAPI Score]]&gt;=0,1,0)))</f>
        <v>0</v>
      </c>
      <c r="AW323" s="7">
        <f>IF(FIT_Lite[[#This Row],[Most Recent-DLA-20 Score]]&gt;=7, 1, IF(OR(TRIM(FIT_Lite[[#This Row],[Pre-DLA-20 Score]])="",TRIM(FIT_Lite[[#This Row],[Most Recent-DLA-20 Score]])=""),0,IF(FIT_Lite[[#This Row],[Most Recent-DLA-20 Score]]-FIT_Lite[[#This Row],[Pre-DLA-20 Score]]&gt;=0,1,0)))</f>
        <v>0</v>
      </c>
      <c r="AX323" s="7">
        <f>IF(FIT_Lite[[#This Row],[Most Recent-AAPI Score]]&gt;=40, 1, IF(OR(TRIM(FIT_Lite[[#This Row],[Pre-AAPI Score]])="",TRIM(FIT_Lite[[#This Row],[Most Recent-AAPI Score]])=""),0,IF(FIT_Lite[[#This Row],[Most Recent-AAPI Score]]-FIT_Lite[[#This Row],[Pre-AAPI Score]]&gt;=0,1,0)))</f>
        <v>0</v>
      </c>
      <c r="AY323" s="7">
        <f>IF(FIT_Lite[[#This Row],[Most Recent-DLA-20 Score]]&gt;=7, 1, IF(OR(TRIM(FIT_Lite[[#This Row],[Pre-DLA-20 Score]])="",TRIM(FIT_Lite[[#This Row],[Most Recent-DLA-20 Score]])=""),0,IF(FIT_Lite[[#This Row],[Most Recent-DLA-20 Score]]-FIT_Lite[[#This Row],[Pre-DLA-20 Score]]&gt;=0,1,0)))</f>
        <v>0</v>
      </c>
      <c r="AZ323" s="7" t="str">
        <f>IFERROR(VLOOKUP(FIT_Lite[[#This Row],[Primary ICD-10 Diagnosis]],ICD_10[[Combined]:[category]],3,FALSE),"")</f>
        <v/>
      </c>
      <c r="BA323" s="18" t="str">
        <f>IF(AND(LEN(FIT_Lite[[#This Row],[Date Enrolled]])&gt;0,LEN(FIT_Lite[[#This Row],[Date Assessment Completed]])&gt;0),IF((FIT_Lite[[#This Row],[Date Assessment Completed]]-FIT_Lite[[#This Row],[Date Enrolled]])&lt;=15,"Yes","No"),"")</f>
        <v/>
      </c>
      <c r="BB323" s="7" t="str">
        <f>IF(AND(LEN(FIT_Lite[[#This Row],[Discharge Date]])&gt;0,LEN(FIT_Lite[[#This Row],[Date Discharge Summary Completed]])&gt;0),IF(DATEDIF(FIT_Lite[[#This Row],[Discharge Date]],FIT_Lite[[#This Row],[Date Discharge Summary Completed]],"D")&lt;=7,"Yes","No"),"")</f>
        <v/>
      </c>
      <c r="BC323" s="18" t="str">
        <f>IFERROR(IF(LEN(TRIM(FIT_Lite[[#This Row],[Living Arrangements at Discharge]]))&gt;0,VLOOKUP(FIT_Lite[[#This Row],[Living Arrangements at Discharge]],Living_Arrangements[],2,FALSE),""),"")</f>
        <v/>
      </c>
      <c r="BD32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3" s="18" t="str">
        <f>IF(LEN(TRIM(FIT_Lite[[#This Row],[Employment Status at Discharge]]))&gt;0,IF(FIT_Lite[[#This Row],[Employment Status at Discharge]]="Yes","Stable",IF(FIT_Lite[[#This Row],[Employment Status at Discharge]]="No","Unstable",IFERROR(VLOOKUP(FIT_Lite[[#This Row],[Employment Status at Discharge]],Employment_Stat[],2,FALSE),""))),"")</f>
        <v/>
      </c>
      <c r="BF323" s="16">
        <f>IF(LEN(FIT_Lite[[#This Row],[Pre-AAPI Date]])&gt;0,FIT_Lite[[#This Row],[Pre-AAPI Date]],FIT_Lite[[#This Row],[Date Enrolled]])</f>
        <v>0</v>
      </c>
      <c r="BG323" s="16">
        <f ca="1">IF(LEN(FIT_Lite[[#This Row],[Date Discharge Summary Completed]])&gt;0,FIT_Lite[[#This Row],[Date Discharge Summary Completed]],IF(LEN(FIT_Lite[[#This Row],[Discharge Date]])&gt;0,FIT_Lite[[#This Row],[Discharge Date]]+30,TODAY()))</f>
        <v>45940</v>
      </c>
      <c r="BH323" s="16">
        <f>IF(LEN(FIT_Lite[[#This Row],[Pre-DLA-20 Date]])&gt;0,FIT_Lite[[#This Row],[Pre-DLA-20 Date]],FIT_Lite[[#This Row],[Date Enrolled]])</f>
        <v>0</v>
      </c>
      <c r="BI323" t="str">
        <f>IFERROR(IF(AND(TRIM(FIT_Lite[[#This Row],[Date Enrolled]])&lt;&gt;"",TRIM(FIT_Lite[[#This Row],[Discharge Date]])&lt;&gt;""),DATEDIF(FIT_Lite[[#This Row],[Date Enrolled]],FIT_Lite[[#This Row],[Discharge Date]],"D"),""),"")</f>
        <v/>
      </c>
    </row>
    <row r="324" spans="1:61" x14ac:dyDescent="0.25">
      <c r="A324" s="14"/>
      <c r="D324" s="20"/>
      <c r="O324" s="7"/>
      <c r="S324" s="10"/>
      <c r="AG324" s="11"/>
      <c r="AH324" s="35"/>
      <c r="AI324" s="11"/>
      <c r="AJ324" s="11"/>
      <c r="AP324" s="15" t="str" cm="1">
        <f t="array" aca="1" ref="AP32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4" s="16" t="str" cm="1">
        <f t="array" aca="1" ref="AQ32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4" s="16" t="str" cm="1">
        <f t="array" aca="1" ref="AR32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4" s="51" t="str">
        <f ca="1">IF(
AND(LEN(TRIM(FIT_Lite[[#This Row],[Child Care 6 Months Post-Discharge]]))=0,LEN(TRIM(FIT_Lite[[#This Row],[Discharge Date]]))&gt;0,LEN(TRIM(AN324))=0,FIT_Lite[[#This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4" s="48" t="str" cm="1">
        <f t="array" aca="1" ref="AT32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4" s="7">
        <f>IF(FIT_Lite[[#This Row],[Most Recent-AAPI Score]]&gt;=40, 1, IF(OR(TRIM(FIT_Lite[[#This Row],[Pre-AAPI Score]])="",TRIM(FIT_Lite[[#This Row],[Most Recent-AAPI Score]])=""),0,IF(FIT_Lite[[#This Row],[Most Recent-AAPI Score]]-FIT_Lite[[#This Row],[Pre-AAPI Score]]&gt;=0,1,0)))</f>
        <v>0</v>
      </c>
      <c r="AW324" s="7">
        <f>IF(FIT_Lite[[#This Row],[Most Recent-DLA-20 Score]]&gt;=7, 1, IF(OR(TRIM(FIT_Lite[[#This Row],[Pre-DLA-20 Score]])="",TRIM(FIT_Lite[[#This Row],[Most Recent-DLA-20 Score]])=""),0,IF(FIT_Lite[[#This Row],[Most Recent-DLA-20 Score]]-FIT_Lite[[#This Row],[Pre-DLA-20 Score]]&gt;=0,1,0)))</f>
        <v>0</v>
      </c>
      <c r="AX324" s="7">
        <f>IF(FIT_Lite[[#This Row],[Most Recent-AAPI Score]]&gt;=40, 1, IF(OR(TRIM(FIT_Lite[[#This Row],[Pre-AAPI Score]])="",TRIM(FIT_Lite[[#This Row],[Most Recent-AAPI Score]])=""),0,IF(FIT_Lite[[#This Row],[Most Recent-AAPI Score]]-FIT_Lite[[#This Row],[Pre-AAPI Score]]&gt;=0,1,0)))</f>
        <v>0</v>
      </c>
      <c r="AY324" s="7">
        <f>IF(FIT_Lite[[#This Row],[Most Recent-DLA-20 Score]]&gt;=7, 1, IF(OR(TRIM(FIT_Lite[[#This Row],[Pre-DLA-20 Score]])="",TRIM(FIT_Lite[[#This Row],[Most Recent-DLA-20 Score]])=""),0,IF(FIT_Lite[[#This Row],[Most Recent-DLA-20 Score]]-FIT_Lite[[#This Row],[Pre-DLA-20 Score]]&gt;=0,1,0)))</f>
        <v>0</v>
      </c>
      <c r="AZ324" s="7" t="str">
        <f>IFERROR(VLOOKUP(FIT_Lite[[#This Row],[Primary ICD-10 Diagnosis]],ICD_10[[Combined]:[category]],3,FALSE),"")</f>
        <v/>
      </c>
      <c r="BA324" s="18" t="str">
        <f>IF(AND(LEN(FIT_Lite[[#This Row],[Date Enrolled]])&gt;0,LEN(FIT_Lite[[#This Row],[Date Assessment Completed]])&gt;0),IF((FIT_Lite[[#This Row],[Date Assessment Completed]]-FIT_Lite[[#This Row],[Date Enrolled]])&lt;=15,"Yes","No"),"")</f>
        <v/>
      </c>
      <c r="BB324" s="7" t="str">
        <f>IF(AND(LEN(FIT_Lite[[#This Row],[Discharge Date]])&gt;0,LEN(FIT_Lite[[#This Row],[Date Discharge Summary Completed]])&gt;0),IF(DATEDIF(FIT_Lite[[#This Row],[Discharge Date]],FIT_Lite[[#This Row],[Date Discharge Summary Completed]],"D")&lt;=7,"Yes","No"),"")</f>
        <v/>
      </c>
      <c r="BC324" s="18" t="str">
        <f>IFERROR(IF(LEN(TRIM(FIT_Lite[[#This Row],[Living Arrangements at Discharge]]))&gt;0,VLOOKUP(FIT_Lite[[#This Row],[Living Arrangements at Discharge]],Living_Arrangements[],2,FALSE),""),"")</f>
        <v/>
      </c>
      <c r="BD32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4" s="18" t="str">
        <f>IF(LEN(TRIM(FIT_Lite[[#This Row],[Employment Status at Discharge]]))&gt;0,IF(FIT_Lite[[#This Row],[Employment Status at Discharge]]="Yes","Stable",IF(FIT_Lite[[#This Row],[Employment Status at Discharge]]="No","Unstable",IFERROR(VLOOKUP(FIT_Lite[[#This Row],[Employment Status at Discharge]],Employment_Stat[],2,FALSE),""))),"")</f>
        <v/>
      </c>
      <c r="BF324" s="16">
        <f>IF(LEN(FIT_Lite[[#This Row],[Pre-AAPI Date]])&gt;0,FIT_Lite[[#This Row],[Pre-AAPI Date]],FIT_Lite[[#This Row],[Date Enrolled]])</f>
        <v>0</v>
      </c>
      <c r="BG324" s="16">
        <f ca="1">IF(LEN(FIT_Lite[[#This Row],[Date Discharge Summary Completed]])&gt;0,FIT_Lite[[#This Row],[Date Discharge Summary Completed]],IF(LEN(FIT_Lite[[#This Row],[Discharge Date]])&gt;0,FIT_Lite[[#This Row],[Discharge Date]]+30,TODAY()))</f>
        <v>45940</v>
      </c>
      <c r="BH324" s="16">
        <f>IF(LEN(FIT_Lite[[#This Row],[Pre-DLA-20 Date]])&gt;0,FIT_Lite[[#This Row],[Pre-DLA-20 Date]],FIT_Lite[[#This Row],[Date Enrolled]])</f>
        <v>0</v>
      </c>
      <c r="BI324" t="str">
        <f>IFERROR(IF(AND(TRIM(FIT_Lite[[#This Row],[Date Enrolled]])&lt;&gt;"",TRIM(FIT_Lite[[#This Row],[Discharge Date]])&lt;&gt;""),DATEDIF(FIT_Lite[[#This Row],[Date Enrolled]],FIT_Lite[[#This Row],[Discharge Date]],"D"),""),"")</f>
        <v/>
      </c>
    </row>
    <row r="325" spans="1:61" x14ac:dyDescent="0.25">
      <c r="A325" s="14"/>
      <c r="D325" s="20"/>
      <c r="O325" s="7"/>
      <c r="S325" s="10"/>
      <c r="AG325" s="11"/>
      <c r="AH325" s="35"/>
      <c r="AI325" s="11"/>
      <c r="AJ325" s="11"/>
      <c r="AP325" s="15" t="str" cm="1">
        <f t="array" aca="1" ref="AP32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5" s="16" t="str" cm="1">
        <f t="array" aca="1" ref="AQ32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5" s="16" t="str" cm="1">
        <f t="array" aca="1" ref="AR32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5" s="51" t="str">
        <f ca="1">IF(
AND(LEN(TRIM(FIT_Lite[[#This Row],[Child Care 6 Months Post-Discharge]]))=0,LEN(TRIM(FIT_Lite[[#This Row],[Discharge Date]]))&gt;0,LEN(TRIM(AN325))=0,FIT_Lite[[#This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5" s="48" t="str" cm="1">
        <f t="array" aca="1" ref="AT32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5" s="7">
        <f>IF(FIT_Lite[[#This Row],[Most Recent-AAPI Score]]&gt;=40, 1, IF(OR(TRIM(FIT_Lite[[#This Row],[Pre-AAPI Score]])="",TRIM(FIT_Lite[[#This Row],[Most Recent-AAPI Score]])=""),0,IF(FIT_Lite[[#This Row],[Most Recent-AAPI Score]]-FIT_Lite[[#This Row],[Pre-AAPI Score]]&gt;=0,1,0)))</f>
        <v>0</v>
      </c>
      <c r="AW325" s="7">
        <f>IF(FIT_Lite[[#This Row],[Most Recent-DLA-20 Score]]&gt;=7, 1, IF(OR(TRIM(FIT_Lite[[#This Row],[Pre-DLA-20 Score]])="",TRIM(FIT_Lite[[#This Row],[Most Recent-DLA-20 Score]])=""),0,IF(FIT_Lite[[#This Row],[Most Recent-DLA-20 Score]]-FIT_Lite[[#This Row],[Pre-DLA-20 Score]]&gt;=0,1,0)))</f>
        <v>0</v>
      </c>
      <c r="AX325" s="7">
        <f>IF(FIT_Lite[[#This Row],[Most Recent-AAPI Score]]&gt;=40, 1, IF(OR(TRIM(FIT_Lite[[#This Row],[Pre-AAPI Score]])="",TRIM(FIT_Lite[[#This Row],[Most Recent-AAPI Score]])=""),0,IF(FIT_Lite[[#This Row],[Most Recent-AAPI Score]]-FIT_Lite[[#This Row],[Pre-AAPI Score]]&gt;=0,1,0)))</f>
        <v>0</v>
      </c>
      <c r="AY325" s="7">
        <f>IF(FIT_Lite[[#This Row],[Most Recent-DLA-20 Score]]&gt;=7, 1, IF(OR(TRIM(FIT_Lite[[#This Row],[Pre-DLA-20 Score]])="",TRIM(FIT_Lite[[#This Row],[Most Recent-DLA-20 Score]])=""),0,IF(FIT_Lite[[#This Row],[Most Recent-DLA-20 Score]]-FIT_Lite[[#This Row],[Pre-DLA-20 Score]]&gt;=0,1,0)))</f>
        <v>0</v>
      </c>
      <c r="AZ325" s="7" t="str">
        <f>IFERROR(VLOOKUP(FIT_Lite[[#This Row],[Primary ICD-10 Diagnosis]],ICD_10[[Combined]:[category]],3,FALSE),"")</f>
        <v/>
      </c>
      <c r="BA325" s="18" t="str">
        <f>IF(AND(LEN(FIT_Lite[[#This Row],[Date Enrolled]])&gt;0,LEN(FIT_Lite[[#This Row],[Date Assessment Completed]])&gt;0),IF((FIT_Lite[[#This Row],[Date Assessment Completed]]-FIT_Lite[[#This Row],[Date Enrolled]])&lt;=15,"Yes","No"),"")</f>
        <v/>
      </c>
      <c r="BB325" s="7" t="str">
        <f>IF(AND(LEN(FIT_Lite[[#This Row],[Discharge Date]])&gt;0,LEN(FIT_Lite[[#This Row],[Date Discharge Summary Completed]])&gt;0),IF(DATEDIF(FIT_Lite[[#This Row],[Discharge Date]],FIT_Lite[[#This Row],[Date Discharge Summary Completed]],"D")&lt;=7,"Yes","No"),"")</f>
        <v/>
      </c>
      <c r="BC325" s="18" t="str">
        <f>IFERROR(IF(LEN(TRIM(FIT_Lite[[#This Row],[Living Arrangements at Discharge]]))&gt;0,VLOOKUP(FIT_Lite[[#This Row],[Living Arrangements at Discharge]],Living_Arrangements[],2,FALSE),""),"")</f>
        <v/>
      </c>
      <c r="BD32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5" s="18" t="str">
        <f>IF(LEN(TRIM(FIT_Lite[[#This Row],[Employment Status at Discharge]]))&gt;0,IF(FIT_Lite[[#This Row],[Employment Status at Discharge]]="Yes","Stable",IF(FIT_Lite[[#This Row],[Employment Status at Discharge]]="No","Unstable",IFERROR(VLOOKUP(FIT_Lite[[#This Row],[Employment Status at Discharge]],Employment_Stat[],2,FALSE),""))),"")</f>
        <v/>
      </c>
      <c r="BF325" s="16">
        <f>IF(LEN(FIT_Lite[[#This Row],[Pre-AAPI Date]])&gt;0,FIT_Lite[[#This Row],[Pre-AAPI Date]],FIT_Lite[[#This Row],[Date Enrolled]])</f>
        <v>0</v>
      </c>
      <c r="BG325" s="16">
        <f ca="1">IF(LEN(FIT_Lite[[#This Row],[Date Discharge Summary Completed]])&gt;0,FIT_Lite[[#This Row],[Date Discharge Summary Completed]],IF(LEN(FIT_Lite[[#This Row],[Discharge Date]])&gt;0,FIT_Lite[[#This Row],[Discharge Date]]+30,TODAY()))</f>
        <v>45940</v>
      </c>
      <c r="BH325" s="16">
        <f>IF(LEN(FIT_Lite[[#This Row],[Pre-DLA-20 Date]])&gt;0,FIT_Lite[[#This Row],[Pre-DLA-20 Date]],FIT_Lite[[#This Row],[Date Enrolled]])</f>
        <v>0</v>
      </c>
      <c r="BI325" t="str">
        <f>IFERROR(IF(AND(TRIM(FIT_Lite[[#This Row],[Date Enrolled]])&lt;&gt;"",TRIM(FIT_Lite[[#This Row],[Discharge Date]])&lt;&gt;""),DATEDIF(FIT_Lite[[#This Row],[Date Enrolled]],FIT_Lite[[#This Row],[Discharge Date]],"D"),""),"")</f>
        <v/>
      </c>
    </row>
    <row r="326" spans="1:61" x14ac:dyDescent="0.25">
      <c r="A326" s="14"/>
      <c r="D326" s="20"/>
      <c r="O326" s="7"/>
      <c r="S326" s="10"/>
      <c r="AG326" s="11"/>
      <c r="AH326" s="35"/>
      <c r="AI326" s="11"/>
      <c r="AJ326" s="11"/>
      <c r="AP326" s="15" t="str" cm="1">
        <f t="array" aca="1" ref="AP32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6" s="16" t="str" cm="1">
        <f t="array" aca="1" ref="AQ32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6" s="16" t="str" cm="1">
        <f t="array" aca="1" ref="AR32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6" s="51" t="str">
        <f ca="1">IF(
AND(LEN(TRIM(FIT_Lite[[#This Row],[Child Care 6 Months Post-Discharge]]))=0,LEN(TRIM(FIT_Lite[[#This Row],[Discharge Date]]))&gt;0,LEN(TRIM(AN326))=0,FIT_Lite[[#This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6" s="48" t="str" cm="1">
        <f t="array" aca="1" ref="AT32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6" s="7">
        <f>IF(FIT_Lite[[#This Row],[Most Recent-AAPI Score]]&gt;=40, 1, IF(OR(TRIM(FIT_Lite[[#This Row],[Pre-AAPI Score]])="",TRIM(FIT_Lite[[#This Row],[Most Recent-AAPI Score]])=""),0,IF(FIT_Lite[[#This Row],[Most Recent-AAPI Score]]-FIT_Lite[[#This Row],[Pre-AAPI Score]]&gt;=0,1,0)))</f>
        <v>0</v>
      </c>
      <c r="AW326" s="7">
        <f>IF(FIT_Lite[[#This Row],[Most Recent-DLA-20 Score]]&gt;=7, 1, IF(OR(TRIM(FIT_Lite[[#This Row],[Pre-DLA-20 Score]])="",TRIM(FIT_Lite[[#This Row],[Most Recent-DLA-20 Score]])=""),0,IF(FIT_Lite[[#This Row],[Most Recent-DLA-20 Score]]-FIT_Lite[[#This Row],[Pre-DLA-20 Score]]&gt;=0,1,0)))</f>
        <v>0</v>
      </c>
      <c r="AX326" s="7">
        <f>IF(FIT_Lite[[#This Row],[Most Recent-AAPI Score]]&gt;=40, 1, IF(OR(TRIM(FIT_Lite[[#This Row],[Pre-AAPI Score]])="",TRIM(FIT_Lite[[#This Row],[Most Recent-AAPI Score]])=""),0,IF(FIT_Lite[[#This Row],[Most Recent-AAPI Score]]-FIT_Lite[[#This Row],[Pre-AAPI Score]]&gt;=0,1,0)))</f>
        <v>0</v>
      </c>
      <c r="AY326" s="7">
        <f>IF(FIT_Lite[[#This Row],[Most Recent-DLA-20 Score]]&gt;=7, 1, IF(OR(TRIM(FIT_Lite[[#This Row],[Pre-DLA-20 Score]])="",TRIM(FIT_Lite[[#This Row],[Most Recent-DLA-20 Score]])=""),0,IF(FIT_Lite[[#This Row],[Most Recent-DLA-20 Score]]-FIT_Lite[[#This Row],[Pre-DLA-20 Score]]&gt;=0,1,0)))</f>
        <v>0</v>
      </c>
      <c r="AZ326" s="7" t="str">
        <f>IFERROR(VLOOKUP(FIT_Lite[[#This Row],[Primary ICD-10 Diagnosis]],ICD_10[[Combined]:[category]],3,FALSE),"")</f>
        <v/>
      </c>
      <c r="BA326" s="18" t="str">
        <f>IF(AND(LEN(FIT_Lite[[#This Row],[Date Enrolled]])&gt;0,LEN(FIT_Lite[[#This Row],[Date Assessment Completed]])&gt;0),IF((FIT_Lite[[#This Row],[Date Assessment Completed]]-FIT_Lite[[#This Row],[Date Enrolled]])&lt;=15,"Yes","No"),"")</f>
        <v/>
      </c>
      <c r="BB326" s="7" t="str">
        <f>IF(AND(LEN(FIT_Lite[[#This Row],[Discharge Date]])&gt;0,LEN(FIT_Lite[[#This Row],[Date Discharge Summary Completed]])&gt;0),IF(DATEDIF(FIT_Lite[[#This Row],[Discharge Date]],FIT_Lite[[#This Row],[Date Discharge Summary Completed]],"D")&lt;=7,"Yes","No"),"")</f>
        <v/>
      </c>
      <c r="BC326" s="18" t="str">
        <f>IFERROR(IF(LEN(TRIM(FIT_Lite[[#This Row],[Living Arrangements at Discharge]]))&gt;0,VLOOKUP(FIT_Lite[[#This Row],[Living Arrangements at Discharge]],Living_Arrangements[],2,FALSE),""),"")</f>
        <v/>
      </c>
      <c r="BD32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6" s="18" t="str">
        <f>IF(LEN(TRIM(FIT_Lite[[#This Row],[Employment Status at Discharge]]))&gt;0,IF(FIT_Lite[[#This Row],[Employment Status at Discharge]]="Yes","Stable",IF(FIT_Lite[[#This Row],[Employment Status at Discharge]]="No","Unstable",IFERROR(VLOOKUP(FIT_Lite[[#This Row],[Employment Status at Discharge]],Employment_Stat[],2,FALSE),""))),"")</f>
        <v/>
      </c>
      <c r="BF326" s="16">
        <f>IF(LEN(FIT_Lite[[#This Row],[Pre-AAPI Date]])&gt;0,FIT_Lite[[#This Row],[Pre-AAPI Date]],FIT_Lite[[#This Row],[Date Enrolled]])</f>
        <v>0</v>
      </c>
      <c r="BG326" s="16">
        <f ca="1">IF(LEN(FIT_Lite[[#This Row],[Date Discharge Summary Completed]])&gt;0,FIT_Lite[[#This Row],[Date Discharge Summary Completed]],IF(LEN(FIT_Lite[[#This Row],[Discharge Date]])&gt;0,FIT_Lite[[#This Row],[Discharge Date]]+30,TODAY()))</f>
        <v>45940</v>
      </c>
      <c r="BH326" s="16">
        <f>IF(LEN(FIT_Lite[[#This Row],[Pre-DLA-20 Date]])&gt;0,FIT_Lite[[#This Row],[Pre-DLA-20 Date]],FIT_Lite[[#This Row],[Date Enrolled]])</f>
        <v>0</v>
      </c>
      <c r="BI326" t="str">
        <f>IFERROR(IF(AND(TRIM(FIT_Lite[[#This Row],[Date Enrolled]])&lt;&gt;"",TRIM(FIT_Lite[[#This Row],[Discharge Date]])&lt;&gt;""),DATEDIF(FIT_Lite[[#This Row],[Date Enrolled]],FIT_Lite[[#This Row],[Discharge Date]],"D"),""),"")</f>
        <v/>
      </c>
    </row>
    <row r="327" spans="1:61" x14ac:dyDescent="0.25">
      <c r="A327" s="14"/>
      <c r="D327" s="20"/>
      <c r="O327" s="7"/>
      <c r="S327" s="10"/>
      <c r="AG327" s="11"/>
      <c r="AH327" s="35"/>
      <c r="AI327" s="11"/>
      <c r="AJ327" s="11"/>
      <c r="AP327" s="15" t="str" cm="1">
        <f t="array" aca="1" ref="AP32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7" s="16" t="str" cm="1">
        <f t="array" aca="1" ref="AQ32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7" s="16" t="str" cm="1">
        <f t="array" aca="1" ref="AR32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7" s="51" t="str">
        <f ca="1">IF(
AND(LEN(TRIM(FIT_Lite[[#This Row],[Child Care 6 Months Post-Discharge]]))=0,LEN(TRIM(FIT_Lite[[#This Row],[Discharge Date]]))&gt;0,LEN(TRIM(AN327))=0,FIT_Lite[[#This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7" s="48" t="str" cm="1">
        <f t="array" aca="1" ref="AT32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7" s="7">
        <f>IF(FIT_Lite[[#This Row],[Most Recent-AAPI Score]]&gt;=40, 1, IF(OR(TRIM(FIT_Lite[[#This Row],[Pre-AAPI Score]])="",TRIM(FIT_Lite[[#This Row],[Most Recent-AAPI Score]])=""),0,IF(FIT_Lite[[#This Row],[Most Recent-AAPI Score]]-FIT_Lite[[#This Row],[Pre-AAPI Score]]&gt;=0,1,0)))</f>
        <v>0</v>
      </c>
      <c r="AW327" s="7">
        <f>IF(FIT_Lite[[#This Row],[Most Recent-DLA-20 Score]]&gt;=7, 1, IF(OR(TRIM(FIT_Lite[[#This Row],[Pre-DLA-20 Score]])="",TRIM(FIT_Lite[[#This Row],[Most Recent-DLA-20 Score]])=""),0,IF(FIT_Lite[[#This Row],[Most Recent-DLA-20 Score]]-FIT_Lite[[#This Row],[Pre-DLA-20 Score]]&gt;=0,1,0)))</f>
        <v>0</v>
      </c>
      <c r="AX327" s="7">
        <f>IF(FIT_Lite[[#This Row],[Most Recent-AAPI Score]]&gt;=40, 1, IF(OR(TRIM(FIT_Lite[[#This Row],[Pre-AAPI Score]])="",TRIM(FIT_Lite[[#This Row],[Most Recent-AAPI Score]])=""),0,IF(FIT_Lite[[#This Row],[Most Recent-AAPI Score]]-FIT_Lite[[#This Row],[Pre-AAPI Score]]&gt;=0,1,0)))</f>
        <v>0</v>
      </c>
      <c r="AY327" s="7">
        <f>IF(FIT_Lite[[#This Row],[Most Recent-DLA-20 Score]]&gt;=7, 1, IF(OR(TRIM(FIT_Lite[[#This Row],[Pre-DLA-20 Score]])="",TRIM(FIT_Lite[[#This Row],[Most Recent-DLA-20 Score]])=""),0,IF(FIT_Lite[[#This Row],[Most Recent-DLA-20 Score]]-FIT_Lite[[#This Row],[Pre-DLA-20 Score]]&gt;=0,1,0)))</f>
        <v>0</v>
      </c>
      <c r="AZ327" s="7" t="str">
        <f>IFERROR(VLOOKUP(FIT_Lite[[#This Row],[Primary ICD-10 Diagnosis]],ICD_10[[Combined]:[category]],3,FALSE),"")</f>
        <v/>
      </c>
      <c r="BA327" s="18" t="str">
        <f>IF(AND(LEN(FIT_Lite[[#This Row],[Date Enrolled]])&gt;0,LEN(FIT_Lite[[#This Row],[Date Assessment Completed]])&gt;0),IF((FIT_Lite[[#This Row],[Date Assessment Completed]]-FIT_Lite[[#This Row],[Date Enrolled]])&lt;=15,"Yes","No"),"")</f>
        <v/>
      </c>
      <c r="BB327" s="7" t="str">
        <f>IF(AND(LEN(FIT_Lite[[#This Row],[Discharge Date]])&gt;0,LEN(FIT_Lite[[#This Row],[Date Discharge Summary Completed]])&gt;0),IF(DATEDIF(FIT_Lite[[#This Row],[Discharge Date]],FIT_Lite[[#This Row],[Date Discharge Summary Completed]],"D")&lt;=7,"Yes","No"),"")</f>
        <v/>
      </c>
      <c r="BC327" s="18" t="str">
        <f>IFERROR(IF(LEN(TRIM(FIT_Lite[[#This Row],[Living Arrangements at Discharge]]))&gt;0,VLOOKUP(FIT_Lite[[#This Row],[Living Arrangements at Discharge]],Living_Arrangements[],2,FALSE),""),"")</f>
        <v/>
      </c>
      <c r="BD32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7" s="18" t="str">
        <f>IF(LEN(TRIM(FIT_Lite[[#This Row],[Employment Status at Discharge]]))&gt;0,IF(FIT_Lite[[#This Row],[Employment Status at Discharge]]="Yes","Stable",IF(FIT_Lite[[#This Row],[Employment Status at Discharge]]="No","Unstable",IFERROR(VLOOKUP(FIT_Lite[[#This Row],[Employment Status at Discharge]],Employment_Stat[],2,FALSE),""))),"")</f>
        <v/>
      </c>
      <c r="BF327" s="16">
        <f>IF(LEN(FIT_Lite[[#This Row],[Pre-AAPI Date]])&gt;0,FIT_Lite[[#This Row],[Pre-AAPI Date]],FIT_Lite[[#This Row],[Date Enrolled]])</f>
        <v>0</v>
      </c>
      <c r="BG327" s="16">
        <f ca="1">IF(LEN(FIT_Lite[[#This Row],[Date Discharge Summary Completed]])&gt;0,FIT_Lite[[#This Row],[Date Discharge Summary Completed]],IF(LEN(FIT_Lite[[#This Row],[Discharge Date]])&gt;0,FIT_Lite[[#This Row],[Discharge Date]]+30,TODAY()))</f>
        <v>45940</v>
      </c>
      <c r="BH327" s="16">
        <f>IF(LEN(FIT_Lite[[#This Row],[Pre-DLA-20 Date]])&gt;0,FIT_Lite[[#This Row],[Pre-DLA-20 Date]],FIT_Lite[[#This Row],[Date Enrolled]])</f>
        <v>0</v>
      </c>
      <c r="BI327" t="str">
        <f>IFERROR(IF(AND(TRIM(FIT_Lite[[#This Row],[Date Enrolled]])&lt;&gt;"",TRIM(FIT_Lite[[#This Row],[Discharge Date]])&lt;&gt;""),DATEDIF(FIT_Lite[[#This Row],[Date Enrolled]],FIT_Lite[[#This Row],[Discharge Date]],"D"),""),"")</f>
        <v/>
      </c>
    </row>
    <row r="328" spans="1:61" x14ac:dyDescent="0.25">
      <c r="A328" s="14"/>
      <c r="D328" s="20"/>
      <c r="O328" s="7"/>
      <c r="S328" s="10"/>
      <c r="AG328" s="11"/>
      <c r="AH328" s="35"/>
      <c r="AI328" s="11"/>
      <c r="AJ328" s="11"/>
      <c r="AP328" s="15" t="str" cm="1">
        <f t="array" aca="1" ref="AP32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8" s="16" t="str" cm="1">
        <f t="array" aca="1" ref="AQ32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8" s="16" t="str" cm="1">
        <f t="array" aca="1" ref="AR32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8" s="51" t="str">
        <f ca="1">IF(
AND(LEN(TRIM(FIT_Lite[[#This Row],[Child Care 6 Months Post-Discharge]]))=0,LEN(TRIM(FIT_Lite[[#This Row],[Discharge Date]]))&gt;0,LEN(TRIM(AN328))=0,FIT_Lite[[#This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8" s="48" t="str" cm="1">
        <f t="array" aca="1" ref="AT32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8" s="7">
        <f>IF(FIT_Lite[[#This Row],[Most Recent-AAPI Score]]&gt;=40, 1, IF(OR(TRIM(FIT_Lite[[#This Row],[Pre-AAPI Score]])="",TRIM(FIT_Lite[[#This Row],[Most Recent-AAPI Score]])=""),0,IF(FIT_Lite[[#This Row],[Most Recent-AAPI Score]]-FIT_Lite[[#This Row],[Pre-AAPI Score]]&gt;=0,1,0)))</f>
        <v>0</v>
      </c>
      <c r="AW328" s="7">
        <f>IF(FIT_Lite[[#This Row],[Most Recent-DLA-20 Score]]&gt;=7, 1, IF(OR(TRIM(FIT_Lite[[#This Row],[Pre-DLA-20 Score]])="",TRIM(FIT_Lite[[#This Row],[Most Recent-DLA-20 Score]])=""),0,IF(FIT_Lite[[#This Row],[Most Recent-DLA-20 Score]]-FIT_Lite[[#This Row],[Pre-DLA-20 Score]]&gt;=0,1,0)))</f>
        <v>0</v>
      </c>
      <c r="AX328" s="7">
        <f>IF(FIT_Lite[[#This Row],[Most Recent-AAPI Score]]&gt;=40, 1, IF(OR(TRIM(FIT_Lite[[#This Row],[Pre-AAPI Score]])="",TRIM(FIT_Lite[[#This Row],[Most Recent-AAPI Score]])=""),0,IF(FIT_Lite[[#This Row],[Most Recent-AAPI Score]]-FIT_Lite[[#This Row],[Pre-AAPI Score]]&gt;=0,1,0)))</f>
        <v>0</v>
      </c>
      <c r="AY328" s="7">
        <f>IF(FIT_Lite[[#This Row],[Most Recent-DLA-20 Score]]&gt;=7, 1, IF(OR(TRIM(FIT_Lite[[#This Row],[Pre-DLA-20 Score]])="",TRIM(FIT_Lite[[#This Row],[Most Recent-DLA-20 Score]])=""),0,IF(FIT_Lite[[#This Row],[Most Recent-DLA-20 Score]]-FIT_Lite[[#This Row],[Pre-DLA-20 Score]]&gt;=0,1,0)))</f>
        <v>0</v>
      </c>
      <c r="AZ328" s="7" t="str">
        <f>IFERROR(VLOOKUP(FIT_Lite[[#This Row],[Primary ICD-10 Diagnosis]],ICD_10[[Combined]:[category]],3,FALSE),"")</f>
        <v/>
      </c>
      <c r="BA328" s="18" t="str">
        <f>IF(AND(LEN(FIT_Lite[[#This Row],[Date Enrolled]])&gt;0,LEN(FIT_Lite[[#This Row],[Date Assessment Completed]])&gt;0),IF((FIT_Lite[[#This Row],[Date Assessment Completed]]-FIT_Lite[[#This Row],[Date Enrolled]])&lt;=15,"Yes","No"),"")</f>
        <v/>
      </c>
      <c r="BB328" s="7" t="str">
        <f>IF(AND(LEN(FIT_Lite[[#This Row],[Discharge Date]])&gt;0,LEN(FIT_Lite[[#This Row],[Date Discharge Summary Completed]])&gt;0),IF(DATEDIF(FIT_Lite[[#This Row],[Discharge Date]],FIT_Lite[[#This Row],[Date Discharge Summary Completed]],"D")&lt;=7,"Yes","No"),"")</f>
        <v/>
      </c>
      <c r="BC328" s="18" t="str">
        <f>IFERROR(IF(LEN(TRIM(FIT_Lite[[#This Row],[Living Arrangements at Discharge]]))&gt;0,VLOOKUP(FIT_Lite[[#This Row],[Living Arrangements at Discharge]],Living_Arrangements[],2,FALSE),""),"")</f>
        <v/>
      </c>
      <c r="BD32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8" s="18" t="str">
        <f>IF(LEN(TRIM(FIT_Lite[[#This Row],[Employment Status at Discharge]]))&gt;0,IF(FIT_Lite[[#This Row],[Employment Status at Discharge]]="Yes","Stable",IF(FIT_Lite[[#This Row],[Employment Status at Discharge]]="No","Unstable",IFERROR(VLOOKUP(FIT_Lite[[#This Row],[Employment Status at Discharge]],Employment_Stat[],2,FALSE),""))),"")</f>
        <v/>
      </c>
      <c r="BF328" s="16">
        <f>IF(LEN(FIT_Lite[[#This Row],[Pre-AAPI Date]])&gt;0,FIT_Lite[[#This Row],[Pre-AAPI Date]],FIT_Lite[[#This Row],[Date Enrolled]])</f>
        <v>0</v>
      </c>
      <c r="BG328" s="16">
        <f ca="1">IF(LEN(FIT_Lite[[#This Row],[Date Discharge Summary Completed]])&gt;0,FIT_Lite[[#This Row],[Date Discharge Summary Completed]],IF(LEN(FIT_Lite[[#This Row],[Discharge Date]])&gt;0,FIT_Lite[[#This Row],[Discharge Date]]+30,TODAY()))</f>
        <v>45940</v>
      </c>
      <c r="BH328" s="16">
        <f>IF(LEN(FIT_Lite[[#This Row],[Pre-DLA-20 Date]])&gt;0,FIT_Lite[[#This Row],[Pre-DLA-20 Date]],FIT_Lite[[#This Row],[Date Enrolled]])</f>
        <v>0</v>
      </c>
      <c r="BI328" t="str">
        <f>IFERROR(IF(AND(TRIM(FIT_Lite[[#This Row],[Date Enrolled]])&lt;&gt;"",TRIM(FIT_Lite[[#This Row],[Discharge Date]])&lt;&gt;""),DATEDIF(FIT_Lite[[#This Row],[Date Enrolled]],FIT_Lite[[#This Row],[Discharge Date]],"D"),""),"")</f>
        <v/>
      </c>
    </row>
    <row r="329" spans="1:61" x14ac:dyDescent="0.25">
      <c r="A329" s="14"/>
      <c r="D329" s="20"/>
      <c r="O329" s="7"/>
      <c r="S329" s="10"/>
      <c r="AG329" s="11"/>
      <c r="AH329" s="35"/>
      <c r="AI329" s="11"/>
      <c r="AJ329" s="11"/>
      <c r="AP329" s="15" t="str" cm="1">
        <f t="array" aca="1" ref="AP32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29" s="16" t="str" cm="1">
        <f t="array" aca="1" ref="AQ32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29" s="16" t="str" cm="1">
        <f t="array" aca="1" ref="AR32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29" s="51" t="str">
        <f ca="1">IF(
AND(LEN(TRIM(FIT_Lite[[#This Row],[Child Care 6 Months Post-Discharge]]))=0,LEN(TRIM(FIT_Lite[[#This Row],[Discharge Date]]))&gt;0,LEN(TRIM(AN329))=0,FIT_Lite[[#This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29" s="48" t="str" cm="1">
        <f t="array" aca="1" ref="AT32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2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29" s="7">
        <f>IF(FIT_Lite[[#This Row],[Most Recent-AAPI Score]]&gt;=40, 1, IF(OR(TRIM(FIT_Lite[[#This Row],[Pre-AAPI Score]])="",TRIM(FIT_Lite[[#This Row],[Most Recent-AAPI Score]])=""),0,IF(FIT_Lite[[#This Row],[Most Recent-AAPI Score]]-FIT_Lite[[#This Row],[Pre-AAPI Score]]&gt;=0,1,0)))</f>
        <v>0</v>
      </c>
      <c r="AW329" s="7">
        <f>IF(FIT_Lite[[#This Row],[Most Recent-DLA-20 Score]]&gt;=7, 1, IF(OR(TRIM(FIT_Lite[[#This Row],[Pre-DLA-20 Score]])="",TRIM(FIT_Lite[[#This Row],[Most Recent-DLA-20 Score]])=""),0,IF(FIT_Lite[[#This Row],[Most Recent-DLA-20 Score]]-FIT_Lite[[#This Row],[Pre-DLA-20 Score]]&gt;=0,1,0)))</f>
        <v>0</v>
      </c>
      <c r="AX329" s="7">
        <f>IF(FIT_Lite[[#This Row],[Most Recent-AAPI Score]]&gt;=40, 1, IF(OR(TRIM(FIT_Lite[[#This Row],[Pre-AAPI Score]])="",TRIM(FIT_Lite[[#This Row],[Most Recent-AAPI Score]])=""),0,IF(FIT_Lite[[#This Row],[Most Recent-AAPI Score]]-FIT_Lite[[#This Row],[Pre-AAPI Score]]&gt;=0,1,0)))</f>
        <v>0</v>
      </c>
      <c r="AY329" s="7">
        <f>IF(FIT_Lite[[#This Row],[Most Recent-DLA-20 Score]]&gt;=7, 1, IF(OR(TRIM(FIT_Lite[[#This Row],[Pre-DLA-20 Score]])="",TRIM(FIT_Lite[[#This Row],[Most Recent-DLA-20 Score]])=""),0,IF(FIT_Lite[[#This Row],[Most Recent-DLA-20 Score]]-FIT_Lite[[#This Row],[Pre-DLA-20 Score]]&gt;=0,1,0)))</f>
        <v>0</v>
      </c>
      <c r="AZ329" s="7" t="str">
        <f>IFERROR(VLOOKUP(FIT_Lite[[#This Row],[Primary ICD-10 Diagnosis]],ICD_10[[Combined]:[category]],3,FALSE),"")</f>
        <v/>
      </c>
      <c r="BA329" s="18" t="str">
        <f>IF(AND(LEN(FIT_Lite[[#This Row],[Date Enrolled]])&gt;0,LEN(FIT_Lite[[#This Row],[Date Assessment Completed]])&gt;0),IF((FIT_Lite[[#This Row],[Date Assessment Completed]]-FIT_Lite[[#This Row],[Date Enrolled]])&lt;=15,"Yes","No"),"")</f>
        <v/>
      </c>
      <c r="BB329" s="7" t="str">
        <f>IF(AND(LEN(FIT_Lite[[#This Row],[Discharge Date]])&gt;0,LEN(FIT_Lite[[#This Row],[Date Discharge Summary Completed]])&gt;0),IF(DATEDIF(FIT_Lite[[#This Row],[Discharge Date]],FIT_Lite[[#This Row],[Date Discharge Summary Completed]],"D")&lt;=7,"Yes","No"),"")</f>
        <v/>
      </c>
      <c r="BC329" s="18" t="str">
        <f>IFERROR(IF(LEN(TRIM(FIT_Lite[[#This Row],[Living Arrangements at Discharge]]))&gt;0,VLOOKUP(FIT_Lite[[#This Row],[Living Arrangements at Discharge]],Living_Arrangements[],2,FALSE),""),"")</f>
        <v/>
      </c>
      <c r="BD32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29" s="18" t="str">
        <f>IF(LEN(TRIM(FIT_Lite[[#This Row],[Employment Status at Discharge]]))&gt;0,IF(FIT_Lite[[#This Row],[Employment Status at Discharge]]="Yes","Stable",IF(FIT_Lite[[#This Row],[Employment Status at Discharge]]="No","Unstable",IFERROR(VLOOKUP(FIT_Lite[[#This Row],[Employment Status at Discharge]],Employment_Stat[],2,FALSE),""))),"")</f>
        <v/>
      </c>
      <c r="BF329" s="16">
        <f>IF(LEN(FIT_Lite[[#This Row],[Pre-AAPI Date]])&gt;0,FIT_Lite[[#This Row],[Pre-AAPI Date]],FIT_Lite[[#This Row],[Date Enrolled]])</f>
        <v>0</v>
      </c>
      <c r="BG329" s="16">
        <f ca="1">IF(LEN(FIT_Lite[[#This Row],[Date Discharge Summary Completed]])&gt;0,FIT_Lite[[#This Row],[Date Discharge Summary Completed]],IF(LEN(FIT_Lite[[#This Row],[Discharge Date]])&gt;0,FIT_Lite[[#This Row],[Discharge Date]]+30,TODAY()))</f>
        <v>45940</v>
      </c>
      <c r="BH329" s="16">
        <f>IF(LEN(FIT_Lite[[#This Row],[Pre-DLA-20 Date]])&gt;0,FIT_Lite[[#This Row],[Pre-DLA-20 Date]],FIT_Lite[[#This Row],[Date Enrolled]])</f>
        <v>0</v>
      </c>
      <c r="BI329" t="str">
        <f>IFERROR(IF(AND(TRIM(FIT_Lite[[#This Row],[Date Enrolled]])&lt;&gt;"",TRIM(FIT_Lite[[#This Row],[Discharge Date]])&lt;&gt;""),DATEDIF(FIT_Lite[[#This Row],[Date Enrolled]],FIT_Lite[[#This Row],[Discharge Date]],"D"),""),"")</f>
        <v/>
      </c>
    </row>
    <row r="330" spans="1:61" x14ac:dyDescent="0.25">
      <c r="A330" s="14"/>
      <c r="D330" s="20"/>
      <c r="O330" s="7"/>
      <c r="S330" s="10"/>
      <c r="AG330" s="11"/>
      <c r="AH330" s="35"/>
      <c r="AI330" s="11"/>
      <c r="AJ330" s="11"/>
      <c r="AP330" s="15" t="str" cm="1">
        <f t="array" aca="1" ref="AP33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0" s="16" t="str" cm="1">
        <f t="array" aca="1" ref="AQ33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0" s="16" t="str" cm="1">
        <f t="array" aca="1" ref="AR33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0" s="51" t="str">
        <f ca="1">IF(
AND(LEN(TRIM(FIT_Lite[[#This Row],[Child Care 6 Months Post-Discharge]]))=0,LEN(TRIM(FIT_Lite[[#This Row],[Discharge Date]]))&gt;0,LEN(TRIM(AN330))=0,FIT_Lite[[#This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0" s="48" t="str" cm="1">
        <f t="array" aca="1" ref="AT33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0" s="7">
        <f>IF(FIT_Lite[[#This Row],[Most Recent-AAPI Score]]&gt;=40, 1, IF(OR(TRIM(FIT_Lite[[#This Row],[Pre-AAPI Score]])="",TRIM(FIT_Lite[[#This Row],[Most Recent-AAPI Score]])=""),0,IF(FIT_Lite[[#This Row],[Most Recent-AAPI Score]]-FIT_Lite[[#This Row],[Pre-AAPI Score]]&gt;=0,1,0)))</f>
        <v>0</v>
      </c>
      <c r="AW330" s="7">
        <f>IF(FIT_Lite[[#This Row],[Most Recent-DLA-20 Score]]&gt;=7, 1, IF(OR(TRIM(FIT_Lite[[#This Row],[Pre-DLA-20 Score]])="",TRIM(FIT_Lite[[#This Row],[Most Recent-DLA-20 Score]])=""),0,IF(FIT_Lite[[#This Row],[Most Recent-DLA-20 Score]]-FIT_Lite[[#This Row],[Pre-DLA-20 Score]]&gt;=0,1,0)))</f>
        <v>0</v>
      </c>
      <c r="AX330" s="7">
        <f>IF(FIT_Lite[[#This Row],[Most Recent-AAPI Score]]&gt;=40, 1, IF(OR(TRIM(FIT_Lite[[#This Row],[Pre-AAPI Score]])="",TRIM(FIT_Lite[[#This Row],[Most Recent-AAPI Score]])=""),0,IF(FIT_Lite[[#This Row],[Most Recent-AAPI Score]]-FIT_Lite[[#This Row],[Pre-AAPI Score]]&gt;=0,1,0)))</f>
        <v>0</v>
      </c>
      <c r="AY330" s="7">
        <f>IF(FIT_Lite[[#This Row],[Most Recent-DLA-20 Score]]&gt;=7, 1, IF(OR(TRIM(FIT_Lite[[#This Row],[Pre-DLA-20 Score]])="",TRIM(FIT_Lite[[#This Row],[Most Recent-DLA-20 Score]])=""),0,IF(FIT_Lite[[#This Row],[Most Recent-DLA-20 Score]]-FIT_Lite[[#This Row],[Pre-DLA-20 Score]]&gt;=0,1,0)))</f>
        <v>0</v>
      </c>
      <c r="AZ330" s="7" t="str">
        <f>IFERROR(VLOOKUP(FIT_Lite[[#This Row],[Primary ICD-10 Diagnosis]],ICD_10[[Combined]:[category]],3,FALSE),"")</f>
        <v/>
      </c>
      <c r="BA330" s="18" t="str">
        <f>IF(AND(LEN(FIT_Lite[[#This Row],[Date Enrolled]])&gt;0,LEN(FIT_Lite[[#This Row],[Date Assessment Completed]])&gt;0),IF((FIT_Lite[[#This Row],[Date Assessment Completed]]-FIT_Lite[[#This Row],[Date Enrolled]])&lt;=15,"Yes","No"),"")</f>
        <v/>
      </c>
      <c r="BB330" s="7" t="str">
        <f>IF(AND(LEN(FIT_Lite[[#This Row],[Discharge Date]])&gt;0,LEN(FIT_Lite[[#This Row],[Date Discharge Summary Completed]])&gt;0),IF(DATEDIF(FIT_Lite[[#This Row],[Discharge Date]],FIT_Lite[[#This Row],[Date Discharge Summary Completed]],"D")&lt;=7,"Yes","No"),"")</f>
        <v/>
      </c>
      <c r="BC330" s="18" t="str">
        <f>IFERROR(IF(LEN(TRIM(FIT_Lite[[#This Row],[Living Arrangements at Discharge]]))&gt;0,VLOOKUP(FIT_Lite[[#This Row],[Living Arrangements at Discharge]],Living_Arrangements[],2,FALSE),""),"")</f>
        <v/>
      </c>
      <c r="BD33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0" s="18" t="str">
        <f>IF(LEN(TRIM(FIT_Lite[[#This Row],[Employment Status at Discharge]]))&gt;0,IF(FIT_Lite[[#This Row],[Employment Status at Discharge]]="Yes","Stable",IF(FIT_Lite[[#This Row],[Employment Status at Discharge]]="No","Unstable",IFERROR(VLOOKUP(FIT_Lite[[#This Row],[Employment Status at Discharge]],Employment_Stat[],2,FALSE),""))),"")</f>
        <v/>
      </c>
      <c r="BF330" s="16">
        <f>IF(LEN(FIT_Lite[[#This Row],[Pre-AAPI Date]])&gt;0,FIT_Lite[[#This Row],[Pre-AAPI Date]],FIT_Lite[[#This Row],[Date Enrolled]])</f>
        <v>0</v>
      </c>
      <c r="BG330" s="16">
        <f ca="1">IF(LEN(FIT_Lite[[#This Row],[Date Discharge Summary Completed]])&gt;0,FIT_Lite[[#This Row],[Date Discharge Summary Completed]],IF(LEN(FIT_Lite[[#This Row],[Discharge Date]])&gt;0,FIT_Lite[[#This Row],[Discharge Date]]+30,TODAY()))</f>
        <v>45940</v>
      </c>
      <c r="BH330" s="16">
        <f>IF(LEN(FIT_Lite[[#This Row],[Pre-DLA-20 Date]])&gt;0,FIT_Lite[[#This Row],[Pre-DLA-20 Date]],FIT_Lite[[#This Row],[Date Enrolled]])</f>
        <v>0</v>
      </c>
      <c r="BI330" t="str">
        <f>IFERROR(IF(AND(TRIM(FIT_Lite[[#This Row],[Date Enrolled]])&lt;&gt;"",TRIM(FIT_Lite[[#This Row],[Discharge Date]])&lt;&gt;""),DATEDIF(FIT_Lite[[#This Row],[Date Enrolled]],FIT_Lite[[#This Row],[Discharge Date]],"D"),""),"")</f>
        <v/>
      </c>
    </row>
    <row r="331" spans="1:61" x14ac:dyDescent="0.25">
      <c r="A331" s="14"/>
      <c r="D331" s="20"/>
      <c r="O331" s="7"/>
      <c r="S331" s="10"/>
      <c r="AG331" s="11"/>
      <c r="AH331" s="35"/>
      <c r="AI331" s="11"/>
      <c r="AJ331" s="11"/>
      <c r="AP331" s="15" t="str" cm="1">
        <f t="array" aca="1" ref="AP33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1" s="16" t="str" cm="1">
        <f t="array" aca="1" ref="AQ33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1" s="16" t="str" cm="1">
        <f t="array" aca="1" ref="AR33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1" s="51" t="str">
        <f ca="1">IF(
AND(LEN(TRIM(FIT_Lite[[#This Row],[Child Care 6 Months Post-Discharge]]))=0,LEN(TRIM(FIT_Lite[[#This Row],[Discharge Date]]))&gt;0,LEN(TRIM(AN331))=0,FIT_Lite[[#This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1" s="48" t="str" cm="1">
        <f t="array" aca="1" ref="AT33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1" s="7">
        <f>IF(FIT_Lite[[#This Row],[Most Recent-AAPI Score]]&gt;=40, 1, IF(OR(TRIM(FIT_Lite[[#This Row],[Pre-AAPI Score]])="",TRIM(FIT_Lite[[#This Row],[Most Recent-AAPI Score]])=""),0,IF(FIT_Lite[[#This Row],[Most Recent-AAPI Score]]-FIT_Lite[[#This Row],[Pre-AAPI Score]]&gt;=0,1,0)))</f>
        <v>0</v>
      </c>
      <c r="AW331" s="7">
        <f>IF(FIT_Lite[[#This Row],[Most Recent-DLA-20 Score]]&gt;=7, 1, IF(OR(TRIM(FIT_Lite[[#This Row],[Pre-DLA-20 Score]])="",TRIM(FIT_Lite[[#This Row],[Most Recent-DLA-20 Score]])=""),0,IF(FIT_Lite[[#This Row],[Most Recent-DLA-20 Score]]-FIT_Lite[[#This Row],[Pre-DLA-20 Score]]&gt;=0,1,0)))</f>
        <v>0</v>
      </c>
      <c r="AX331" s="7">
        <f>IF(FIT_Lite[[#This Row],[Most Recent-AAPI Score]]&gt;=40, 1, IF(OR(TRIM(FIT_Lite[[#This Row],[Pre-AAPI Score]])="",TRIM(FIT_Lite[[#This Row],[Most Recent-AAPI Score]])=""),0,IF(FIT_Lite[[#This Row],[Most Recent-AAPI Score]]-FIT_Lite[[#This Row],[Pre-AAPI Score]]&gt;=0,1,0)))</f>
        <v>0</v>
      </c>
      <c r="AY331" s="7">
        <f>IF(FIT_Lite[[#This Row],[Most Recent-DLA-20 Score]]&gt;=7, 1, IF(OR(TRIM(FIT_Lite[[#This Row],[Pre-DLA-20 Score]])="",TRIM(FIT_Lite[[#This Row],[Most Recent-DLA-20 Score]])=""),0,IF(FIT_Lite[[#This Row],[Most Recent-DLA-20 Score]]-FIT_Lite[[#This Row],[Pre-DLA-20 Score]]&gt;=0,1,0)))</f>
        <v>0</v>
      </c>
      <c r="AZ331" s="7" t="str">
        <f>IFERROR(VLOOKUP(FIT_Lite[[#This Row],[Primary ICD-10 Diagnosis]],ICD_10[[Combined]:[category]],3,FALSE),"")</f>
        <v/>
      </c>
      <c r="BA331" s="18" t="str">
        <f>IF(AND(LEN(FIT_Lite[[#This Row],[Date Enrolled]])&gt;0,LEN(FIT_Lite[[#This Row],[Date Assessment Completed]])&gt;0),IF((FIT_Lite[[#This Row],[Date Assessment Completed]]-FIT_Lite[[#This Row],[Date Enrolled]])&lt;=15,"Yes","No"),"")</f>
        <v/>
      </c>
      <c r="BB331" s="7" t="str">
        <f>IF(AND(LEN(FIT_Lite[[#This Row],[Discharge Date]])&gt;0,LEN(FIT_Lite[[#This Row],[Date Discharge Summary Completed]])&gt;0),IF(DATEDIF(FIT_Lite[[#This Row],[Discharge Date]],FIT_Lite[[#This Row],[Date Discharge Summary Completed]],"D")&lt;=7,"Yes","No"),"")</f>
        <v/>
      </c>
      <c r="BC331" s="18" t="str">
        <f>IFERROR(IF(LEN(TRIM(FIT_Lite[[#This Row],[Living Arrangements at Discharge]]))&gt;0,VLOOKUP(FIT_Lite[[#This Row],[Living Arrangements at Discharge]],Living_Arrangements[],2,FALSE),""),"")</f>
        <v/>
      </c>
      <c r="BD33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1" s="18" t="str">
        <f>IF(LEN(TRIM(FIT_Lite[[#This Row],[Employment Status at Discharge]]))&gt;0,IF(FIT_Lite[[#This Row],[Employment Status at Discharge]]="Yes","Stable",IF(FIT_Lite[[#This Row],[Employment Status at Discharge]]="No","Unstable",IFERROR(VLOOKUP(FIT_Lite[[#This Row],[Employment Status at Discharge]],Employment_Stat[],2,FALSE),""))),"")</f>
        <v/>
      </c>
      <c r="BF331" s="16">
        <f>IF(LEN(FIT_Lite[[#This Row],[Pre-AAPI Date]])&gt;0,FIT_Lite[[#This Row],[Pre-AAPI Date]],FIT_Lite[[#This Row],[Date Enrolled]])</f>
        <v>0</v>
      </c>
      <c r="BG331" s="16">
        <f ca="1">IF(LEN(FIT_Lite[[#This Row],[Date Discharge Summary Completed]])&gt;0,FIT_Lite[[#This Row],[Date Discharge Summary Completed]],IF(LEN(FIT_Lite[[#This Row],[Discharge Date]])&gt;0,FIT_Lite[[#This Row],[Discharge Date]]+30,TODAY()))</f>
        <v>45940</v>
      </c>
      <c r="BH331" s="16">
        <f>IF(LEN(FIT_Lite[[#This Row],[Pre-DLA-20 Date]])&gt;0,FIT_Lite[[#This Row],[Pre-DLA-20 Date]],FIT_Lite[[#This Row],[Date Enrolled]])</f>
        <v>0</v>
      </c>
      <c r="BI331" t="str">
        <f>IFERROR(IF(AND(TRIM(FIT_Lite[[#This Row],[Date Enrolled]])&lt;&gt;"",TRIM(FIT_Lite[[#This Row],[Discharge Date]])&lt;&gt;""),DATEDIF(FIT_Lite[[#This Row],[Date Enrolled]],FIT_Lite[[#This Row],[Discharge Date]],"D"),""),"")</f>
        <v/>
      </c>
    </row>
    <row r="332" spans="1:61" x14ac:dyDescent="0.25">
      <c r="A332" s="14"/>
      <c r="D332" s="20"/>
      <c r="O332" s="7"/>
      <c r="S332" s="10"/>
      <c r="AG332" s="11"/>
      <c r="AH332" s="35"/>
      <c r="AI332" s="11"/>
      <c r="AJ332" s="11"/>
      <c r="AP332" s="15" t="str" cm="1">
        <f t="array" aca="1" ref="AP33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2" s="16" t="str" cm="1">
        <f t="array" aca="1" ref="AQ33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2" s="16" t="str" cm="1">
        <f t="array" aca="1" ref="AR33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2" s="51" t="str">
        <f ca="1">IF(
AND(LEN(TRIM(FIT_Lite[[#This Row],[Child Care 6 Months Post-Discharge]]))=0,LEN(TRIM(FIT_Lite[[#This Row],[Discharge Date]]))&gt;0,LEN(TRIM(AN332))=0,FIT_Lite[[#This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2" s="48" t="str" cm="1">
        <f t="array" aca="1" ref="AT33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2" s="7">
        <f>IF(FIT_Lite[[#This Row],[Most Recent-AAPI Score]]&gt;=40, 1, IF(OR(TRIM(FIT_Lite[[#This Row],[Pre-AAPI Score]])="",TRIM(FIT_Lite[[#This Row],[Most Recent-AAPI Score]])=""),0,IF(FIT_Lite[[#This Row],[Most Recent-AAPI Score]]-FIT_Lite[[#This Row],[Pre-AAPI Score]]&gt;=0,1,0)))</f>
        <v>0</v>
      </c>
      <c r="AW332" s="7">
        <f>IF(FIT_Lite[[#This Row],[Most Recent-DLA-20 Score]]&gt;=7, 1, IF(OR(TRIM(FIT_Lite[[#This Row],[Pre-DLA-20 Score]])="",TRIM(FIT_Lite[[#This Row],[Most Recent-DLA-20 Score]])=""),0,IF(FIT_Lite[[#This Row],[Most Recent-DLA-20 Score]]-FIT_Lite[[#This Row],[Pre-DLA-20 Score]]&gt;=0,1,0)))</f>
        <v>0</v>
      </c>
      <c r="AX332" s="7">
        <f>IF(FIT_Lite[[#This Row],[Most Recent-AAPI Score]]&gt;=40, 1, IF(OR(TRIM(FIT_Lite[[#This Row],[Pre-AAPI Score]])="",TRIM(FIT_Lite[[#This Row],[Most Recent-AAPI Score]])=""),0,IF(FIT_Lite[[#This Row],[Most Recent-AAPI Score]]-FIT_Lite[[#This Row],[Pre-AAPI Score]]&gt;=0,1,0)))</f>
        <v>0</v>
      </c>
      <c r="AY332" s="7">
        <f>IF(FIT_Lite[[#This Row],[Most Recent-DLA-20 Score]]&gt;=7, 1, IF(OR(TRIM(FIT_Lite[[#This Row],[Pre-DLA-20 Score]])="",TRIM(FIT_Lite[[#This Row],[Most Recent-DLA-20 Score]])=""),0,IF(FIT_Lite[[#This Row],[Most Recent-DLA-20 Score]]-FIT_Lite[[#This Row],[Pre-DLA-20 Score]]&gt;=0,1,0)))</f>
        <v>0</v>
      </c>
      <c r="AZ332" s="7" t="str">
        <f>IFERROR(VLOOKUP(FIT_Lite[[#This Row],[Primary ICD-10 Diagnosis]],ICD_10[[Combined]:[category]],3,FALSE),"")</f>
        <v/>
      </c>
      <c r="BA332" s="18" t="str">
        <f>IF(AND(LEN(FIT_Lite[[#This Row],[Date Enrolled]])&gt;0,LEN(FIT_Lite[[#This Row],[Date Assessment Completed]])&gt;0),IF((FIT_Lite[[#This Row],[Date Assessment Completed]]-FIT_Lite[[#This Row],[Date Enrolled]])&lt;=15,"Yes","No"),"")</f>
        <v/>
      </c>
      <c r="BB332" s="7" t="str">
        <f>IF(AND(LEN(FIT_Lite[[#This Row],[Discharge Date]])&gt;0,LEN(FIT_Lite[[#This Row],[Date Discharge Summary Completed]])&gt;0),IF(DATEDIF(FIT_Lite[[#This Row],[Discharge Date]],FIT_Lite[[#This Row],[Date Discharge Summary Completed]],"D")&lt;=7,"Yes","No"),"")</f>
        <v/>
      </c>
      <c r="BC332" s="18" t="str">
        <f>IFERROR(IF(LEN(TRIM(FIT_Lite[[#This Row],[Living Arrangements at Discharge]]))&gt;0,VLOOKUP(FIT_Lite[[#This Row],[Living Arrangements at Discharge]],Living_Arrangements[],2,FALSE),""),"")</f>
        <v/>
      </c>
      <c r="BD33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2" s="18" t="str">
        <f>IF(LEN(TRIM(FIT_Lite[[#This Row],[Employment Status at Discharge]]))&gt;0,IF(FIT_Lite[[#This Row],[Employment Status at Discharge]]="Yes","Stable",IF(FIT_Lite[[#This Row],[Employment Status at Discharge]]="No","Unstable",IFERROR(VLOOKUP(FIT_Lite[[#This Row],[Employment Status at Discharge]],Employment_Stat[],2,FALSE),""))),"")</f>
        <v/>
      </c>
      <c r="BF332" s="16">
        <f>IF(LEN(FIT_Lite[[#This Row],[Pre-AAPI Date]])&gt;0,FIT_Lite[[#This Row],[Pre-AAPI Date]],FIT_Lite[[#This Row],[Date Enrolled]])</f>
        <v>0</v>
      </c>
      <c r="BG332" s="16">
        <f ca="1">IF(LEN(FIT_Lite[[#This Row],[Date Discharge Summary Completed]])&gt;0,FIT_Lite[[#This Row],[Date Discharge Summary Completed]],IF(LEN(FIT_Lite[[#This Row],[Discharge Date]])&gt;0,FIT_Lite[[#This Row],[Discharge Date]]+30,TODAY()))</f>
        <v>45940</v>
      </c>
      <c r="BH332" s="16">
        <f>IF(LEN(FIT_Lite[[#This Row],[Pre-DLA-20 Date]])&gt;0,FIT_Lite[[#This Row],[Pre-DLA-20 Date]],FIT_Lite[[#This Row],[Date Enrolled]])</f>
        <v>0</v>
      </c>
      <c r="BI332" t="str">
        <f>IFERROR(IF(AND(TRIM(FIT_Lite[[#This Row],[Date Enrolled]])&lt;&gt;"",TRIM(FIT_Lite[[#This Row],[Discharge Date]])&lt;&gt;""),DATEDIF(FIT_Lite[[#This Row],[Date Enrolled]],FIT_Lite[[#This Row],[Discharge Date]],"D"),""),"")</f>
        <v/>
      </c>
    </row>
    <row r="333" spans="1:61" x14ac:dyDescent="0.25">
      <c r="A333" s="14"/>
      <c r="D333" s="20"/>
      <c r="O333" s="7"/>
      <c r="S333" s="10"/>
      <c r="AG333" s="11"/>
      <c r="AH333" s="35"/>
      <c r="AI333" s="11"/>
      <c r="AJ333" s="11"/>
      <c r="AP333" s="15" t="str" cm="1">
        <f t="array" aca="1" ref="AP33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3" s="16" t="str" cm="1">
        <f t="array" aca="1" ref="AQ33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3" s="16" t="str" cm="1">
        <f t="array" aca="1" ref="AR33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3" s="51" t="str">
        <f ca="1">IF(
AND(LEN(TRIM(FIT_Lite[[#This Row],[Child Care 6 Months Post-Discharge]]))=0,LEN(TRIM(FIT_Lite[[#This Row],[Discharge Date]]))&gt;0,LEN(TRIM(AN333))=0,FIT_Lite[[#This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3" s="48" t="str" cm="1">
        <f t="array" aca="1" ref="AT33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3" s="7">
        <f>IF(FIT_Lite[[#This Row],[Most Recent-AAPI Score]]&gt;=40, 1, IF(OR(TRIM(FIT_Lite[[#This Row],[Pre-AAPI Score]])="",TRIM(FIT_Lite[[#This Row],[Most Recent-AAPI Score]])=""),0,IF(FIT_Lite[[#This Row],[Most Recent-AAPI Score]]-FIT_Lite[[#This Row],[Pre-AAPI Score]]&gt;=0,1,0)))</f>
        <v>0</v>
      </c>
      <c r="AW333" s="7">
        <f>IF(FIT_Lite[[#This Row],[Most Recent-DLA-20 Score]]&gt;=7, 1, IF(OR(TRIM(FIT_Lite[[#This Row],[Pre-DLA-20 Score]])="",TRIM(FIT_Lite[[#This Row],[Most Recent-DLA-20 Score]])=""),0,IF(FIT_Lite[[#This Row],[Most Recent-DLA-20 Score]]-FIT_Lite[[#This Row],[Pre-DLA-20 Score]]&gt;=0,1,0)))</f>
        <v>0</v>
      </c>
      <c r="AX333" s="7">
        <f>IF(FIT_Lite[[#This Row],[Most Recent-AAPI Score]]&gt;=40, 1, IF(OR(TRIM(FIT_Lite[[#This Row],[Pre-AAPI Score]])="",TRIM(FIT_Lite[[#This Row],[Most Recent-AAPI Score]])=""),0,IF(FIT_Lite[[#This Row],[Most Recent-AAPI Score]]-FIT_Lite[[#This Row],[Pre-AAPI Score]]&gt;=0,1,0)))</f>
        <v>0</v>
      </c>
      <c r="AY333" s="7">
        <f>IF(FIT_Lite[[#This Row],[Most Recent-DLA-20 Score]]&gt;=7, 1, IF(OR(TRIM(FIT_Lite[[#This Row],[Pre-DLA-20 Score]])="",TRIM(FIT_Lite[[#This Row],[Most Recent-DLA-20 Score]])=""),0,IF(FIT_Lite[[#This Row],[Most Recent-DLA-20 Score]]-FIT_Lite[[#This Row],[Pre-DLA-20 Score]]&gt;=0,1,0)))</f>
        <v>0</v>
      </c>
      <c r="AZ333" s="7" t="str">
        <f>IFERROR(VLOOKUP(FIT_Lite[[#This Row],[Primary ICD-10 Diagnosis]],ICD_10[[Combined]:[category]],3,FALSE),"")</f>
        <v/>
      </c>
      <c r="BA333" s="18" t="str">
        <f>IF(AND(LEN(FIT_Lite[[#This Row],[Date Enrolled]])&gt;0,LEN(FIT_Lite[[#This Row],[Date Assessment Completed]])&gt;0),IF((FIT_Lite[[#This Row],[Date Assessment Completed]]-FIT_Lite[[#This Row],[Date Enrolled]])&lt;=15,"Yes","No"),"")</f>
        <v/>
      </c>
      <c r="BB333" s="7" t="str">
        <f>IF(AND(LEN(FIT_Lite[[#This Row],[Discharge Date]])&gt;0,LEN(FIT_Lite[[#This Row],[Date Discharge Summary Completed]])&gt;0),IF(DATEDIF(FIT_Lite[[#This Row],[Discharge Date]],FIT_Lite[[#This Row],[Date Discharge Summary Completed]],"D")&lt;=7,"Yes","No"),"")</f>
        <v/>
      </c>
      <c r="BC333" s="18" t="str">
        <f>IFERROR(IF(LEN(TRIM(FIT_Lite[[#This Row],[Living Arrangements at Discharge]]))&gt;0,VLOOKUP(FIT_Lite[[#This Row],[Living Arrangements at Discharge]],Living_Arrangements[],2,FALSE),""),"")</f>
        <v/>
      </c>
      <c r="BD33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3" s="18" t="str">
        <f>IF(LEN(TRIM(FIT_Lite[[#This Row],[Employment Status at Discharge]]))&gt;0,IF(FIT_Lite[[#This Row],[Employment Status at Discharge]]="Yes","Stable",IF(FIT_Lite[[#This Row],[Employment Status at Discharge]]="No","Unstable",IFERROR(VLOOKUP(FIT_Lite[[#This Row],[Employment Status at Discharge]],Employment_Stat[],2,FALSE),""))),"")</f>
        <v/>
      </c>
      <c r="BF333" s="16">
        <f>IF(LEN(FIT_Lite[[#This Row],[Pre-AAPI Date]])&gt;0,FIT_Lite[[#This Row],[Pre-AAPI Date]],FIT_Lite[[#This Row],[Date Enrolled]])</f>
        <v>0</v>
      </c>
      <c r="BG333" s="16">
        <f ca="1">IF(LEN(FIT_Lite[[#This Row],[Date Discharge Summary Completed]])&gt;0,FIT_Lite[[#This Row],[Date Discharge Summary Completed]],IF(LEN(FIT_Lite[[#This Row],[Discharge Date]])&gt;0,FIT_Lite[[#This Row],[Discharge Date]]+30,TODAY()))</f>
        <v>45940</v>
      </c>
      <c r="BH333" s="16">
        <f>IF(LEN(FIT_Lite[[#This Row],[Pre-DLA-20 Date]])&gt;0,FIT_Lite[[#This Row],[Pre-DLA-20 Date]],FIT_Lite[[#This Row],[Date Enrolled]])</f>
        <v>0</v>
      </c>
      <c r="BI333" t="str">
        <f>IFERROR(IF(AND(TRIM(FIT_Lite[[#This Row],[Date Enrolled]])&lt;&gt;"",TRIM(FIT_Lite[[#This Row],[Discharge Date]])&lt;&gt;""),DATEDIF(FIT_Lite[[#This Row],[Date Enrolled]],FIT_Lite[[#This Row],[Discharge Date]],"D"),""),"")</f>
        <v/>
      </c>
    </row>
    <row r="334" spans="1:61" x14ac:dyDescent="0.25">
      <c r="A334" s="14"/>
      <c r="D334" s="20"/>
      <c r="O334" s="7"/>
      <c r="S334" s="10"/>
      <c r="AG334" s="11"/>
      <c r="AH334" s="35"/>
      <c r="AI334" s="11"/>
      <c r="AJ334" s="11"/>
      <c r="AP334" s="15" t="str" cm="1">
        <f t="array" aca="1" ref="AP33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4" s="16" t="str" cm="1">
        <f t="array" aca="1" ref="AQ33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4" s="16" t="str" cm="1">
        <f t="array" aca="1" ref="AR33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4" s="51" t="str">
        <f ca="1">IF(
AND(LEN(TRIM(FIT_Lite[[#This Row],[Child Care 6 Months Post-Discharge]]))=0,LEN(TRIM(FIT_Lite[[#This Row],[Discharge Date]]))&gt;0,LEN(TRIM(AN334))=0,FIT_Lite[[#This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4" s="48" t="str" cm="1">
        <f t="array" aca="1" ref="AT33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4" s="7">
        <f>IF(FIT_Lite[[#This Row],[Most Recent-AAPI Score]]&gt;=40, 1, IF(OR(TRIM(FIT_Lite[[#This Row],[Pre-AAPI Score]])="",TRIM(FIT_Lite[[#This Row],[Most Recent-AAPI Score]])=""),0,IF(FIT_Lite[[#This Row],[Most Recent-AAPI Score]]-FIT_Lite[[#This Row],[Pre-AAPI Score]]&gt;=0,1,0)))</f>
        <v>0</v>
      </c>
      <c r="AW334" s="7">
        <f>IF(FIT_Lite[[#This Row],[Most Recent-DLA-20 Score]]&gt;=7, 1, IF(OR(TRIM(FIT_Lite[[#This Row],[Pre-DLA-20 Score]])="",TRIM(FIT_Lite[[#This Row],[Most Recent-DLA-20 Score]])=""),0,IF(FIT_Lite[[#This Row],[Most Recent-DLA-20 Score]]-FIT_Lite[[#This Row],[Pre-DLA-20 Score]]&gt;=0,1,0)))</f>
        <v>0</v>
      </c>
      <c r="AX334" s="7">
        <f>IF(FIT_Lite[[#This Row],[Most Recent-AAPI Score]]&gt;=40, 1, IF(OR(TRIM(FIT_Lite[[#This Row],[Pre-AAPI Score]])="",TRIM(FIT_Lite[[#This Row],[Most Recent-AAPI Score]])=""),0,IF(FIT_Lite[[#This Row],[Most Recent-AAPI Score]]-FIT_Lite[[#This Row],[Pre-AAPI Score]]&gt;=0,1,0)))</f>
        <v>0</v>
      </c>
      <c r="AY334" s="7">
        <f>IF(FIT_Lite[[#This Row],[Most Recent-DLA-20 Score]]&gt;=7, 1, IF(OR(TRIM(FIT_Lite[[#This Row],[Pre-DLA-20 Score]])="",TRIM(FIT_Lite[[#This Row],[Most Recent-DLA-20 Score]])=""),0,IF(FIT_Lite[[#This Row],[Most Recent-DLA-20 Score]]-FIT_Lite[[#This Row],[Pre-DLA-20 Score]]&gt;=0,1,0)))</f>
        <v>0</v>
      </c>
      <c r="AZ334" s="7" t="str">
        <f>IFERROR(VLOOKUP(FIT_Lite[[#This Row],[Primary ICD-10 Diagnosis]],ICD_10[[Combined]:[category]],3,FALSE),"")</f>
        <v/>
      </c>
      <c r="BA334" s="18" t="str">
        <f>IF(AND(LEN(FIT_Lite[[#This Row],[Date Enrolled]])&gt;0,LEN(FIT_Lite[[#This Row],[Date Assessment Completed]])&gt;0),IF((FIT_Lite[[#This Row],[Date Assessment Completed]]-FIT_Lite[[#This Row],[Date Enrolled]])&lt;=15,"Yes","No"),"")</f>
        <v/>
      </c>
      <c r="BB334" s="7" t="str">
        <f>IF(AND(LEN(FIT_Lite[[#This Row],[Discharge Date]])&gt;0,LEN(FIT_Lite[[#This Row],[Date Discharge Summary Completed]])&gt;0),IF(DATEDIF(FIT_Lite[[#This Row],[Discharge Date]],FIT_Lite[[#This Row],[Date Discharge Summary Completed]],"D")&lt;=7,"Yes","No"),"")</f>
        <v/>
      </c>
      <c r="BC334" s="18" t="str">
        <f>IFERROR(IF(LEN(TRIM(FIT_Lite[[#This Row],[Living Arrangements at Discharge]]))&gt;0,VLOOKUP(FIT_Lite[[#This Row],[Living Arrangements at Discharge]],Living_Arrangements[],2,FALSE),""),"")</f>
        <v/>
      </c>
      <c r="BD33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4" s="18" t="str">
        <f>IF(LEN(TRIM(FIT_Lite[[#This Row],[Employment Status at Discharge]]))&gt;0,IF(FIT_Lite[[#This Row],[Employment Status at Discharge]]="Yes","Stable",IF(FIT_Lite[[#This Row],[Employment Status at Discharge]]="No","Unstable",IFERROR(VLOOKUP(FIT_Lite[[#This Row],[Employment Status at Discharge]],Employment_Stat[],2,FALSE),""))),"")</f>
        <v/>
      </c>
      <c r="BF334" s="16">
        <f>IF(LEN(FIT_Lite[[#This Row],[Pre-AAPI Date]])&gt;0,FIT_Lite[[#This Row],[Pre-AAPI Date]],FIT_Lite[[#This Row],[Date Enrolled]])</f>
        <v>0</v>
      </c>
      <c r="BG334" s="16">
        <f ca="1">IF(LEN(FIT_Lite[[#This Row],[Date Discharge Summary Completed]])&gt;0,FIT_Lite[[#This Row],[Date Discharge Summary Completed]],IF(LEN(FIT_Lite[[#This Row],[Discharge Date]])&gt;0,FIT_Lite[[#This Row],[Discharge Date]]+30,TODAY()))</f>
        <v>45940</v>
      </c>
      <c r="BH334" s="16">
        <f>IF(LEN(FIT_Lite[[#This Row],[Pre-DLA-20 Date]])&gt;0,FIT_Lite[[#This Row],[Pre-DLA-20 Date]],FIT_Lite[[#This Row],[Date Enrolled]])</f>
        <v>0</v>
      </c>
      <c r="BI334" t="str">
        <f>IFERROR(IF(AND(TRIM(FIT_Lite[[#This Row],[Date Enrolled]])&lt;&gt;"",TRIM(FIT_Lite[[#This Row],[Discharge Date]])&lt;&gt;""),DATEDIF(FIT_Lite[[#This Row],[Date Enrolled]],FIT_Lite[[#This Row],[Discharge Date]],"D"),""),"")</f>
        <v/>
      </c>
    </row>
    <row r="335" spans="1:61" x14ac:dyDescent="0.25">
      <c r="A335" s="14"/>
      <c r="D335" s="20"/>
      <c r="O335" s="7"/>
      <c r="S335" s="10"/>
      <c r="AG335" s="11"/>
      <c r="AH335" s="35"/>
      <c r="AI335" s="11"/>
      <c r="AJ335" s="11"/>
      <c r="AP335" s="15" t="str" cm="1">
        <f t="array" aca="1" ref="AP33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5" s="16" t="str" cm="1">
        <f t="array" aca="1" ref="AQ33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5" s="16" t="str" cm="1">
        <f t="array" aca="1" ref="AR33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5" s="51" t="str">
        <f ca="1">IF(
AND(LEN(TRIM(FIT_Lite[[#This Row],[Child Care 6 Months Post-Discharge]]))=0,LEN(TRIM(FIT_Lite[[#This Row],[Discharge Date]]))&gt;0,LEN(TRIM(AN335))=0,FIT_Lite[[#This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5" s="48" t="str" cm="1">
        <f t="array" aca="1" ref="AT33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5" s="7">
        <f>IF(FIT_Lite[[#This Row],[Most Recent-AAPI Score]]&gt;=40, 1, IF(OR(TRIM(FIT_Lite[[#This Row],[Pre-AAPI Score]])="",TRIM(FIT_Lite[[#This Row],[Most Recent-AAPI Score]])=""),0,IF(FIT_Lite[[#This Row],[Most Recent-AAPI Score]]-FIT_Lite[[#This Row],[Pre-AAPI Score]]&gt;=0,1,0)))</f>
        <v>0</v>
      </c>
      <c r="AW335" s="7">
        <f>IF(FIT_Lite[[#This Row],[Most Recent-DLA-20 Score]]&gt;=7, 1, IF(OR(TRIM(FIT_Lite[[#This Row],[Pre-DLA-20 Score]])="",TRIM(FIT_Lite[[#This Row],[Most Recent-DLA-20 Score]])=""),0,IF(FIT_Lite[[#This Row],[Most Recent-DLA-20 Score]]-FIT_Lite[[#This Row],[Pre-DLA-20 Score]]&gt;=0,1,0)))</f>
        <v>0</v>
      </c>
      <c r="AX335" s="7">
        <f>IF(FIT_Lite[[#This Row],[Most Recent-AAPI Score]]&gt;=40, 1, IF(OR(TRIM(FIT_Lite[[#This Row],[Pre-AAPI Score]])="",TRIM(FIT_Lite[[#This Row],[Most Recent-AAPI Score]])=""),0,IF(FIT_Lite[[#This Row],[Most Recent-AAPI Score]]-FIT_Lite[[#This Row],[Pre-AAPI Score]]&gt;=0,1,0)))</f>
        <v>0</v>
      </c>
      <c r="AY335" s="7">
        <f>IF(FIT_Lite[[#This Row],[Most Recent-DLA-20 Score]]&gt;=7, 1, IF(OR(TRIM(FIT_Lite[[#This Row],[Pre-DLA-20 Score]])="",TRIM(FIT_Lite[[#This Row],[Most Recent-DLA-20 Score]])=""),0,IF(FIT_Lite[[#This Row],[Most Recent-DLA-20 Score]]-FIT_Lite[[#This Row],[Pre-DLA-20 Score]]&gt;=0,1,0)))</f>
        <v>0</v>
      </c>
      <c r="AZ335" s="7" t="str">
        <f>IFERROR(VLOOKUP(FIT_Lite[[#This Row],[Primary ICD-10 Diagnosis]],ICD_10[[Combined]:[category]],3,FALSE),"")</f>
        <v/>
      </c>
      <c r="BA335" s="18" t="str">
        <f>IF(AND(LEN(FIT_Lite[[#This Row],[Date Enrolled]])&gt;0,LEN(FIT_Lite[[#This Row],[Date Assessment Completed]])&gt;0),IF((FIT_Lite[[#This Row],[Date Assessment Completed]]-FIT_Lite[[#This Row],[Date Enrolled]])&lt;=15,"Yes","No"),"")</f>
        <v/>
      </c>
      <c r="BB335" s="7" t="str">
        <f>IF(AND(LEN(FIT_Lite[[#This Row],[Discharge Date]])&gt;0,LEN(FIT_Lite[[#This Row],[Date Discharge Summary Completed]])&gt;0),IF(DATEDIF(FIT_Lite[[#This Row],[Discharge Date]],FIT_Lite[[#This Row],[Date Discharge Summary Completed]],"D")&lt;=7,"Yes","No"),"")</f>
        <v/>
      </c>
      <c r="BC335" s="18" t="str">
        <f>IFERROR(IF(LEN(TRIM(FIT_Lite[[#This Row],[Living Arrangements at Discharge]]))&gt;0,VLOOKUP(FIT_Lite[[#This Row],[Living Arrangements at Discharge]],Living_Arrangements[],2,FALSE),""),"")</f>
        <v/>
      </c>
      <c r="BD33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5" s="18" t="str">
        <f>IF(LEN(TRIM(FIT_Lite[[#This Row],[Employment Status at Discharge]]))&gt;0,IF(FIT_Lite[[#This Row],[Employment Status at Discharge]]="Yes","Stable",IF(FIT_Lite[[#This Row],[Employment Status at Discharge]]="No","Unstable",IFERROR(VLOOKUP(FIT_Lite[[#This Row],[Employment Status at Discharge]],Employment_Stat[],2,FALSE),""))),"")</f>
        <v/>
      </c>
      <c r="BF335" s="16">
        <f>IF(LEN(FIT_Lite[[#This Row],[Pre-AAPI Date]])&gt;0,FIT_Lite[[#This Row],[Pre-AAPI Date]],FIT_Lite[[#This Row],[Date Enrolled]])</f>
        <v>0</v>
      </c>
      <c r="BG335" s="16">
        <f ca="1">IF(LEN(FIT_Lite[[#This Row],[Date Discharge Summary Completed]])&gt;0,FIT_Lite[[#This Row],[Date Discharge Summary Completed]],IF(LEN(FIT_Lite[[#This Row],[Discharge Date]])&gt;0,FIT_Lite[[#This Row],[Discharge Date]]+30,TODAY()))</f>
        <v>45940</v>
      </c>
      <c r="BH335" s="16">
        <f>IF(LEN(FIT_Lite[[#This Row],[Pre-DLA-20 Date]])&gt;0,FIT_Lite[[#This Row],[Pre-DLA-20 Date]],FIT_Lite[[#This Row],[Date Enrolled]])</f>
        <v>0</v>
      </c>
      <c r="BI335" t="str">
        <f>IFERROR(IF(AND(TRIM(FIT_Lite[[#This Row],[Date Enrolled]])&lt;&gt;"",TRIM(FIT_Lite[[#This Row],[Discharge Date]])&lt;&gt;""),DATEDIF(FIT_Lite[[#This Row],[Date Enrolled]],FIT_Lite[[#This Row],[Discharge Date]],"D"),""),"")</f>
        <v/>
      </c>
    </row>
    <row r="336" spans="1:61" x14ac:dyDescent="0.25">
      <c r="A336" s="14"/>
      <c r="D336" s="20"/>
      <c r="O336" s="7"/>
      <c r="S336" s="10"/>
      <c r="AG336" s="11"/>
      <c r="AH336" s="35"/>
      <c r="AI336" s="11"/>
      <c r="AJ336" s="11"/>
      <c r="AP336" s="15" t="str" cm="1">
        <f t="array" aca="1" ref="AP33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6" s="16" t="str" cm="1">
        <f t="array" aca="1" ref="AQ33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6" s="16" t="str" cm="1">
        <f t="array" aca="1" ref="AR33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6" s="51" t="str">
        <f ca="1">IF(
AND(LEN(TRIM(FIT_Lite[[#This Row],[Child Care 6 Months Post-Discharge]]))=0,LEN(TRIM(FIT_Lite[[#This Row],[Discharge Date]]))&gt;0,LEN(TRIM(AN336))=0,FIT_Lite[[#This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6" s="48" t="str" cm="1">
        <f t="array" aca="1" ref="AT33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6" s="7">
        <f>IF(FIT_Lite[[#This Row],[Most Recent-AAPI Score]]&gt;=40, 1, IF(OR(TRIM(FIT_Lite[[#This Row],[Pre-AAPI Score]])="",TRIM(FIT_Lite[[#This Row],[Most Recent-AAPI Score]])=""),0,IF(FIT_Lite[[#This Row],[Most Recent-AAPI Score]]-FIT_Lite[[#This Row],[Pre-AAPI Score]]&gt;=0,1,0)))</f>
        <v>0</v>
      </c>
      <c r="AW336" s="7">
        <f>IF(FIT_Lite[[#This Row],[Most Recent-DLA-20 Score]]&gt;=7, 1, IF(OR(TRIM(FIT_Lite[[#This Row],[Pre-DLA-20 Score]])="",TRIM(FIT_Lite[[#This Row],[Most Recent-DLA-20 Score]])=""),0,IF(FIT_Lite[[#This Row],[Most Recent-DLA-20 Score]]-FIT_Lite[[#This Row],[Pre-DLA-20 Score]]&gt;=0,1,0)))</f>
        <v>0</v>
      </c>
      <c r="AX336" s="7">
        <f>IF(FIT_Lite[[#This Row],[Most Recent-AAPI Score]]&gt;=40, 1, IF(OR(TRIM(FIT_Lite[[#This Row],[Pre-AAPI Score]])="",TRIM(FIT_Lite[[#This Row],[Most Recent-AAPI Score]])=""),0,IF(FIT_Lite[[#This Row],[Most Recent-AAPI Score]]-FIT_Lite[[#This Row],[Pre-AAPI Score]]&gt;=0,1,0)))</f>
        <v>0</v>
      </c>
      <c r="AY336" s="7">
        <f>IF(FIT_Lite[[#This Row],[Most Recent-DLA-20 Score]]&gt;=7, 1, IF(OR(TRIM(FIT_Lite[[#This Row],[Pre-DLA-20 Score]])="",TRIM(FIT_Lite[[#This Row],[Most Recent-DLA-20 Score]])=""),0,IF(FIT_Lite[[#This Row],[Most Recent-DLA-20 Score]]-FIT_Lite[[#This Row],[Pre-DLA-20 Score]]&gt;=0,1,0)))</f>
        <v>0</v>
      </c>
      <c r="AZ336" s="7" t="str">
        <f>IFERROR(VLOOKUP(FIT_Lite[[#This Row],[Primary ICD-10 Diagnosis]],ICD_10[[Combined]:[category]],3,FALSE),"")</f>
        <v/>
      </c>
      <c r="BA336" s="18" t="str">
        <f>IF(AND(LEN(FIT_Lite[[#This Row],[Date Enrolled]])&gt;0,LEN(FIT_Lite[[#This Row],[Date Assessment Completed]])&gt;0),IF((FIT_Lite[[#This Row],[Date Assessment Completed]]-FIT_Lite[[#This Row],[Date Enrolled]])&lt;=15,"Yes","No"),"")</f>
        <v/>
      </c>
      <c r="BB336" s="7" t="str">
        <f>IF(AND(LEN(FIT_Lite[[#This Row],[Discharge Date]])&gt;0,LEN(FIT_Lite[[#This Row],[Date Discharge Summary Completed]])&gt;0),IF(DATEDIF(FIT_Lite[[#This Row],[Discharge Date]],FIT_Lite[[#This Row],[Date Discharge Summary Completed]],"D")&lt;=7,"Yes","No"),"")</f>
        <v/>
      </c>
      <c r="BC336" s="18" t="str">
        <f>IFERROR(IF(LEN(TRIM(FIT_Lite[[#This Row],[Living Arrangements at Discharge]]))&gt;0,VLOOKUP(FIT_Lite[[#This Row],[Living Arrangements at Discharge]],Living_Arrangements[],2,FALSE),""),"")</f>
        <v/>
      </c>
      <c r="BD33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6" s="18" t="str">
        <f>IF(LEN(TRIM(FIT_Lite[[#This Row],[Employment Status at Discharge]]))&gt;0,IF(FIT_Lite[[#This Row],[Employment Status at Discharge]]="Yes","Stable",IF(FIT_Lite[[#This Row],[Employment Status at Discharge]]="No","Unstable",IFERROR(VLOOKUP(FIT_Lite[[#This Row],[Employment Status at Discharge]],Employment_Stat[],2,FALSE),""))),"")</f>
        <v/>
      </c>
      <c r="BF336" s="16">
        <f>IF(LEN(FIT_Lite[[#This Row],[Pre-AAPI Date]])&gt;0,FIT_Lite[[#This Row],[Pre-AAPI Date]],FIT_Lite[[#This Row],[Date Enrolled]])</f>
        <v>0</v>
      </c>
      <c r="BG336" s="16">
        <f ca="1">IF(LEN(FIT_Lite[[#This Row],[Date Discharge Summary Completed]])&gt;0,FIT_Lite[[#This Row],[Date Discharge Summary Completed]],IF(LEN(FIT_Lite[[#This Row],[Discharge Date]])&gt;0,FIT_Lite[[#This Row],[Discharge Date]]+30,TODAY()))</f>
        <v>45940</v>
      </c>
      <c r="BH336" s="16">
        <f>IF(LEN(FIT_Lite[[#This Row],[Pre-DLA-20 Date]])&gt;0,FIT_Lite[[#This Row],[Pre-DLA-20 Date]],FIT_Lite[[#This Row],[Date Enrolled]])</f>
        <v>0</v>
      </c>
      <c r="BI336" t="str">
        <f>IFERROR(IF(AND(TRIM(FIT_Lite[[#This Row],[Date Enrolled]])&lt;&gt;"",TRIM(FIT_Lite[[#This Row],[Discharge Date]])&lt;&gt;""),DATEDIF(FIT_Lite[[#This Row],[Date Enrolled]],FIT_Lite[[#This Row],[Discharge Date]],"D"),""),"")</f>
        <v/>
      </c>
    </row>
    <row r="337" spans="1:61" x14ac:dyDescent="0.25">
      <c r="A337" s="14"/>
      <c r="D337" s="20"/>
      <c r="O337" s="7"/>
      <c r="S337" s="10"/>
      <c r="AG337" s="11"/>
      <c r="AH337" s="35"/>
      <c r="AI337" s="11"/>
      <c r="AJ337" s="11"/>
      <c r="AP337" s="15" t="str" cm="1">
        <f t="array" aca="1" ref="AP33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7" s="16" t="str" cm="1">
        <f t="array" aca="1" ref="AQ33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7" s="16" t="str" cm="1">
        <f t="array" aca="1" ref="AR33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7" s="51" t="str">
        <f ca="1">IF(
AND(LEN(TRIM(FIT_Lite[[#This Row],[Child Care 6 Months Post-Discharge]]))=0,LEN(TRIM(FIT_Lite[[#This Row],[Discharge Date]]))&gt;0,LEN(TRIM(AN337))=0,FIT_Lite[[#This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7" s="48" t="str" cm="1">
        <f t="array" aca="1" ref="AT33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7" s="7">
        <f>IF(FIT_Lite[[#This Row],[Most Recent-AAPI Score]]&gt;=40, 1, IF(OR(TRIM(FIT_Lite[[#This Row],[Pre-AAPI Score]])="",TRIM(FIT_Lite[[#This Row],[Most Recent-AAPI Score]])=""),0,IF(FIT_Lite[[#This Row],[Most Recent-AAPI Score]]-FIT_Lite[[#This Row],[Pre-AAPI Score]]&gt;=0,1,0)))</f>
        <v>0</v>
      </c>
      <c r="AW337" s="7">
        <f>IF(FIT_Lite[[#This Row],[Most Recent-DLA-20 Score]]&gt;=7, 1, IF(OR(TRIM(FIT_Lite[[#This Row],[Pre-DLA-20 Score]])="",TRIM(FIT_Lite[[#This Row],[Most Recent-DLA-20 Score]])=""),0,IF(FIT_Lite[[#This Row],[Most Recent-DLA-20 Score]]-FIT_Lite[[#This Row],[Pre-DLA-20 Score]]&gt;=0,1,0)))</f>
        <v>0</v>
      </c>
      <c r="AX337" s="7">
        <f>IF(FIT_Lite[[#This Row],[Most Recent-AAPI Score]]&gt;=40, 1, IF(OR(TRIM(FIT_Lite[[#This Row],[Pre-AAPI Score]])="",TRIM(FIT_Lite[[#This Row],[Most Recent-AAPI Score]])=""),0,IF(FIT_Lite[[#This Row],[Most Recent-AAPI Score]]-FIT_Lite[[#This Row],[Pre-AAPI Score]]&gt;=0,1,0)))</f>
        <v>0</v>
      </c>
      <c r="AY337" s="7">
        <f>IF(FIT_Lite[[#This Row],[Most Recent-DLA-20 Score]]&gt;=7, 1, IF(OR(TRIM(FIT_Lite[[#This Row],[Pre-DLA-20 Score]])="",TRIM(FIT_Lite[[#This Row],[Most Recent-DLA-20 Score]])=""),0,IF(FIT_Lite[[#This Row],[Most Recent-DLA-20 Score]]-FIT_Lite[[#This Row],[Pre-DLA-20 Score]]&gt;=0,1,0)))</f>
        <v>0</v>
      </c>
      <c r="AZ337" s="7" t="str">
        <f>IFERROR(VLOOKUP(FIT_Lite[[#This Row],[Primary ICD-10 Diagnosis]],ICD_10[[Combined]:[category]],3,FALSE),"")</f>
        <v/>
      </c>
      <c r="BA337" s="18" t="str">
        <f>IF(AND(LEN(FIT_Lite[[#This Row],[Date Enrolled]])&gt;0,LEN(FIT_Lite[[#This Row],[Date Assessment Completed]])&gt;0),IF((FIT_Lite[[#This Row],[Date Assessment Completed]]-FIT_Lite[[#This Row],[Date Enrolled]])&lt;=15,"Yes","No"),"")</f>
        <v/>
      </c>
      <c r="BB337" s="7" t="str">
        <f>IF(AND(LEN(FIT_Lite[[#This Row],[Discharge Date]])&gt;0,LEN(FIT_Lite[[#This Row],[Date Discharge Summary Completed]])&gt;0),IF(DATEDIF(FIT_Lite[[#This Row],[Discharge Date]],FIT_Lite[[#This Row],[Date Discharge Summary Completed]],"D")&lt;=7,"Yes","No"),"")</f>
        <v/>
      </c>
      <c r="BC337" s="18" t="str">
        <f>IFERROR(IF(LEN(TRIM(FIT_Lite[[#This Row],[Living Arrangements at Discharge]]))&gt;0,VLOOKUP(FIT_Lite[[#This Row],[Living Arrangements at Discharge]],Living_Arrangements[],2,FALSE),""),"")</f>
        <v/>
      </c>
      <c r="BD33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7" s="18" t="str">
        <f>IF(LEN(TRIM(FIT_Lite[[#This Row],[Employment Status at Discharge]]))&gt;0,IF(FIT_Lite[[#This Row],[Employment Status at Discharge]]="Yes","Stable",IF(FIT_Lite[[#This Row],[Employment Status at Discharge]]="No","Unstable",IFERROR(VLOOKUP(FIT_Lite[[#This Row],[Employment Status at Discharge]],Employment_Stat[],2,FALSE),""))),"")</f>
        <v/>
      </c>
      <c r="BF337" s="16">
        <f>IF(LEN(FIT_Lite[[#This Row],[Pre-AAPI Date]])&gt;0,FIT_Lite[[#This Row],[Pre-AAPI Date]],FIT_Lite[[#This Row],[Date Enrolled]])</f>
        <v>0</v>
      </c>
      <c r="BG337" s="16">
        <f ca="1">IF(LEN(FIT_Lite[[#This Row],[Date Discharge Summary Completed]])&gt;0,FIT_Lite[[#This Row],[Date Discharge Summary Completed]],IF(LEN(FIT_Lite[[#This Row],[Discharge Date]])&gt;0,FIT_Lite[[#This Row],[Discharge Date]]+30,TODAY()))</f>
        <v>45940</v>
      </c>
      <c r="BH337" s="16">
        <f>IF(LEN(FIT_Lite[[#This Row],[Pre-DLA-20 Date]])&gt;0,FIT_Lite[[#This Row],[Pre-DLA-20 Date]],FIT_Lite[[#This Row],[Date Enrolled]])</f>
        <v>0</v>
      </c>
      <c r="BI337" t="str">
        <f>IFERROR(IF(AND(TRIM(FIT_Lite[[#This Row],[Date Enrolled]])&lt;&gt;"",TRIM(FIT_Lite[[#This Row],[Discharge Date]])&lt;&gt;""),DATEDIF(FIT_Lite[[#This Row],[Date Enrolled]],FIT_Lite[[#This Row],[Discharge Date]],"D"),""),"")</f>
        <v/>
      </c>
    </row>
    <row r="338" spans="1:61" x14ac:dyDescent="0.25">
      <c r="A338" s="14"/>
      <c r="D338" s="20"/>
      <c r="O338" s="7"/>
      <c r="S338" s="10"/>
      <c r="AG338" s="11"/>
      <c r="AH338" s="35"/>
      <c r="AI338" s="11"/>
      <c r="AJ338" s="11"/>
      <c r="AP338" s="15" t="str" cm="1">
        <f t="array" aca="1" ref="AP33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8" s="16" t="str" cm="1">
        <f t="array" aca="1" ref="AQ33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8" s="16" t="str" cm="1">
        <f t="array" aca="1" ref="AR33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8" s="51" t="str">
        <f ca="1">IF(
AND(LEN(TRIM(FIT_Lite[[#This Row],[Child Care 6 Months Post-Discharge]]))=0,LEN(TRIM(FIT_Lite[[#This Row],[Discharge Date]]))&gt;0,LEN(TRIM(AN338))=0,FIT_Lite[[#This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8" s="48" t="str" cm="1">
        <f t="array" aca="1" ref="AT33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8" s="7">
        <f>IF(FIT_Lite[[#This Row],[Most Recent-AAPI Score]]&gt;=40, 1, IF(OR(TRIM(FIT_Lite[[#This Row],[Pre-AAPI Score]])="",TRIM(FIT_Lite[[#This Row],[Most Recent-AAPI Score]])=""),0,IF(FIT_Lite[[#This Row],[Most Recent-AAPI Score]]-FIT_Lite[[#This Row],[Pre-AAPI Score]]&gt;=0,1,0)))</f>
        <v>0</v>
      </c>
      <c r="AW338" s="7">
        <f>IF(FIT_Lite[[#This Row],[Most Recent-DLA-20 Score]]&gt;=7, 1, IF(OR(TRIM(FIT_Lite[[#This Row],[Pre-DLA-20 Score]])="",TRIM(FIT_Lite[[#This Row],[Most Recent-DLA-20 Score]])=""),0,IF(FIT_Lite[[#This Row],[Most Recent-DLA-20 Score]]-FIT_Lite[[#This Row],[Pre-DLA-20 Score]]&gt;=0,1,0)))</f>
        <v>0</v>
      </c>
      <c r="AX338" s="7">
        <f>IF(FIT_Lite[[#This Row],[Most Recent-AAPI Score]]&gt;=40, 1, IF(OR(TRIM(FIT_Lite[[#This Row],[Pre-AAPI Score]])="",TRIM(FIT_Lite[[#This Row],[Most Recent-AAPI Score]])=""),0,IF(FIT_Lite[[#This Row],[Most Recent-AAPI Score]]-FIT_Lite[[#This Row],[Pre-AAPI Score]]&gt;=0,1,0)))</f>
        <v>0</v>
      </c>
      <c r="AY338" s="7">
        <f>IF(FIT_Lite[[#This Row],[Most Recent-DLA-20 Score]]&gt;=7, 1, IF(OR(TRIM(FIT_Lite[[#This Row],[Pre-DLA-20 Score]])="",TRIM(FIT_Lite[[#This Row],[Most Recent-DLA-20 Score]])=""),0,IF(FIT_Lite[[#This Row],[Most Recent-DLA-20 Score]]-FIT_Lite[[#This Row],[Pre-DLA-20 Score]]&gt;=0,1,0)))</f>
        <v>0</v>
      </c>
      <c r="AZ338" s="7" t="str">
        <f>IFERROR(VLOOKUP(FIT_Lite[[#This Row],[Primary ICD-10 Diagnosis]],ICD_10[[Combined]:[category]],3,FALSE),"")</f>
        <v/>
      </c>
      <c r="BA338" s="18" t="str">
        <f>IF(AND(LEN(FIT_Lite[[#This Row],[Date Enrolled]])&gt;0,LEN(FIT_Lite[[#This Row],[Date Assessment Completed]])&gt;0),IF((FIT_Lite[[#This Row],[Date Assessment Completed]]-FIT_Lite[[#This Row],[Date Enrolled]])&lt;=15,"Yes","No"),"")</f>
        <v/>
      </c>
      <c r="BB338" s="7" t="str">
        <f>IF(AND(LEN(FIT_Lite[[#This Row],[Discharge Date]])&gt;0,LEN(FIT_Lite[[#This Row],[Date Discharge Summary Completed]])&gt;0),IF(DATEDIF(FIT_Lite[[#This Row],[Discharge Date]],FIT_Lite[[#This Row],[Date Discharge Summary Completed]],"D")&lt;=7,"Yes","No"),"")</f>
        <v/>
      </c>
      <c r="BC338" s="18" t="str">
        <f>IFERROR(IF(LEN(TRIM(FIT_Lite[[#This Row],[Living Arrangements at Discharge]]))&gt;0,VLOOKUP(FIT_Lite[[#This Row],[Living Arrangements at Discharge]],Living_Arrangements[],2,FALSE),""),"")</f>
        <v/>
      </c>
      <c r="BD33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8" s="18" t="str">
        <f>IF(LEN(TRIM(FIT_Lite[[#This Row],[Employment Status at Discharge]]))&gt;0,IF(FIT_Lite[[#This Row],[Employment Status at Discharge]]="Yes","Stable",IF(FIT_Lite[[#This Row],[Employment Status at Discharge]]="No","Unstable",IFERROR(VLOOKUP(FIT_Lite[[#This Row],[Employment Status at Discharge]],Employment_Stat[],2,FALSE),""))),"")</f>
        <v/>
      </c>
      <c r="BF338" s="16">
        <f>IF(LEN(FIT_Lite[[#This Row],[Pre-AAPI Date]])&gt;0,FIT_Lite[[#This Row],[Pre-AAPI Date]],FIT_Lite[[#This Row],[Date Enrolled]])</f>
        <v>0</v>
      </c>
      <c r="BG338" s="16">
        <f ca="1">IF(LEN(FIT_Lite[[#This Row],[Date Discharge Summary Completed]])&gt;0,FIT_Lite[[#This Row],[Date Discharge Summary Completed]],IF(LEN(FIT_Lite[[#This Row],[Discharge Date]])&gt;0,FIT_Lite[[#This Row],[Discharge Date]]+30,TODAY()))</f>
        <v>45940</v>
      </c>
      <c r="BH338" s="16">
        <f>IF(LEN(FIT_Lite[[#This Row],[Pre-DLA-20 Date]])&gt;0,FIT_Lite[[#This Row],[Pre-DLA-20 Date]],FIT_Lite[[#This Row],[Date Enrolled]])</f>
        <v>0</v>
      </c>
      <c r="BI338" t="str">
        <f>IFERROR(IF(AND(TRIM(FIT_Lite[[#This Row],[Date Enrolled]])&lt;&gt;"",TRIM(FIT_Lite[[#This Row],[Discharge Date]])&lt;&gt;""),DATEDIF(FIT_Lite[[#This Row],[Date Enrolled]],FIT_Lite[[#This Row],[Discharge Date]],"D"),""),"")</f>
        <v/>
      </c>
    </row>
    <row r="339" spans="1:61" x14ac:dyDescent="0.25">
      <c r="A339" s="14"/>
      <c r="D339" s="20"/>
      <c r="O339" s="7"/>
      <c r="S339" s="10"/>
      <c r="AG339" s="11"/>
      <c r="AH339" s="35"/>
      <c r="AI339" s="11"/>
      <c r="AJ339" s="11"/>
      <c r="AP339" s="15" t="str" cm="1">
        <f t="array" aca="1" ref="AP33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39" s="16" t="str" cm="1">
        <f t="array" aca="1" ref="AQ33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39" s="16" t="str" cm="1">
        <f t="array" aca="1" ref="AR33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39" s="51" t="str">
        <f ca="1">IF(
AND(LEN(TRIM(FIT_Lite[[#This Row],[Child Care 6 Months Post-Discharge]]))=0,LEN(TRIM(FIT_Lite[[#This Row],[Discharge Date]]))&gt;0,LEN(TRIM(AN339))=0,FIT_Lite[[#This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39" s="48" t="str" cm="1">
        <f t="array" aca="1" ref="AT33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3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39" s="7">
        <f>IF(FIT_Lite[[#This Row],[Most Recent-AAPI Score]]&gt;=40, 1, IF(OR(TRIM(FIT_Lite[[#This Row],[Pre-AAPI Score]])="",TRIM(FIT_Lite[[#This Row],[Most Recent-AAPI Score]])=""),0,IF(FIT_Lite[[#This Row],[Most Recent-AAPI Score]]-FIT_Lite[[#This Row],[Pre-AAPI Score]]&gt;=0,1,0)))</f>
        <v>0</v>
      </c>
      <c r="AW339" s="7">
        <f>IF(FIT_Lite[[#This Row],[Most Recent-DLA-20 Score]]&gt;=7, 1, IF(OR(TRIM(FIT_Lite[[#This Row],[Pre-DLA-20 Score]])="",TRIM(FIT_Lite[[#This Row],[Most Recent-DLA-20 Score]])=""),0,IF(FIT_Lite[[#This Row],[Most Recent-DLA-20 Score]]-FIT_Lite[[#This Row],[Pre-DLA-20 Score]]&gt;=0,1,0)))</f>
        <v>0</v>
      </c>
      <c r="AX339" s="7">
        <f>IF(FIT_Lite[[#This Row],[Most Recent-AAPI Score]]&gt;=40, 1, IF(OR(TRIM(FIT_Lite[[#This Row],[Pre-AAPI Score]])="",TRIM(FIT_Lite[[#This Row],[Most Recent-AAPI Score]])=""),0,IF(FIT_Lite[[#This Row],[Most Recent-AAPI Score]]-FIT_Lite[[#This Row],[Pre-AAPI Score]]&gt;=0,1,0)))</f>
        <v>0</v>
      </c>
      <c r="AY339" s="7">
        <f>IF(FIT_Lite[[#This Row],[Most Recent-DLA-20 Score]]&gt;=7, 1, IF(OR(TRIM(FIT_Lite[[#This Row],[Pre-DLA-20 Score]])="",TRIM(FIT_Lite[[#This Row],[Most Recent-DLA-20 Score]])=""),0,IF(FIT_Lite[[#This Row],[Most Recent-DLA-20 Score]]-FIT_Lite[[#This Row],[Pre-DLA-20 Score]]&gt;=0,1,0)))</f>
        <v>0</v>
      </c>
      <c r="AZ339" s="7" t="str">
        <f>IFERROR(VLOOKUP(FIT_Lite[[#This Row],[Primary ICD-10 Diagnosis]],ICD_10[[Combined]:[category]],3,FALSE),"")</f>
        <v/>
      </c>
      <c r="BA339" s="18" t="str">
        <f>IF(AND(LEN(FIT_Lite[[#This Row],[Date Enrolled]])&gt;0,LEN(FIT_Lite[[#This Row],[Date Assessment Completed]])&gt;0),IF((FIT_Lite[[#This Row],[Date Assessment Completed]]-FIT_Lite[[#This Row],[Date Enrolled]])&lt;=15,"Yes","No"),"")</f>
        <v/>
      </c>
      <c r="BB339" s="7" t="str">
        <f>IF(AND(LEN(FIT_Lite[[#This Row],[Discharge Date]])&gt;0,LEN(FIT_Lite[[#This Row],[Date Discharge Summary Completed]])&gt;0),IF(DATEDIF(FIT_Lite[[#This Row],[Discharge Date]],FIT_Lite[[#This Row],[Date Discharge Summary Completed]],"D")&lt;=7,"Yes","No"),"")</f>
        <v/>
      </c>
      <c r="BC339" s="18" t="str">
        <f>IFERROR(IF(LEN(TRIM(FIT_Lite[[#This Row],[Living Arrangements at Discharge]]))&gt;0,VLOOKUP(FIT_Lite[[#This Row],[Living Arrangements at Discharge]],Living_Arrangements[],2,FALSE),""),"")</f>
        <v/>
      </c>
      <c r="BD33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39" s="18" t="str">
        <f>IF(LEN(TRIM(FIT_Lite[[#This Row],[Employment Status at Discharge]]))&gt;0,IF(FIT_Lite[[#This Row],[Employment Status at Discharge]]="Yes","Stable",IF(FIT_Lite[[#This Row],[Employment Status at Discharge]]="No","Unstable",IFERROR(VLOOKUP(FIT_Lite[[#This Row],[Employment Status at Discharge]],Employment_Stat[],2,FALSE),""))),"")</f>
        <v/>
      </c>
      <c r="BF339" s="16">
        <f>IF(LEN(FIT_Lite[[#This Row],[Pre-AAPI Date]])&gt;0,FIT_Lite[[#This Row],[Pre-AAPI Date]],FIT_Lite[[#This Row],[Date Enrolled]])</f>
        <v>0</v>
      </c>
      <c r="BG339" s="16">
        <f ca="1">IF(LEN(FIT_Lite[[#This Row],[Date Discharge Summary Completed]])&gt;0,FIT_Lite[[#This Row],[Date Discharge Summary Completed]],IF(LEN(FIT_Lite[[#This Row],[Discharge Date]])&gt;0,FIT_Lite[[#This Row],[Discharge Date]]+30,TODAY()))</f>
        <v>45940</v>
      </c>
      <c r="BH339" s="16">
        <f>IF(LEN(FIT_Lite[[#This Row],[Pre-DLA-20 Date]])&gt;0,FIT_Lite[[#This Row],[Pre-DLA-20 Date]],FIT_Lite[[#This Row],[Date Enrolled]])</f>
        <v>0</v>
      </c>
      <c r="BI339" t="str">
        <f>IFERROR(IF(AND(TRIM(FIT_Lite[[#This Row],[Date Enrolled]])&lt;&gt;"",TRIM(FIT_Lite[[#This Row],[Discharge Date]])&lt;&gt;""),DATEDIF(FIT_Lite[[#This Row],[Date Enrolled]],FIT_Lite[[#This Row],[Discharge Date]],"D"),""),"")</f>
        <v/>
      </c>
    </row>
    <row r="340" spans="1:61" x14ac:dyDescent="0.25">
      <c r="A340" s="14"/>
      <c r="D340" s="20"/>
      <c r="O340" s="7"/>
      <c r="S340" s="10"/>
      <c r="AG340" s="11"/>
      <c r="AH340" s="35"/>
      <c r="AI340" s="11"/>
      <c r="AJ340" s="11"/>
      <c r="AP340" s="15" t="str" cm="1">
        <f t="array" aca="1" ref="AP34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0" s="16" t="str" cm="1">
        <f t="array" aca="1" ref="AQ34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0" s="16" t="str" cm="1">
        <f t="array" aca="1" ref="AR34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0" s="51" t="str">
        <f ca="1">IF(
AND(LEN(TRIM(FIT_Lite[[#This Row],[Child Care 6 Months Post-Discharge]]))=0,LEN(TRIM(FIT_Lite[[#This Row],[Discharge Date]]))&gt;0,LEN(TRIM(AN340))=0,FIT_Lite[[#This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0" s="48" t="str" cm="1">
        <f t="array" aca="1" ref="AT34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0" s="7">
        <f>IF(FIT_Lite[[#This Row],[Most Recent-AAPI Score]]&gt;=40, 1, IF(OR(TRIM(FIT_Lite[[#This Row],[Pre-AAPI Score]])="",TRIM(FIT_Lite[[#This Row],[Most Recent-AAPI Score]])=""),0,IF(FIT_Lite[[#This Row],[Most Recent-AAPI Score]]-FIT_Lite[[#This Row],[Pre-AAPI Score]]&gt;=0,1,0)))</f>
        <v>0</v>
      </c>
      <c r="AW340" s="7">
        <f>IF(FIT_Lite[[#This Row],[Most Recent-DLA-20 Score]]&gt;=7, 1, IF(OR(TRIM(FIT_Lite[[#This Row],[Pre-DLA-20 Score]])="",TRIM(FIT_Lite[[#This Row],[Most Recent-DLA-20 Score]])=""),0,IF(FIT_Lite[[#This Row],[Most Recent-DLA-20 Score]]-FIT_Lite[[#This Row],[Pre-DLA-20 Score]]&gt;=0,1,0)))</f>
        <v>0</v>
      </c>
      <c r="AX340" s="7">
        <f>IF(FIT_Lite[[#This Row],[Most Recent-AAPI Score]]&gt;=40, 1, IF(OR(TRIM(FIT_Lite[[#This Row],[Pre-AAPI Score]])="",TRIM(FIT_Lite[[#This Row],[Most Recent-AAPI Score]])=""),0,IF(FIT_Lite[[#This Row],[Most Recent-AAPI Score]]-FIT_Lite[[#This Row],[Pre-AAPI Score]]&gt;=0,1,0)))</f>
        <v>0</v>
      </c>
      <c r="AY340" s="7">
        <f>IF(FIT_Lite[[#This Row],[Most Recent-DLA-20 Score]]&gt;=7, 1, IF(OR(TRIM(FIT_Lite[[#This Row],[Pre-DLA-20 Score]])="",TRIM(FIT_Lite[[#This Row],[Most Recent-DLA-20 Score]])=""),0,IF(FIT_Lite[[#This Row],[Most Recent-DLA-20 Score]]-FIT_Lite[[#This Row],[Pre-DLA-20 Score]]&gt;=0,1,0)))</f>
        <v>0</v>
      </c>
      <c r="AZ340" s="7" t="str">
        <f>IFERROR(VLOOKUP(FIT_Lite[[#This Row],[Primary ICD-10 Diagnosis]],ICD_10[[Combined]:[category]],3,FALSE),"")</f>
        <v/>
      </c>
      <c r="BA340" s="18" t="str">
        <f>IF(AND(LEN(FIT_Lite[[#This Row],[Date Enrolled]])&gt;0,LEN(FIT_Lite[[#This Row],[Date Assessment Completed]])&gt;0),IF((FIT_Lite[[#This Row],[Date Assessment Completed]]-FIT_Lite[[#This Row],[Date Enrolled]])&lt;=15,"Yes","No"),"")</f>
        <v/>
      </c>
      <c r="BB340" s="7" t="str">
        <f>IF(AND(LEN(FIT_Lite[[#This Row],[Discharge Date]])&gt;0,LEN(FIT_Lite[[#This Row],[Date Discharge Summary Completed]])&gt;0),IF(DATEDIF(FIT_Lite[[#This Row],[Discharge Date]],FIT_Lite[[#This Row],[Date Discharge Summary Completed]],"D")&lt;=7,"Yes","No"),"")</f>
        <v/>
      </c>
      <c r="BC340" s="18" t="str">
        <f>IFERROR(IF(LEN(TRIM(FIT_Lite[[#This Row],[Living Arrangements at Discharge]]))&gt;0,VLOOKUP(FIT_Lite[[#This Row],[Living Arrangements at Discharge]],Living_Arrangements[],2,FALSE),""),"")</f>
        <v/>
      </c>
      <c r="BD34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0" s="18" t="str">
        <f>IF(LEN(TRIM(FIT_Lite[[#This Row],[Employment Status at Discharge]]))&gt;0,IF(FIT_Lite[[#This Row],[Employment Status at Discharge]]="Yes","Stable",IF(FIT_Lite[[#This Row],[Employment Status at Discharge]]="No","Unstable",IFERROR(VLOOKUP(FIT_Lite[[#This Row],[Employment Status at Discharge]],Employment_Stat[],2,FALSE),""))),"")</f>
        <v/>
      </c>
      <c r="BF340" s="16">
        <f>IF(LEN(FIT_Lite[[#This Row],[Pre-AAPI Date]])&gt;0,FIT_Lite[[#This Row],[Pre-AAPI Date]],FIT_Lite[[#This Row],[Date Enrolled]])</f>
        <v>0</v>
      </c>
      <c r="BG340" s="16">
        <f ca="1">IF(LEN(FIT_Lite[[#This Row],[Date Discharge Summary Completed]])&gt;0,FIT_Lite[[#This Row],[Date Discharge Summary Completed]],IF(LEN(FIT_Lite[[#This Row],[Discharge Date]])&gt;0,FIT_Lite[[#This Row],[Discharge Date]]+30,TODAY()))</f>
        <v>45940</v>
      </c>
      <c r="BH340" s="16">
        <f>IF(LEN(FIT_Lite[[#This Row],[Pre-DLA-20 Date]])&gt;0,FIT_Lite[[#This Row],[Pre-DLA-20 Date]],FIT_Lite[[#This Row],[Date Enrolled]])</f>
        <v>0</v>
      </c>
      <c r="BI340" t="str">
        <f>IFERROR(IF(AND(TRIM(FIT_Lite[[#This Row],[Date Enrolled]])&lt;&gt;"",TRIM(FIT_Lite[[#This Row],[Discharge Date]])&lt;&gt;""),DATEDIF(FIT_Lite[[#This Row],[Date Enrolled]],FIT_Lite[[#This Row],[Discharge Date]],"D"),""),"")</f>
        <v/>
      </c>
    </row>
    <row r="341" spans="1:61" x14ac:dyDescent="0.25">
      <c r="A341" s="14"/>
      <c r="D341" s="20"/>
      <c r="O341" s="7"/>
      <c r="S341" s="10"/>
      <c r="AG341" s="11"/>
      <c r="AH341" s="35"/>
      <c r="AI341" s="11"/>
      <c r="AJ341" s="11"/>
      <c r="AP341" s="15" t="str" cm="1">
        <f t="array" aca="1" ref="AP34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1" s="16" t="str" cm="1">
        <f t="array" aca="1" ref="AQ34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1" s="16" t="str" cm="1">
        <f t="array" aca="1" ref="AR34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1" s="51" t="str">
        <f ca="1">IF(
AND(LEN(TRIM(FIT_Lite[[#This Row],[Child Care 6 Months Post-Discharge]]))=0,LEN(TRIM(FIT_Lite[[#This Row],[Discharge Date]]))&gt;0,LEN(TRIM(AN341))=0,FIT_Lite[[#This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1" s="48" t="str" cm="1">
        <f t="array" aca="1" ref="AT34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1" s="7">
        <f>IF(FIT_Lite[[#This Row],[Most Recent-AAPI Score]]&gt;=40, 1, IF(OR(TRIM(FIT_Lite[[#This Row],[Pre-AAPI Score]])="",TRIM(FIT_Lite[[#This Row],[Most Recent-AAPI Score]])=""),0,IF(FIT_Lite[[#This Row],[Most Recent-AAPI Score]]-FIT_Lite[[#This Row],[Pre-AAPI Score]]&gt;=0,1,0)))</f>
        <v>0</v>
      </c>
      <c r="AW341" s="7">
        <f>IF(FIT_Lite[[#This Row],[Most Recent-DLA-20 Score]]&gt;=7, 1, IF(OR(TRIM(FIT_Lite[[#This Row],[Pre-DLA-20 Score]])="",TRIM(FIT_Lite[[#This Row],[Most Recent-DLA-20 Score]])=""),0,IF(FIT_Lite[[#This Row],[Most Recent-DLA-20 Score]]-FIT_Lite[[#This Row],[Pre-DLA-20 Score]]&gt;=0,1,0)))</f>
        <v>0</v>
      </c>
      <c r="AX341" s="7">
        <f>IF(FIT_Lite[[#This Row],[Most Recent-AAPI Score]]&gt;=40, 1, IF(OR(TRIM(FIT_Lite[[#This Row],[Pre-AAPI Score]])="",TRIM(FIT_Lite[[#This Row],[Most Recent-AAPI Score]])=""),0,IF(FIT_Lite[[#This Row],[Most Recent-AAPI Score]]-FIT_Lite[[#This Row],[Pre-AAPI Score]]&gt;=0,1,0)))</f>
        <v>0</v>
      </c>
      <c r="AY341" s="7">
        <f>IF(FIT_Lite[[#This Row],[Most Recent-DLA-20 Score]]&gt;=7, 1, IF(OR(TRIM(FIT_Lite[[#This Row],[Pre-DLA-20 Score]])="",TRIM(FIT_Lite[[#This Row],[Most Recent-DLA-20 Score]])=""),0,IF(FIT_Lite[[#This Row],[Most Recent-DLA-20 Score]]-FIT_Lite[[#This Row],[Pre-DLA-20 Score]]&gt;=0,1,0)))</f>
        <v>0</v>
      </c>
      <c r="AZ341" s="7" t="str">
        <f>IFERROR(VLOOKUP(FIT_Lite[[#This Row],[Primary ICD-10 Diagnosis]],ICD_10[[Combined]:[category]],3,FALSE),"")</f>
        <v/>
      </c>
      <c r="BA341" s="18" t="str">
        <f>IF(AND(LEN(FIT_Lite[[#This Row],[Date Enrolled]])&gt;0,LEN(FIT_Lite[[#This Row],[Date Assessment Completed]])&gt;0),IF((FIT_Lite[[#This Row],[Date Assessment Completed]]-FIT_Lite[[#This Row],[Date Enrolled]])&lt;=15,"Yes","No"),"")</f>
        <v/>
      </c>
      <c r="BB341" s="7" t="str">
        <f>IF(AND(LEN(FIT_Lite[[#This Row],[Discharge Date]])&gt;0,LEN(FIT_Lite[[#This Row],[Date Discharge Summary Completed]])&gt;0),IF(DATEDIF(FIT_Lite[[#This Row],[Discharge Date]],FIT_Lite[[#This Row],[Date Discharge Summary Completed]],"D")&lt;=7,"Yes","No"),"")</f>
        <v/>
      </c>
      <c r="BC341" s="18" t="str">
        <f>IFERROR(IF(LEN(TRIM(FIT_Lite[[#This Row],[Living Arrangements at Discharge]]))&gt;0,VLOOKUP(FIT_Lite[[#This Row],[Living Arrangements at Discharge]],Living_Arrangements[],2,FALSE),""),"")</f>
        <v/>
      </c>
      <c r="BD34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1" s="18" t="str">
        <f>IF(LEN(TRIM(FIT_Lite[[#This Row],[Employment Status at Discharge]]))&gt;0,IF(FIT_Lite[[#This Row],[Employment Status at Discharge]]="Yes","Stable",IF(FIT_Lite[[#This Row],[Employment Status at Discharge]]="No","Unstable",IFERROR(VLOOKUP(FIT_Lite[[#This Row],[Employment Status at Discharge]],Employment_Stat[],2,FALSE),""))),"")</f>
        <v/>
      </c>
      <c r="BF341" s="16">
        <f>IF(LEN(FIT_Lite[[#This Row],[Pre-AAPI Date]])&gt;0,FIT_Lite[[#This Row],[Pre-AAPI Date]],FIT_Lite[[#This Row],[Date Enrolled]])</f>
        <v>0</v>
      </c>
      <c r="BG341" s="16">
        <f ca="1">IF(LEN(FIT_Lite[[#This Row],[Date Discharge Summary Completed]])&gt;0,FIT_Lite[[#This Row],[Date Discharge Summary Completed]],IF(LEN(FIT_Lite[[#This Row],[Discharge Date]])&gt;0,FIT_Lite[[#This Row],[Discharge Date]]+30,TODAY()))</f>
        <v>45940</v>
      </c>
      <c r="BH341" s="16">
        <f>IF(LEN(FIT_Lite[[#This Row],[Pre-DLA-20 Date]])&gt;0,FIT_Lite[[#This Row],[Pre-DLA-20 Date]],FIT_Lite[[#This Row],[Date Enrolled]])</f>
        <v>0</v>
      </c>
      <c r="BI341" t="str">
        <f>IFERROR(IF(AND(TRIM(FIT_Lite[[#This Row],[Date Enrolled]])&lt;&gt;"",TRIM(FIT_Lite[[#This Row],[Discharge Date]])&lt;&gt;""),DATEDIF(FIT_Lite[[#This Row],[Date Enrolled]],FIT_Lite[[#This Row],[Discharge Date]],"D"),""),"")</f>
        <v/>
      </c>
    </row>
    <row r="342" spans="1:61" x14ac:dyDescent="0.25">
      <c r="A342" s="14"/>
      <c r="D342" s="20"/>
      <c r="O342" s="7"/>
      <c r="S342" s="10"/>
      <c r="AG342" s="11"/>
      <c r="AH342" s="35"/>
      <c r="AI342" s="11"/>
      <c r="AJ342" s="11"/>
      <c r="AP342" s="15" t="str" cm="1">
        <f t="array" aca="1" ref="AP34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2" s="16" t="str" cm="1">
        <f t="array" aca="1" ref="AQ34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2" s="16" t="str" cm="1">
        <f t="array" aca="1" ref="AR34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2" s="51" t="str">
        <f ca="1">IF(
AND(LEN(TRIM(FIT_Lite[[#This Row],[Child Care 6 Months Post-Discharge]]))=0,LEN(TRIM(FIT_Lite[[#This Row],[Discharge Date]]))&gt;0,LEN(TRIM(AN342))=0,FIT_Lite[[#This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2" s="48" t="str" cm="1">
        <f t="array" aca="1" ref="AT34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2" s="7">
        <f>IF(FIT_Lite[[#This Row],[Most Recent-AAPI Score]]&gt;=40, 1, IF(OR(TRIM(FIT_Lite[[#This Row],[Pre-AAPI Score]])="",TRIM(FIT_Lite[[#This Row],[Most Recent-AAPI Score]])=""),0,IF(FIT_Lite[[#This Row],[Most Recent-AAPI Score]]-FIT_Lite[[#This Row],[Pre-AAPI Score]]&gt;=0,1,0)))</f>
        <v>0</v>
      </c>
      <c r="AW342" s="7">
        <f>IF(FIT_Lite[[#This Row],[Most Recent-DLA-20 Score]]&gt;=7, 1, IF(OR(TRIM(FIT_Lite[[#This Row],[Pre-DLA-20 Score]])="",TRIM(FIT_Lite[[#This Row],[Most Recent-DLA-20 Score]])=""),0,IF(FIT_Lite[[#This Row],[Most Recent-DLA-20 Score]]-FIT_Lite[[#This Row],[Pre-DLA-20 Score]]&gt;=0,1,0)))</f>
        <v>0</v>
      </c>
      <c r="AX342" s="7">
        <f>IF(FIT_Lite[[#This Row],[Most Recent-AAPI Score]]&gt;=40, 1, IF(OR(TRIM(FIT_Lite[[#This Row],[Pre-AAPI Score]])="",TRIM(FIT_Lite[[#This Row],[Most Recent-AAPI Score]])=""),0,IF(FIT_Lite[[#This Row],[Most Recent-AAPI Score]]-FIT_Lite[[#This Row],[Pre-AAPI Score]]&gt;=0,1,0)))</f>
        <v>0</v>
      </c>
      <c r="AY342" s="7">
        <f>IF(FIT_Lite[[#This Row],[Most Recent-DLA-20 Score]]&gt;=7, 1, IF(OR(TRIM(FIT_Lite[[#This Row],[Pre-DLA-20 Score]])="",TRIM(FIT_Lite[[#This Row],[Most Recent-DLA-20 Score]])=""),0,IF(FIT_Lite[[#This Row],[Most Recent-DLA-20 Score]]-FIT_Lite[[#This Row],[Pre-DLA-20 Score]]&gt;=0,1,0)))</f>
        <v>0</v>
      </c>
      <c r="AZ342" s="7" t="str">
        <f>IFERROR(VLOOKUP(FIT_Lite[[#This Row],[Primary ICD-10 Diagnosis]],ICD_10[[Combined]:[category]],3,FALSE),"")</f>
        <v/>
      </c>
      <c r="BA342" s="18" t="str">
        <f>IF(AND(LEN(FIT_Lite[[#This Row],[Date Enrolled]])&gt;0,LEN(FIT_Lite[[#This Row],[Date Assessment Completed]])&gt;0),IF((FIT_Lite[[#This Row],[Date Assessment Completed]]-FIT_Lite[[#This Row],[Date Enrolled]])&lt;=15,"Yes","No"),"")</f>
        <v/>
      </c>
      <c r="BB342" s="7" t="str">
        <f>IF(AND(LEN(FIT_Lite[[#This Row],[Discharge Date]])&gt;0,LEN(FIT_Lite[[#This Row],[Date Discharge Summary Completed]])&gt;0),IF(DATEDIF(FIT_Lite[[#This Row],[Discharge Date]],FIT_Lite[[#This Row],[Date Discharge Summary Completed]],"D")&lt;=7,"Yes","No"),"")</f>
        <v/>
      </c>
      <c r="BC342" s="18" t="str">
        <f>IFERROR(IF(LEN(TRIM(FIT_Lite[[#This Row],[Living Arrangements at Discharge]]))&gt;0,VLOOKUP(FIT_Lite[[#This Row],[Living Arrangements at Discharge]],Living_Arrangements[],2,FALSE),""),"")</f>
        <v/>
      </c>
      <c r="BD34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2" s="18" t="str">
        <f>IF(LEN(TRIM(FIT_Lite[[#This Row],[Employment Status at Discharge]]))&gt;0,IF(FIT_Lite[[#This Row],[Employment Status at Discharge]]="Yes","Stable",IF(FIT_Lite[[#This Row],[Employment Status at Discharge]]="No","Unstable",IFERROR(VLOOKUP(FIT_Lite[[#This Row],[Employment Status at Discharge]],Employment_Stat[],2,FALSE),""))),"")</f>
        <v/>
      </c>
      <c r="BF342" s="16">
        <f>IF(LEN(FIT_Lite[[#This Row],[Pre-AAPI Date]])&gt;0,FIT_Lite[[#This Row],[Pre-AAPI Date]],FIT_Lite[[#This Row],[Date Enrolled]])</f>
        <v>0</v>
      </c>
      <c r="BG342" s="16">
        <f ca="1">IF(LEN(FIT_Lite[[#This Row],[Date Discharge Summary Completed]])&gt;0,FIT_Lite[[#This Row],[Date Discharge Summary Completed]],IF(LEN(FIT_Lite[[#This Row],[Discharge Date]])&gt;0,FIT_Lite[[#This Row],[Discharge Date]]+30,TODAY()))</f>
        <v>45940</v>
      </c>
      <c r="BH342" s="16">
        <f>IF(LEN(FIT_Lite[[#This Row],[Pre-DLA-20 Date]])&gt;0,FIT_Lite[[#This Row],[Pre-DLA-20 Date]],FIT_Lite[[#This Row],[Date Enrolled]])</f>
        <v>0</v>
      </c>
      <c r="BI342" t="str">
        <f>IFERROR(IF(AND(TRIM(FIT_Lite[[#This Row],[Date Enrolled]])&lt;&gt;"",TRIM(FIT_Lite[[#This Row],[Discharge Date]])&lt;&gt;""),DATEDIF(FIT_Lite[[#This Row],[Date Enrolled]],FIT_Lite[[#This Row],[Discharge Date]],"D"),""),"")</f>
        <v/>
      </c>
    </row>
    <row r="343" spans="1:61" x14ac:dyDescent="0.25">
      <c r="A343" s="14"/>
      <c r="D343" s="20"/>
      <c r="O343" s="7"/>
      <c r="S343" s="10"/>
      <c r="AG343" s="11"/>
      <c r="AH343" s="35"/>
      <c r="AI343" s="11"/>
      <c r="AJ343" s="11"/>
      <c r="AP343" s="15" t="str" cm="1">
        <f t="array" aca="1" ref="AP34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3" s="16" t="str" cm="1">
        <f t="array" aca="1" ref="AQ34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3" s="16" t="str" cm="1">
        <f t="array" aca="1" ref="AR34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3" s="51" t="str">
        <f ca="1">IF(
AND(LEN(TRIM(FIT_Lite[[#This Row],[Child Care 6 Months Post-Discharge]]))=0,LEN(TRIM(FIT_Lite[[#This Row],[Discharge Date]]))&gt;0,LEN(TRIM(AN343))=0,FIT_Lite[[#This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3" s="48" t="str" cm="1">
        <f t="array" aca="1" ref="AT34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3" s="7">
        <f>IF(FIT_Lite[[#This Row],[Most Recent-AAPI Score]]&gt;=40, 1, IF(OR(TRIM(FIT_Lite[[#This Row],[Pre-AAPI Score]])="",TRIM(FIT_Lite[[#This Row],[Most Recent-AAPI Score]])=""),0,IF(FIT_Lite[[#This Row],[Most Recent-AAPI Score]]-FIT_Lite[[#This Row],[Pre-AAPI Score]]&gt;=0,1,0)))</f>
        <v>0</v>
      </c>
      <c r="AW343" s="7">
        <f>IF(FIT_Lite[[#This Row],[Most Recent-DLA-20 Score]]&gt;=7, 1, IF(OR(TRIM(FIT_Lite[[#This Row],[Pre-DLA-20 Score]])="",TRIM(FIT_Lite[[#This Row],[Most Recent-DLA-20 Score]])=""),0,IF(FIT_Lite[[#This Row],[Most Recent-DLA-20 Score]]-FIT_Lite[[#This Row],[Pre-DLA-20 Score]]&gt;=0,1,0)))</f>
        <v>0</v>
      </c>
      <c r="AX343" s="7">
        <f>IF(FIT_Lite[[#This Row],[Most Recent-AAPI Score]]&gt;=40, 1, IF(OR(TRIM(FIT_Lite[[#This Row],[Pre-AAPI Score]])="",TRIM(FIT_Lite[[#This Row],[Most Recent-AAPI Score]])=""),0,IF(FIT_Lite[[#This Row],[Most Recent-AAPI Score]]-FIT_Lite[[#This Row],[Pre-AAPI Score]]&gt;=0,1,0)))</f>
        <v>0</v>
      </c>
      <c r="AY343" s="7">
        <f>IF(FIT_Lite[[#This Row],[Most Recent-DLA-20 Score]]&gt;=7, 1, IF(OR(TRIM(FIT_Lite[[#This Row],[Pre-DLA-20 Score]])="",TRIM(FIT_Lite[[#This Row],[Most Recent-DLA-20 Score]])=""),0,IF(FIT_Lite[[#This Row],[Most Recent-DLA-20 Score]]-FIT_Lite[[#This Row],[Pre-DLA-20 Score]]&gt;=0,1,0)))</f>
        <v>0</v>
      </c>
      <c r="AZ343" s="7" t="str">
        <f>IFERROR(VLOOKUP(FIT_Lite[[#This Row],[Primary ICD-10 Diagnosis]],ICD_10[[Combined]:[category]],3,FALSE),"")</f>
        <v/>
      </c>
      <c r="BA343" s="18" t="str">
        <f>IF(AND(LEN(FIT_Lite[[#This Row],[Date Enrolled]])&gt;0,LEN(FIT_Lite[[#This Row],[Date Assessment Completed]])&gt;0),IF((FIT_Lite[[#This Row],[Date Assessment Completed]]-FIT_Lite[[#This Row],[Date Enrolled]])&lt;=15,"Yes","No"),"")</f>
        <v/>
      </c>
      <c r="BB343" s="7" t="str">
        <f>IF(AND(LEN(FIT_Lite[[#This Row],[Discharge Date]])&gt;0,LEN(FIT_Lite[[#This Row],[Date Discharge Summary Completed]])&gt;0),IF(DATEDIF(FIT_Lite[[#This Row],[Discharge Date]],FIT_Lite[[#This Row],[Date Discharge Summary Completed]],"D")&lt;=7,"Yes","No"),"")</f>
        <v/>
      </c>
      <c r="BC343" s="18" t="str">
        <f>IFERROR(IF(LEN(TRIM(FIT_Lite[[#This Row],[Living Arrangements at Discharge]]))&gt;0,VLOOKUP(FIT_Lite[[#This Row],[Living Arrangements at Discharge]],Living_Arrangements[],2,FALSE),""),"")</f>
        <v/>
      </c>
      <c r="BD34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3" s="18" t="str">
        <f>IF(LEN(TRIM(FIT_Lite[[#This Row],[Employment Status at Discharge]]))&gt;0,IF(FIT_Lite[[#This Row],[Employment Status at Discharge]]="Yes","Stable",IF(FIT_Lite[[#This Row],[Employment Status at Discharge]]="No","Unstable",IFERROR(VLOOKUP(FIT_Lite[[#This Row],[Employment Status at Discharge]],Employment_Stat[],2,FALSE),""))),"")</f>
        <v/>
      </c>
      <c r="BF343" s="16">
        <f>IF(LEN(FIT_Lite[[#This Row],[Pre-AAPI Date]])&gt;0,FIT_Lite[[#This Row],[Pre-AAPI Date]],FIT_Lite[[#This Row],[Date Enrolled]])</f>
        <v>0</v>
      </c>
      <c r="BG343" s="16">
        <f ca="1">IF(LEN(FIT_Lite[[#This Row],[Date Discharge Summary Completed]])&gt;0,FIT_Lite[[#This Row],[Date Discharge Summary Completed]],IF(LEN(FIT_Lite[[#This Row],[Discharge Date]])&gt;0,FIT_Lite[[#This Row],[Discharge Date]]+30,TODAY()))</f>
        <v>45940</v>
      </c>
      <c r="BH343" s="16">
        <f>IF(LEN(FIT_Lite[[#This Row],[Pre-DLA-20 Date]])&gt;0,FIT_Lite[[#This Row],[Pre-DLA-20 Date]],FIT_Lite[[#This Row],[Date Enrolled]])</f>
        <v>0</v>
      </c>
      <c r="BI343" t="str">
        <f>IFERROR(IF(AND(TRIM(FIT_Lite[[#This Row],[Date Enrolled]])&lt;&gt;"",TRIM(FIT_Lite[[#This Row],[Discharge Date]])&lt;&gt;""),DATEDIF(FIT_Lite[[#This Row],[Date Enrolled]],FIT_Lite[[#This Row],[Discharge Date]],"D"),""),"")</f>
        <v/>
      </c>
    </row>
    <row r="344" spans="1:61" x14ac:dyDescent="0.25">
      <c r="A344" s="14"/>
      <c r="D344" s="20"/>
      <c r="O344" s="7"/>
      <c r="S344" s="10"/>
      <c r="AG344" s="11"/>
      <c r="AH344" s="35"/>
      <c r="AI344" s="11"/>
      <c r="AJ344" s="11"/>
      <c r="AP344" s="15" t="str" cm="1">
        <f t="array" aca="1" ref="AP34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4" s="16" t="str" cm="1">
        <f t="array" aca="1" ref="AQ34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4" s="16" t="str" cm="1">
        <f t="array" aca="1" ref="AR34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4" s="51" t="str">
        <f ca="1">IF(
AND(LEN(TRIM(FIT_Lite[[#This Row],[Child Care 6 Months Post-Discharge]]))=0,LEN(TRIM(FIT_Lite[[#This Row],[Discharge Date]]))&gt;0,LEN(TRIM(AN344))=0,FIT_Lite[[#This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4" s="48" t="str" cm="1">
        <f t="array" aca="1" ref="AT34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4" s="7">
        <f>IF(FIT_Lite[[#This Row],[Most Recent-AAPI Score]]&gt;=40, 1, IF(OR(TRIM(FIT_Lite[[#This Row],[Pre-AAPI Score]])="",TRIM(FIT_Lite[[#This Row],[Most Recent-AAPI Score]])=""),0,IF(FIT_Lite[[#This Row],[Most Recent-AAPI Score]]-FIT_Lite[[#This Row],[Pre-AAPI Score]]&gt;=0,1,0)))</f>
        <v>0</v>
      </c>
      <c r="AW344" s="7">
        <f>IF(FIT_Lite[[#This Row],[Most Recent-DLA-20 Score]]&gt;=7, 1, IF(OR(TRIM(FIT_Lite[[#This Row],[Pre-DLA-20 Score]])="",TRIM(FIT_Lite[[#This Row],[Most Recent-DLA-20 Score]])=""),0,IF(FIT_Lite[[#This Row],[Most Recent-DLA-20 Score]]-FIT_Lite[[#This Row],[Pre-DLA-20 Score]]&gt;=0,1,0)))</f>
        <v>0</v>
      </c>
      <c r="AX344" s="7">
        <f>IF(FIT_Lite[[#This Row],[Most Recent-AAPI Score]]&gt;=40, 1, IF(OR(TRIM(FIT_Lite[[#This Row],[Pre-AAPI Score]])="",TRIM(FIT_Lite[[#This Row],[Most Recent-AAPI Score]])=""),0,IF(FIT_Lite[[#This Row],[Most Recent-AAPI Score]]-FIT_Lite[[#This Row],[Pre-AAPI Score]]&gt;=0,1,0)))</f>
        <v>0</v>
      </c>
      <c r="AY344" s="7">
        <f>IF(FIT_Lite[[#This Row],[Most Recent-DLA-20 Score]]&gt;=7, 1, IF(OR(TRIM(FIT_Lite[[#This Row],[Pre-DLA-20 Score]])="",TRIM(FIT_Lite[[#This Row],[Most Recent-DLA-20 Score]])=""),0,IF(FIT_Lite[[#This Row],[Most Recent-DLA-20 Score]]-FIT_Lite[[#This Row],[Pre-DLA-20 Score]]&gt;=0,1,0)))</f>
        <v>0</v>
      </c>
      <c r="AZ344" s="7" t="str">
        <f>IFERROR(VLOOKUP(FIT_Lite[[#This Row],[Primary ICD-10 Diagnosis]],ICD_10[[Combined]:[category]],3,FALSE),"")</f>
        <v/>
      </c>
      <c r="BA344" s="18" t="str">
        <f>IF(AND(LEN(FIT_Lite[[#This Row],[Date Enrolled]])&gt;0,LEN(FIT_Lite[[#This Row],[Date Assessment Completed]])&gt;0),IF((FIT_Lite[[#This Row],[Date Assessment Completed]]-FIT_Lite[[#This Row],[Date Enrolled]])&lt;=15,"Yes","No"),"")</f>
        <v/>
      </c>
      <c r="BB344" s="7" t="str">
        <f>IF(AND(LEN(FIT_Lite[[#This Row],[Discharge Date]])&gt;0,LEN(FIT_Lite[[#This Row],[Date Discharge Summary Completed]])&gt;0),IF(DATEDIF(FIT_Lite[[#This Row],[Discharge Date]],FIT_Lite[[#This Row],[Date Discharge Summary Completed]],"D")&lt;=7,"Yes","No"),"")</f>
        <v/>
      </c>
      <c r="BC344" s="18" t="str">
        <f>IFERROR(IF(LEN(TRIM(FIT_Lite[[#This Row],[Living Arrangements at Discharge]]))&gt;0,VLOOKUP(FIT_Lite[[#This Row],[Living Arrangements at Discharge]],Living_Arrangements[],2,FALSE),""),"")</f>
        <v/>
      </c>
      <c r="BD34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4" s="18" t="str">
        <f>IF(LEN(TRIM(FIT_Lite[[#This Row],[Employment Status at Discharge]]))&gt;0,IF(FIT_Lite[[#This Row],[Employment Status at Discharge]]="Yes","Stable",IF(FIT_Lite[[#This Row],[Employment Status at Discharge]]="No","Unstable",IFERROR(VLOOKUP(FIT_Lite[[#This Row],[Employment Status at Discharge]],Employment_Stat[],2,FALSE),""))),"")</f>
        <v/>
      </c>
      <c r="BF344" s="16">
        <f>IF(LEN(FIT_Lite[[#This Row],[Pre-AAPI Date]])&gt;0,FIT_Lite[[#This Row],[Pre-AAPI Date]],FIT_Lite[[#This Row],[Date Enrolled]])</f>
        <v>0</v>
      </c>
      <c r="BG344" s="16">
        <f ca="1">IF(LEN(FIT_Lite[[#This Row],[Date Discharge Summary Completed]])&gt;0,FIT_Lite[[#This Row],[Date Discharge Summary Completed]],IF(LEN(FIT_Lite[[#This Row],[Discharge Date]])&gt;0,FIT_Lite[[#This Row],[Discharge Date]]+30,TODAY()))</f>
        <v>45940</v>
      </c>
      <c r="BH344" s="16">
        <f>IF(LEN(FIT_Lite[[#This Row],[Pre-DLA-20 Date]])&gt;0,FIT_Lite[[#This Row],[Pre-DLA-20 Date]],FIT_Lite[[#This Row],[Date Enrolled]])</f>
        <v>0</v>
      </c>
      <c r="BI344" t="str">
        <f>IFERROR(IF(AND(TRIM(FIT_Lite[[#This Row],[Date Enrolled]])&lt;&gt;"",TRIM(FIT_Lite[[#This Row],[Discharge Date]])&lt;&gt;""),DATEDIF(FIT_Lite[[#This Row],[Date Enrolled]],FIT_Lite[[#This Row],[Discharge Date]],"D"),""),"")</f>
        <v/>
      </c>
    </row>
    <row r="345" spans="1:61" x14ac:dyDescent="0.25">
      <c r="A345" s="14"/>
      <c r="D345" s="20"/>
      <c r="O345" s="7"/>
      <c r="S345" s="10"/>
      <c r="AG345" s="11"/>
      <c r="AH345" s="35"/>
      <c r="AI345" s="11"/>
      <c r="AJ345" s="11"/>
      <c r="AP345" s="15" t="str" cm="1">
        <f t="array" aca="1" ref="AP34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5" s="16" t="str" cm="1">
        <f t="array" aca="1" ref="AQ34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5" s="16" t="str" cm="1">
        <f t="array" aca="1" ref="AR34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5" s="51" t="str">
        <f ca="1">IF(
AND(LEN(TRIM(FIT_Lite[[#This Row],[Child Care 6 Months Post-Discharge]]))=0,LEN(TRIM(FIT_Lite[[#This Row],[Discharge Date]]))&gt;0,LEN(TRIM(AN345))=0,FIT_Lite[[#This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5" s="48" t="str" cm="1">
        <f t="array" aca="1" ref="AT34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5" s="7">
        <f>IF(FIT_Lite[[#This Row],[Most Recent-AAPI Score]]&gt;=40, 1, IF(OR(TRIM(FIT_Lite[[#This Row],[Pre-AAPI Score]])="",TRIM(FIT_Lite[[#This Row],[Most Recent-AAPI Score]])=""),0,IF(FIT_Lite[[#This Row],[Most Recent-AAPI Score]]-FIT_Lite[[#This Row],[Pre-AAPI Score]]&gt;=0,1,0)))</f>
        <v>0</v>
      </c>
      <c r="AW345" s="7">
        <f>IF(FIT_Lite[[#This Row],[Most Recent-DLA-20 Score]]&gt;=7, 1, IF(OR(TRIM(FIT_Lite[[#This Row],[Pre-DLA-20 Score]])="",TRIM(FIT_Lite[[#This Row],[Most Recent-DLA-20 Score]])=""),0,IF(FIT_Lite[[#This Row],[Most Recent-DLA-20 Score]]-FIT_Lite[[#This Row],[Pre-DLA-20 Score]]&gt;=0,1,0)))</f>
        <v>0</v>
      </c>
      <c r="AX345" s="7">
        <f>IF(FIT_Lite[[#This Row],[Most Recent-AAPI Score]]&gt;=40, 1, IF(OR(TRIM(FIT_Lite[[#This Row],[Pre-AAPI Score]])="",TRIM(FIT_Lite[[#This Row],[Most Recent-AAPI Score]])=""),0,IF(FIT_Lite[[#This Row],[Most Recent-AAPI Score]]-FIT_Lite[[#This Row],[Pre-AAPI Score]]&gt;=0,1,0)))</f>
        <v>0</v>
      </c>
      <c r="AY345" s="7">
        <f>IF(FIT_Lite[[#This Row],[Most Recent-DLA-20 Score]]&gt;=7, 1, IF(OR(TRIM(FIT_Lite[[#This Row],[Pre-DLA-20 Score]])="",TRIM(FIT_Lite[[#This Row],[Most Recent-DLA-20 Score]])=""),0,IF(FIT_Lite[[#This Row],[Most Recent-DLA-20 Score]]-FIT_Lite[[#This Row],[Pre-DLA-20 Score]]&gt;=0,1,0)))</f>
        <v>0</v>
      </c>
      <c r="AZ345" s="7" t="str">
        <f>IFERROR(VLOOKUP(FIT_Lite[[#This Row],[Primary ICD-10 Diagnosis]],ICD_10[[Combined]:[category]],3,FALSE),"")</f>
        <v/>
      </c>
      <c r="BA345" s="18" t="str">
        <f>IF(AND(LEN(FIT_Lite[[#This Row],[Date Enrolled]])&gt;0,LEN(FIT_Lite[[#This Row],[Date Assessment Completed]])&gt;0),IF((FIT_Lite[[#This Row],[Date Assessment Completed]]-FIT_Lite[[#This Row],[Date Enrolled]])&lt;=15,"Yes","No"),"")</f>
        <v/>
      </c>
      <c r="BB345" s="7" t="str">
        <f>IF(AND(LEN(FIT_Lite[[#This Row],[Discharge Date]])&gt;0,LEN(FIT_Lite[[#This Row],[Date Discharge Summary Completed]])&gt;0),IF(DATEDIF(FIT_Lite[[#This Row],[Discharge Date]],FIT_Lite[[#This Row],[Date Discharge Summary Completed]],"D")&lt;=7,"Yes","No"),"")</f>
        <v/>
      </c>
      <c r="BC345" s="18" t="str">
        <f>IFERROR(IF(LEN(TRIM(FIT_Lite[[#This Row],[Living Arrangements at Discharge]]))&gt;0,VLOOKUP(FIT_Lite[[#This Row],[Living Arrangements at Discharge]],Living_Arrangements[],2,FALSE),""),"")</f>
        <v/>
      </c>
      <c r="BD34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5" s="18" t="str">
        <f>IF(LEN(TRIM(FIT_Lite[[#This Row],[Employment Status at Discharge]]))&gt;0,IF(FIT_Lite[[#This Row],[Employment Status at Discharge]]="Yes","Stable",IF(FIT_Lite[[#This Row],[Employment Status at Discharge]]="No","Unstable",IFERROR(VLOOKUP(FIT_Lite[[#This Row],[Employment Status at Discharge]],Employment_Stat[],2,FALSE),""))),"")</f>
        <v/>
      </c>
      <c r="BF345" s="16">
        <f>IF(LEN(FIT_Lite[[#This Row],[Pre-AAPI Date]])&gt;0,FIT_Lite[[#This Row],[Pre-AAPI Date]],FIT_Lite[[#This Row],[Date Enrolled]])</f>
        <v>0</v>
      </c>
      <c r="BG345" s="16">
        <f ca="1">IF(LEN(FIT_Lite[[#This Row],[Date Discharge Summary Completed]])&gt;0,FIT_Lite[[#This Row],[Date Discharge Summary Completed]],IF(LEN(FIT_Lite[[#This Row],[Discharge Date]])&gt;0,FIT_Lite[[#This Row],[Discharge Date]]+30,TODAY()))</f>
        <v>45940</v>
      </c>
      <c r="BH345" s="16">
        <f>IF(LEN(FIT_Lite[[#This Row],[Pre-DLA-20 Date]])&gt;0,FIT_Lite[[#This Row],[Pre-DLA-20 Date]],FIT_Lite[[#This Row],[Date Enrolled]])</f>
        <v>0</v>
      </c>
      <c r="BI345" t="str">
        <f>IFERROR(IF(AND(TRIM(FIT_Lite[[#This Row],[Date Enrolled]])&lt;&gt;"",TRIM(FIT_Lite[[#This Row],[Discharge Date]])&lt;&gt;""),DATEDIF(FIT_Lite[[#This Row],[Date Enrolled]],FIT_Lite[[#This Row],[Discharge Date]],"D"),""),"")</f>
        <v/>
      </c>
    </row>
    <row r="346" spans="1:61" x14ac:dyDescent="0.25">
      <c r="A346" s="14"/>
      <c r="D346" s="20"/>
      <c r="O346" s="7"/>
      <c r="S346" s="10"/>
      <c r="AG346" s="11"/>
      <c r="AH346" s="35"/>
      <c r="AI346" s="11"/>
      <c r="AJ346" s="11"/>
      <c r="AP346" s="15" t="str" cm="1">
        <f t="array" aca="1" ref="AP34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6" s="16" t="str" cm="1">
        <f t="array" aca="1" ref="AQ34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6" s="16" t="str" cm="1">
        <f t="array" aca="1" ref="AR34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6" s="51" t="str">
        <f ca="1">IF(
AND(LEN(TRIM(FIT_Lite[[#This Row],[Child Care 6 Months Post-Discharge]]))=0,LEN(TRIM(FIT_Lite[[#This Row],[Discharge Date]]))&gt;0,LEN(TRIM(AN346))=0,FIT_Lite[[#This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6" s="48" t="str" cm="1">
        <f t="array" aca="1" ref="AT34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6" s="7">
        <f>IF(FIT_Lite[[#This Row],[Most Recent-AAPI Score]]&gt;=40, 1, IF(OR(TRIM(FIT_Lite[[#This Row],[Pre-AAPI Score]])="",TRIM(FIT_Lite[[#This Row],[Most Recent-AAPI Score]])=""),0,IF(FIT_Lite[[#This Row],[Most Recent-AAPI Score]]-FIT_Lite[[#This Row],[Pre-AAPI Score]]&gt;=0,1,0)))</f>
        <v>0</v>
      </c>
      <c r="AW346" s="7">
        <f>IF(FIT_Lite[[#This Row],[Most Recent-DLA-20 Score]]&gt;=7, 1, IF(OR(TRIM(FIT_Lite[[#This Row],[Pre-DLA-20 Score]])="",TRIM(FIT_Lite[[#This Row],[Most Recent-DLA-20 Score]])=""),0,IF(FIT_Lite[[#This Row],[Most Recent-DLA-20 Score]]-FIT_Lite[[#This Row],[Pre-DLA-20 Score]]&gt;=0,1,0)))</f>
        <v>0</v>
      </c>
      <c r="AX346" s="7">
        <f>IF(FIT_Lite[[#This Row],[Most Recent-AAPI Score]]&gt;=40, 1, IF(OR(TRIM(FIT_Lite[[#This Row],[Pre-AAPI Score]])="",TRIM(FIT_Lite[[#This Row],[Most Recent-AAPI Score]])=""),0,IF(FIT_Lite[[#This Row],[Most Recent-AAPI Score]]-FIT_Lite[[#This Row],[Pre-AAPI Score]]&gt;=0,1,0)))</f>
        <v>0</v>
      </c>
      <c r="AY346" s="7">
        <f>IF(FIT_Lite[[#This Row],[Most Recent-DLA-20 Score]]&gt;=7, 1, IF(OR(TRIM(FIT_Lite[[#This Row],[Pre-DLA-20 Score]])="",TRIM(FIT_Lite[[#This Row],[Most Recent-DLA-20 Score]])=""),0,IF(FIT_Lite[[#This Row],[Most Recent-DLA-20 Score]]-FIT_Lite[[#This Row],[Pre-DLA-20 Score]]&gt;=0,1,0)))</f>
        <v>0</v>
      </c>
      <c r="AZ346" s="7" t="str">
        <f>IFERROR(VLOOKUP(FIT_Lite[[#This Row],[Primary ICD-10 Diagnosis]],ICD_10[[Combined]:[category]],3,FALSE),"")</f>
        <v/>
      </c>
      <c r="BA346" s="18" t="str">
        <f>IF(AND(LEN(FIT_Lite[[#This Row],[Date Enrolled]])&gt;0,LEN(FIT_Lite[[#This Row],[Date Assessment Completed]])&gt;0),IF((FIT_Lite[[#This Row],[Date Assessment Completed]]-FIT_Lite[[#This Row],[Date Enrolled]])&lt;=15,"Yes","No"),"")</f>
        <v/>
      </c>
      <c r="BB346" s="7" t="str">
        <f>IF(AND(LEN(FIT_Lite[[#This Row],[Discharge Date]])&gt;0,LEN(FIT_Lite[[#This Row],[Date Discharge Summary Completed]])&gt;0),IF(DATEDIF(FIT_Lite[[#This Row],[Discharge Date]],FIT_Lite[[#This Row],[Date Discharge Summary Completed]],"D")&lt;=7,"Yes","No"),"")</f>
        <v/>
      </c>
      <c r="BC346" s="18" t="str">
        <f>IFERROR(IF(LEN(TRIM(FIT_Lite[[#This Row],[Living Arrangements at Discharge]]))&gt;0,VLOOKUP(FIT_Lite[[#This Row],[Living Arrangements at Discharge]],Living_Arrangements[],2,FALSE),""),"")</f>
        <v/>
      </c>
      <c r="BD34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6" s="18" t="str">
        <f>IF(LEN(TRIM(FIT_Lite[[#This Row],[Employment Status at Discharge]]))&gt;0,IF(FIT_Lite[[#This Row],[Employment Status at Discharge]]="Yes","Stable",IF(FIT_Lite[[#This Row],[Employment Status at Discharge]]="No","Unstable",IFERROR(VLOOKUP(FIT_Lite[[#This Row],[Employment Status at Discharge]],Employment_Stat[],2,FALSE),""))),"")</f>
        <v/>
      </c>
      <c r="BF346" s="16">
        <f>IF(LEN(FIT_Lite[[#This Row],[Pre-AAPI Date]])&gt;0,FIT_Lite[[#This Row],[Pre-AAPI Date]],FIT_Lite[[#This Row],[Date Enrolled]])</f>
        <v>0</v>
      </c>
      <c r="BG346" s="16">
        <f ca="1">IF(LEN(FIT_Lite[[#This Row],[Date Discharge Summary Completed]])&gt;0,FIT_Lite[[#This Row],[Date Discharge Summary Completed]],IF(LEN(FIT_Lite[[#This Row],[Discharge Date]])&gt;0,FIT_Lite[[#This Row],[Discharge Date]]+30,TODAY()))</f>
        <v>45940</v>
      </c>
      <c r="BH346" s="16">
        <f>IF(LEN(FIT_Lite[[#This Row],[Pre-DLA-20 Date]])&gt;0,FIT_Lite[[#This Row],[Pre-DLA-20 Date]],FIT_Lite[[#This Row],[Date Enrolled]])</f>
        <v>0</v>
      </c>
      <c r="BI346" t="str">
        <f>IFERROR(IF(AND(TRIM(FIT_Lite[[#This Row],[Date Enrolled]])&lt;&gt;"",TRIM(FIT_Lite[[#This Row],[Discharge Date]])&lt;&gt;""),DATEDIF(FIT_Lite[[#This Row],[Date Enrolled]],FIT_Lite[[#This Row],[Discharge Date]],"D"),""),"")</f>
        <v/>
      </c>
    </row>
    <row r="347" spans="1:61" x14ac:dyDescent="0.25">
      <c r="A347" s="14"/>
      <c r="D347" s="20"/>
      <c r="O347" s="7"/>
      <c r="S347" s="10"/>
      <c r="AG347" s="11"/>
      <c r="AH347" s="35"/>
      <c r="AI347" s="11"/>
      <c r="AJ347" s="11"/>
      <c r="AP347" s="15" t="str" cm="1">
        <f t="array" aca="1" ref="AP34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7" s="16" t="str" cm="1">
        <f t="array" aca="1" ref="AQ34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7" s="16" t="str" cm="1">
        <f t="array" aca="1" ref="AR34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7" s="51" t="str">
        <f ca="1">IF(
AND(LEN(TRIM(FIT_Lite[[#This Row],[Child Care 6 Months Post-Discharge]]))=0,LEN(TRIM(FIT_Lite[[#This Row],[Discharge Date]]))&gt;0,LEN(TRIM(AN347))=0,FIT_Lite[[#This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7" s="48" t="str" cm="1">
        <f t="array" aca="1" ref="AT34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7" s="7">
        <f>IF(FIT_Lite[[#This Row],[Most Recent-AAPI Score]]&gt;=40, 1, IF(OR(TRIM(FIT_Lite[[#This Row],[Pre-AAPI Score]])="",TRIM(FIT_Lite[[#This Row],[Most Recent-AAPI Score]])=""),0,IF(FIT_Lite[[#This Row],[Most Recent-AAPI Score]]-FIT_Lite[[#This Row],[Pre-AAPI Score]]&gt;=0,1,0)))</f>
        <v>0</v>
      </c>
      <c r="AW347" s="7">
        <f>IF(FIT_Lite[[#This Row],[Most Recent-DLA-20 Score]]&gt;=7, 1, IF(OR(TRIM(FIT_Lite[[#This Row],[Pre-DLA-20 Score]])="",TRIM(FIT_Lite[[#This Row],[Most Recent-DLA-20 Score]])=""),0,IF(FIT_Lite[[#This Row],[Most Recent-DLA-20 Score]]-FIT_Lite[[#This Row],[Pre-DLA-20 Score]]&gt;=0,1,0)))</f>
        <v>0</v>
      </c>
      <c r="AX347" s="7">
        <f>IF(FIT_Lite[[#This Row],[Most Recent-AAPI Score]]&gt;=40, 1, IF(OR(TRIM(FIT_Lite[[#This Row],[Pre-AAPI Score]])="",TRIM(FIT_Lite[[#This Row],[Most Recent-AAPI Score]])=""),0,IF(FIT_Lite[[#This Row],[Most Recent-AAPI Score]]-FIT_Lite[[#This Row],[Pre-AAPI Score]]&gt;=0,1,0)))</f>
        <v>0</v>
      </c>
      <c r="AY347" s="7">
        <f>IF(FIT_Lite[[#This Row],[Most Recent-DLA-20 Score]]&gt;=7, 1, IF(OR(TRIM(FIT_Lite[[#This Row],[Pre-DLA-20 Score]])="",TRIM(FIT_Lite[[#This Row],[Most Recent-DLA-20 Score]])=""),0,IF(FIT_Lite[[#This Row],[Most Recent-DLA-20 Score]]-FIT_Lite[[#This Row],[Pre-DLA-20 Score]]&gt;=0,1,0)))</f>
        <v>0</v>
      </c>
      <c r="AZ347" s="7" t="str">
        <f>IFERROR(VLOOKUP(FIT_Lite[[#This Row],[Primary ICD-10 Diagnosis]],ICD_10[[Combined]:[category]],3,FALSE),"")</f>
        <v/>
      </c>
      <c r="BA347" s="18" t="str">
        <f>IF(AND(LEN(FIT_Lite[[#This Row],[Date Enrolled]])&gt;0,LEN(FIT_Lite[[#This Row],[Date Assessment Completed]])&gt;0),IF((FIT_Lite[[#This Row],[Date Assessment Completed]]-FIT_Lite[[#This Row],[Date Enrolled]])&lt;=15,"Yes","No"),"")</f>
        <v/>
      </c>
      <c r="BB347" s="7" t="str">
        <f>IF(AND(LEN(FIT_Lite[[#This Row],[Discharge Date]])&gt;0,LEN(FIT_Lite[[#This Row],[Date Discharge Summary Completed]])&gt;0),IF(DATEDIF(FIT_Lite[[#This Row],[Discharge Date]],FIT_Lite[[#This Row],[Date Discharge Summary Completed]],"D")&lt;=7,"Yes","No"),"")</f>
        <v/>
      </c>
      <c r="BC347" s="18" t="str">
        <f>IFERROR(IF(LEN(TRIM(FIT_Lite[[#This Row],[Living Arrangements at Discharge]]))&gt;0,VLOOKUP(FIT_Lite[[#This Row],[Living Arrangements at Discharge]],Living_Arrangements[],2,FALSE),""),"")</f>
        <v/>
      </c>
      <c r="BD34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7" s="18" t="str">
        <f>IF(LEN(TRIM(FIT_Lite[[#This Row],[Employment Status at Discharge]]))&gt;0,IF(FIT_Lite[[#This Row],[Employment Status at Discharge]]="Yes","Stable",IF(FIT_Lite[[#This Row],[Employment Status at Discharge]]="No","Unstable",IFERROR(VLOOKUP(FIT_Lite[[#This Row],[Employment Status at Discharge]],Employment_Stat[],2,FALSE),""))),"")</f>
        <v/>
      </c>
      <c r="BF347" s="16">
        <f>IF(LEN(FIT_Lite[[#This Row],[Pre-AAPI Date]])&gt;0,FIT_Lite[[#This Row],[Pre-AAPI Date]],FIT_Lite[[#This Row],[Date Enrolled]])</f>
        <v>0</v>
      </c>
      <c r="BG347" s="16">
        <f ca="1">IF(LEN(FIT_Lite[[#This Row],[Date Discharge Summary Completed]])&gt;0,FIT_Lite[[#This Row],[Date Discharge Summary Completed]],IF(LEN(FIT_Lite[[#This Row],[Discharge Date]])&gt;0,FIT_Lite[[#This Row],[Discharge Date]]+30,TODAY()))</f>
        <v>45940</v>
      </c>
      <c r="BH347" s="16">
        <f>IF(LEN(FIT_Lite[[#This Row],[Pre-DLA-20 Date]])&gt;0,FIT_Lite[[#This Row],[Pre-DLA-20 Date]],FIT_Lite[[#This Row],[Date Enrolled]])</f>
        <v>0</v>
      </c>
      <c r="BI347" t="str">
        <f>IFERROR(IF(AND(TRIM(FIT_Lite[[#This Row],[Date Enrolled]])&lt;&gt;"",TRIM(FIT_Lite[[#This Row],[Discharge Date]])&lt;&gt;""),DATEDIF(FIT_Lite[[#This Row],[Date Enrolled]],FIT_Lite[[#This Row],[Discharge Date]],"D"),""),"")</f>
        <v/>
      </c>
    </row>
    <row r="348" spans="1:61" x14ac:dyDescent="0.25">
      <c r="A348" s="14"/>
      <c r="D348" s="20"/>
      <c r="O348" s="7"/>
      <c r="S348" s="10"/>
      <c r="AG348" s="11"/>
      <c r="AH348" s="35"/>
      <c r="AI348" s="11"/>
      <c r="AJ348" s="11"/>
      <c r="AP348" s="15" t="str" cm="1">
        <f t="array" aca="1" ref="AP34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8" s="16" t="str" cm="1">
        <f t="array" aca="1" ref="AQ34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8" s="16" t="str" cm="1">
        <f t="array" aca="1" ref="AR34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8" s="51" t="str">
        <f ca="1">IF(
AND(LEN(TRIM(FIT_Lite[[#This Row],[Child Care 6 Months Post-Discharge]]))=0,LEN(TRIM(FIT_Lite[[#This Row],[Discharge Date]]))&gt;0,LEN(TRIM(AN348))=0,FIT_Lite[[#This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8" s="48" t="str" cm="1">
        <f t="array" aca="1" ref="AT34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8" s="7">
        <f>IF(FIT_Lite[[#This Row],[Most Recent-AAPI Score]]&gt;=40, 1, IF(OR(TRIM(FIT_Lite[[#This Row],[Pre-AAPI Score]])="",TRIM(FIT_Lite[[#This Row],[Most Recent-AAPI Score]])=""),0,IF(FIT_Lite[[#This Row],[Most Recent-AAPI Score]]-FIT_Lite[[#This Row],[Pre-AAPI Score]]&gt;=0,1,0)))</f>
        <v>0</v>
      </c>
      <c r="AW348" s="7">
        <f>IF(FIT_Lite[[#This Row],[Most Recent-DLA-20 Score]]&gt;=7, 1, IF(OR(TRIM(FIT_Lite[[#This Row],[Pre-DLA-20 Score]])="",TRIM(FIT_Lite[[#This Row],[Most Recent-DLA-20 Score]])=""),0,IF(FIT_Lite[[#This Row],[Most Recent-DLA-20 Score]]-FIT_Lite[[#This Row],[Pre-DLA-20 Score]]&gt;=0,1,0)))</f>
        <v>0</v>
      </c>
      <c r="AX348" s="7">
        <f>IF(FIT_Lite[[#This Row],[Most Recent-AAPI Score]]&gt;=40, 1, IF(OR(TRIM(FIT_Lite[[#This Row],[Pre-AAPI Score]])="",TRIM(FIT_Lite[[#This Row],[Most Recent-AAPI Score]])=""),0,IF(FIT_Lite[[#This Row],[Most Recent-AAPI Score]]-FIT_Lite[[#This Row],[Pre-AAPI Score]]&gt;=0,1,0)))</f>
        <v>0</v>
      </c>
      <c r="AY348" s="7">
        <f>IF(FIT_Lite[[#This Row],[Most Recent-DLA-20 Score]]&gt;=7, 1, IF(OR(TRIM(FIT_Lite[[#This Row],[Pre-DLA-20 Score]])="",TRIM(FIT_Lite[[#This Row],[Most Recent-DLA-20 Score]])=""),0,IF(FIT_Lite[[#This Row],[Most Recent-DLA-20 Score]]-FIT_Lite[[#This Row],[Pre-DLA-20 Score]]&gt;=0,1,0)))</f>
        <v>0</v>
      </c>
      <c r="AZ348" s="7" t="str">
        <f>IFERROR(VLOOKUP(FIT_Lite[[#This Row],[Primary ICD-10 Diagnosis]],ICD_10[[Combined]:[category]],3,FALSE),"")</f>
        <v/>
      </c>
      <c r="BA348" s="18" t="str">
        <f>IF(AND(LEN(FIT_Lite[[#This Row],[Date Enrolled]])&gt;0,LEN(FIT_Lite[[#This Row],[Date Assessment Completed]])&gt;0),IF((FIT_Lite[[#This Row],[Date Assessment Completed]]-FIT_Lite[[#This Row],[Date Enrolled]])&lt;=15,"Yes","No"),"")</f>
        <v/>
      </c>
      <c r="BB348" s="7" t="str">
        <f>IF(AND(LEN(FIT_Lite[[#This Row],[Discharge Date]])&gt;0,LEN(FIT_Lite[[#This Row],[Date Discharge Summary Completed]])&gt;0),IF(DATEDIF(FIT_Lite[[#This Row],[Discharge Date]],FIT_Lite[[#This Row],[Date Discharge Summary Completed]],"D")&lt;=7,"Yes","No"),"")</f>
        <v/>
      </c>
      <c r="BC348" s="18" t="str">
        <f>IFERROR(IF(LEN(TRIM(FIT_Lite[[#This Row],[Living Arrangements at Discharge]]))&gt;0,VLOOKUP(FIT_Lite[[#This Row],[Living Arrangements at Discharge]],Living_Arrangements[],2,FALSE),""),"")</f>
        <v/>
      </c>
      <c r="BD34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8" s="18" t="str">
        <f>IF(LEN(TRIM(FIT_Lite[[#This Row],[Employment Status at Discharge]]))&gt;0,IF(FIT_Lite[[#This Row],[Employment Status at Discharge]]="Yes","Stable",IF(FIT_Lite[[#This Row],[Employment Status at Discharge]]="No","Unstable",IFERROR(VLOOKUP(FIT_Lite[[#This Row],[Employment Status at Discharge]],Employment_Stat[],2,FALSE),""))),"")</f>
        <v/>
      </c>
      <c r="BF348" s="16">
        <f>IF(LEN(FIT_Lite[[#This Row],[Pre-AAPI Date]])&gt;0,FIT_Lite[[#This Row],[Pre-AAPI Date]],FIT_Lite[[#This Row],[Date Enrolled]])</f>
        <v>0</v>
      </c>
      <c r="BG348" s="16">
        <f ca="1">IF(LEN(FIT_Lite[[#This Row],[Date Discharge Summary Completed]])&gt;0,FIT_Lite[[#This Row],[Date Discharge Summary Completed]],IF(LEN(FIT_Lite[[#This Row],[Discharge Date]])&gt;0,FIT_Lite[[#This Row],[Discharge Date]]+30,TODAY()))</f>
        <v>45940</v>
      </c>
      <c r="BH348" s="16">
        <f>IF(LEN(FIT_Lite[[#This Row],[Pre-DLA-20 Date]])&gt;0,FIT_Lite[[#This Row],[Pre-DLA-20 Date]],FIT_Lite[[#This Row],[Date Enrolled]])</f>
        <v>0</v>
      </c>
      <c r="BI348" t="str">
        <f>IFERROR(IF(AND(TRIM(FIT_Lite[[#This Row],[Date Enrolled]])&lt;&gt;"",TRIM(FIT_Lite[[#This Row],[Discharge Date]])&lt;&gt;""),DATEDIF(FIT_Lite[[#This Row],[Date Enrolled]],FIT_Lite[[#This Row],[Discharge Date]],"D"),""),"")</f>
        <v/>
      </c>
    </row>
    <row r="349" spans="1:61" x14ac:dyDescent="0.25">
      <c r="A349" s="14"/>
      <c r="D349" s="20"/>
      <c r="O349" s="7"/>
      <c r="S349" s="10"/>
      <c r="AG349" s="11"/>
      <c r="AH349" s="35"/>
      <c r="AI349" s="11"/>
      <c r="AJ349" s="11"/>
      <c r="AP349" s="15" t="str" cm="1">
        <f t="array" aca="1" ref="AP34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49" s="16" t="str" cm="1">
        <f t="array" aca="1" ref="AQ34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49" s="16" t="str" cm="1">
        <f t="array" aca="1" ref="AR34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49" s="51" t="str">
        <f ca="1">IF(
AND(LEN(TRIM(FIT_Lite[[#This Row],[Child Care 6 Months Post-Discharge]]))=0,LEN(TRIM(FIT_Lite[[#This Row],[Discharge Date]]))&gt;0,LEN(TRIM(AN349))=0,FIT_Lite[[#This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49" s="48" t="str" cm="1">
        <f t="array" aca="1" ref="AT34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4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49" s="7">
        <f>IF(FIT_Lite[[#This Row],[Most Recent-AAPI Score]]&gt;=40, 1, IF(OR(TRIM(FIT_Lite[[#This Row],[Pre-AAPI Score]])="",TRIM(FIT_Lite[[#This Row],[Most Recent-AAPI Score]])=""),0,IF(FIT_Lite[[#This Row],[Most Recent-AAPI Score]]-FIT_Lite[[#This Row],[Pre-AAPI Score]]&gt;=0,1,0)))</f>
        <v>0</v>
      </c>
      <c r="AW349" s="7">
        <f>IF(FIT_Lite[[#This Row],[Most Recent-DLA-20 Score]]&gt;=7, 1, IF(OR(TRIM(FIT_Lite[[#This Row],[Pre-DLA-20 Score]])="",TRIM(FIT_Lite[[#This Row],[Most Recent-DLA-20 Score]])=""),0,IF(FIT_Lite[[#This Row],[Most Recent-DLA-20 Score]]-FIT_Lite[[#This Row],[Pre-DLA-20 Score]]&gt;=0,1,0)))</f>
        <v>0</v>
      </c>
      <c r="AX349" s="7">
        <f>IF(FIT_Lite[[#This Row],[Most Recent-AAPI Score]]&gt;=40, 1, IF(OR(TRIM(FIT_Lite[[#This Row],[Pre-AAPI Score]])="",TRIM(FIT_Lite[[#This Row],[Most Recent-AAPI Score]])=""),0,IF(FIT_Lite[[#This Row],[Most Recent-AAPI Score]]-FIT_Lite[[#This Row],[Pre-AAPI Score]]&gt;=0,1,0)))</f>
        <v>0</v>
      </c>
      <c r="AY349" s="7">
        <f>IF(FIT_Lite[[#This Row],[Most Recent-DLA-20 Score]]&gt;=7, 1, IF(OR(TRIM(FIT_Lite[[#This Row],[Pre-DLA-20 Score]])="",TRIM(FIT_Lite[[#This Row],[Most Recent-DLA-20 Score]])=""),0,IF(FIT_Lite[[#This Row],[Most Recent-DLA-20 Score]]-FIT_Lite[[#This Row],[Pre-DLA-20 Score]]&gt;=0,1,0)))</f>
        <v>0</v>
      </c>
      <c r="AZ349" s="7" t="str">
        <f>IFERROR(VLOOKUP(FIT_Lite[[#This Row],[Primary ICD-10 Diagnosis]],ICD_10[[Combined]:[category]],3,FALSE),"")</f>
        <v/>
      </c>
      <c r="BA349" s="18" t="str">
        <f>IF(AND(LEN(FIT_Lite[[#This Row],[Date Enrolled]])&gt;0,LEN(FIT_Lite[[#This Row],[Date Assessment Completed]])&gt;0),IF((FIT_Lite[[#This Row],[Date Assessment Completed]]-FIT_Lite[[#This Row],[Date Enrolled]])&lt;=15,"Yes","No"),"")</f>
        <v/>
      </c>
      <c r="BB349" s="7" t="str">
        <f>IF(AND(LEN(FIT_Lite[[#This Row],[Discharge Date]])&gt;0,LEN(FIT_Lite[[#This Row],[Date Discharge Summary Completed]])&gt;0),IF(DATEDIF(FIT_Lite[[#This Row],[Discharge Date]],FIT_Lite[[#This Row],[Date Discharge Summary Completed]],"D")&lt;=7,"Yes","No"),"")</f>
        <v/>
      </c>
      <c r="BC349" s="18" t="str">
        <f>IFERROR(IF(LEN(TRIM(FIT_Lite[[#This Row],[Living Arrangements at Discharge]]))&gt;0,VLOOKUP(FIT_Lite[[#This Row],[Living Arrangements at Discharge]],Living_Arrangements[],2,FALSE),""),"")</f>
        <v/>
      </c>
      <c r="BD34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49" s="18" t="str">
        <f>IF(LEN(TRIM(FIT_Lite[[#This Row],[Employment Status at Discharge]]))&gt;0,IF(FIT_Lite[[#This Row],[Employment Status at Discharge]]="Yes","Stable",IF(FIT_Lite[[#This Row],[Employment Status at Discharge]]="No","Unstable",IFERROR(VLOOKUP(FIT_Lite[[#This Row],[Employment Status at Discharge]],Employment_Stat[],2,FALSE),""))),"")</f>
        <v/>
      </c>
      <c r="BF349" s="16">
        <f>IF(LEN(FIT_Lite[[#This Row],[Pre-AAPI Date]])&gt;0,FIT_Lite[[#This Row],[Pre-AAPI Date]],FIT_Lite[[#This Row],[Date Enrolled]])</f>
        <v>0</v>
      </c>
      <c r="BG349" s="16">
        <f ca="1">IF(LEN(FIT_Lite[[#This Row],[Date Discharge Summary Completed]])&gt;0,FIT_Lite[[#This Row],[Date Discharge Summary Completed]],IF(LEN(FIT_Lite[[#This Row],[Discharge Date]])&gt;0,FIT_Lite[[#This Row],[Discharge Date]]+30,TODAY()))</f>
        <v>45940</v>
      </c>
      <c r="BH349" s="16">
        <f>IF(LEN(FIT_Lite[[#This Row],[Pre-DLA-20 Date]])&gt;0,FIT_Lite[[#This Row],[Pre-DLA-20 Date]],FIT_Lite[[#This Row],[Date Enrolled]])</f>
        <v>0</v>
      </c>
      <c r="BI349" t="str">
        <f>IFERROR(IF(AND(TRIM(FIT_Lite[[#This Row],[Date Enrolled]])&lt;&gt;"",TRIM(FIT_Lite[[#This Row],[Discharge Date]])&lt;&gt;""),DATEDIF(FIT_Lite[[#This Row],[Date Enrolled]],FIT_Lite[[#This Row],[Discharge Date]],"D"),""),"")</f>
        <v/>
      </c>
    </row>
    <row r="350" spans="1:61" x14ac:dyDescent="0.25">
      <c r="A350" s="14"/>
      <c r="D350" s="20"/>
      <c r="O350" s="7"/>
      <c r="S350" s="10"/>
      <c r="AG350" s="11"/>
      <c r="AH350" s="35"/>
      <c r="AI350" s="11"/>
      <c r="AJ350" s="11"/>
      <c r="AP350" s="15" t="str" cm="1">
        <f t="array" aca="1" ref="AP35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0" s="16" t="str" cm="1">
        <f t="array" aca="1" ref="AQ35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0" s="16" t="str" cm="1">
        <f t="array" aca="1" ref="AR35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0" s="51" t="str">
        <f ca="1">IF(
AND(LEN(TRIM(FIT_Lite[[#This Row],[Child Care 6 Months Post-Discharge]]))=0,LEN(TRIM(FIT_Lite[[#This Row],[Discharge Date]]))&gt;0,LEN(TRIM(AN350))=0,FIT_Lite[[#This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0" s="48" t="str" cm="1">
        <f t="array" aca="1" ref="AT35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0" s="7">
        <f>IF(FIT_Lite[[#This Row],[Most Recent-AAPI Score]]&gt;=40, 1, IF(OR(TRIM(FIT_Lite[[#This Row],[Pre-AAPI Score]])="",TRIM(FIT_Lite[[#This Row],[Most Recent-AAPI Score]])=""),0,IF(FIT_Lite[[#This Row],[Most Recent-AAPI Score]]-FIT_Lite[[#This Row],[Pre-AAPI Score]]&gt;=0,1,0)))</f>
        <v>0</v>
      </c>
      <c r="AW350" s="7">
        <f>IF(FIT_Lite[[#This Row],[Most Recent-DLA-20 Score]]&gt;=7, 1, IF(OR(TRIM(FIT_Lite[[#This Row],[Pre-DLA-20 Score]])="",TRIM(FIT_Lite[[#This Row],[Most Recent-DLA-20 Score]])=""),0,IF(FIT_Lite[[#This Row],[Most Recent-DLA-20 Score]]-FIT_Lite[[#This Row],[Pre-DLA-20 Score]]&gt;=0,1,0)))</f>
        <v>0</v>
      </c>
      <c r="AX350" s="7">
        <f>IF(FIT_Lite[[#This Row],[Most Recent-AAPI Score]]&gt;=40, 1, IF(OR(TRIM(FIT_Lite[[#This Row],[Pre-AAPI Score]])="",TRIM(FIT_Lite[[#This Row],[Most Recent-AAPI Score]])=""),0,IF(FIT_Lite[[#This Row],[Most Recent-AAPI Score]]-FIT_Lite[[#This Row],[Pre-AAPI Score]]&gt;=0,1,0)))</f>
        <v>0</v>
      </c>
      <c r="AY350" s="7">
        <f>IF(FIT_Lite[[#This Row],[Most Recent-DLA-20 Score]]&gt;=7, 1, IF(OR(TRIM(FIT_Lite[[#This Row],[Pre-DLA-20 Score]])="",TRIM(FIT_Lite[[#This Row],[Most Recent-DLA-20 Score]])=""),0,IF(FIT_Lite[[#This Row],[Most Recent-DLA-20 Score]]-FIT_Lite[[#This Row],[Pre-DLA-20 Score]]&gt;=0,1,0)))</f>
        <v>0</v>
      </c>
      <c r="AZ350" s="7" t="str">
        <f>IFERROR(VLOOKUP(FIT_Lite[[#This Row],[Primary ICD-10 Diagnosis]],ICD_10[[Combined]:[category]],3,FALSE),"")</f>
        <v/>
      </c>
      <c r="BA350" s="18" t="str">
        <f>IF(AND(LEN(FIT_Lite[[#This Row],[Date Enrolled]])&gt;0,LEN(FIT_Lite[[#This Row],[Date Assessment Completed]])&gt;0),IF((FIT_Lite[[#This Row],[Date Assessment Completed]]-FIT_Lite[[#This Row],[Date Enrolled]])&lt;=15,"Yes","No"),"")</f>
        <v/>
      </c>
      <c r="BB350" s="7" t="str">
        <f>IF(AND(LEN(FIT_Lite[[#This Row],[Discharge Date]])&gt;0,LEN(FIT_Lite[[#This Row],[Date Discharge Summary Completed]])&gt;0),IF(DATEDIF(FIT_Lite[[#This Row],[Discharge Date]],FIT_Lite[[#This Row],[Date Discharge Summary Completed]],"D")&lt;=7,"Yes","No"),"")</f>
        <v/>
      </c>
      <c r="BC350" s="18" t="str">
        <f>IFERROR(IF(LEN(TRIM(FIT_Lite[[#This Row],[Living Arrangements at Discharge]]))&gt;0,VLOOKUP(FIT_Lite[[#This Row],[Living Arrangements at Discharge]],Living_Arrangements[],2,FALSE),""),"")</f>
        <v/>
      </c>
      <c r="BD35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0" s="18" t="str">
        <f>IF(LEN(TRIM(FIT_Lite[[#This Row],[Employment Status at Discharge]]))&gt;0,IF(FIT_Lite[[#This Row],[Employment Status at Discharge]]="Yes","Stable",IF(FIT_Lite[[#This Row],[Employment Status at Discharge]]="No","Unstable",IFERROR(VLOOKUP(FIT_Lite[[#This Row],[Employment Status at Discharge]],Employment_Stat[],2,FALSE),""))),"")</f>
        <v/>
      </c>
      <c r="BF350" s="16">
        <f>IF(LEN(FIT_Lite[[#This Row],[Pre-AAPI Date]])&gt;0,FIT_Lite[[#This Row],[Pre-AAPI Date]],FIT_Lite[[#This Row],[Date Enrolled]])</f>
        <v>0</v>
      </c>
      <c r="BG350" s="16">
        <f ca="1">IF(LEN(FIT_Lite[[#This Row],[Date Discharge Summary Completed]])&gt;0,FIT_Lite[[#This Row],[Date Discharge Summary Completed]],IF(LEN(FIT_Lite[[#This Row],[Discharge Date]])&gt;0,FIT_Lite[[#This Row],[Discharge Date]]+30,TODAY()))</f>
        <v>45940</v>
      </c>
      <c r="BH350" s="16">
        <f>IF(LEN(FIT_Lite[[#This Row],[Pre-DLA-20 Date]])&gt;0,FIT_Lite[[#This Row],[Pre-DLA-20 Date]],FIT_Lite[[#This Row],[Date Enrolled]])</f>
        <v>0</v>
      </c>
      <c r="BI350" t="str">
        <f>IFERROR(IF(AND(TRIM(FIT_Lite[[#This Row],[Date Enrolled]])&lt;&gt;"",TRIM(FIT_Lite[[#This Row],[Discharge Date]])&lt;&gt;""),DATEDIF(FIT_Lite[[#This Row],[Date Enrolled]],FIT_Lite[[#This Row],[Discharge Date]],"D"),""),"")</f>
        <v/>
      </c>
    </row>
    <row r="351" spans="1:61" x14ac:dyDescent="0.25">
      <c r="A351" s="14"/>
      <c r="D351" s="20"/>
      <c r="O351" s="7"/>
      <c r="S351" s="10"/>
      <c r="AG351" s="11"/>
      <c r="AH351" s="35"/>
      <c r="AI351" s="11"/>
      <c r="AJ351" s="11"/>
      <c r="AP351" s="15" t="str" cm="1">
        <f t="array" aca="1" ref="AP35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1" s="16" t="str" cm="1">
        <f t="array" aca="1" ref="AQ35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1" s="16" t="str" cm="1">
        <f t="array" aca="1" ref="AR35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1" s="51" t="str">
        <f ca="1">IF(
AND(LEN(TRIM(FIT_Lite[[#This Row],[Child Care 6 Months Post-Discharge]]))=0,LEN(TRIM(FIT_Lite[[#This Row],[Discharge Date]]))&gt;0,LEN(TRIM(AN351))=0,FIT_Lite[[#This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1" s="48" t="str" cm="1">
        <f t="array" aca="1" ref="AT35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1" s="7">
        <f>IF(FIT_Lite[[#This Row],[Most Recent-AAPI Score]]&gt;=40, 1, IF(OR(TRIM(FIT_Lite[[#This Row],[Pre-AAPI Score]])="",TRIM(FIT_Lite[[#This Row],[Most Recent-AAPI Score]])=""),0,IF(FIT_Lite[[#This Row],[Most Recent-AAPI Score]]-FIT_Lite[[#This Row],[Pre-AAPI Score]]&gt;=0,1,0)))</f>
        <v>0</v>
      </c>
      <c r="AW351" s="7">
        <f>IF(FIT_Lite[[#This Row],[Most Recent-DLA-20 Score]]&gt;=7, 1, IF(OR(TRIM(FIT_Lite[[#This Row],[Pre-DLA-20 Score]])="",TRIM(FIT_Lite[[#This Row],[Most Recent-DLA-20 Score]])=""),0,IF(FIT_Lite[[#This Row],[Most Recent-DLA-20 Score]]-FIT_Lite[[#This Row],[Pre-DLA-20 Score]]&gt;=0,1,0)))</f>
        <v>0</v>
      </c>
      <c r="AX351" s="7">
        <f>IF(FIT_Lite[[#This Row],[Most Recent-AAPI Score]]&gt;=40, 1, IF(OR(TRIM(FIT_Lite[[#This Row],[Pre-AAPI Score]])="",TRIM(FIT_Lite[[#This Row],[Most Recent-AAPI Score]])=""),0,IF(FIT_Lite[[#This Row],[Most Recent-AAPI Score]]-FIT_Lite[[#This Row],[Pre-AAPI Score]]&gt;=0,1,0)))</f>
        <v>0</v>
      </c>
      <c r="AY351" s="7">
        <f>IF(FIT_Lite[[#This Row],[Most Recent-DLA-20 Score]]&gt;=7, 1, IF(OR(TRIM(FIT_Lite[[#This Row],[Pre-DLA-20 Score]])="",TRIM(FIT_Lite[[#This Row],[Most Recent-DLA-20 Score]])=""),0,IF(FIT_Lite[[#This Row],[Most Recent-DLA-20 Score]]-FIT_Lite[[#This Row],[Pre-DLA-20 Score]]&gt;=0,1,0)))</f>
        <v>0</v>
      </c>
      <c r="AZ351" s="7" t="str">
        <f>IFERROR(VLOOKUP(FIT_Lite[[#This Row],[Primary ICD-10 Diagnosis]],ICD_10[[Combined]:[category]],3,FALSE),"")</f>
        <v/>
      </c>
      <c r="BA351" s="18" t="str">
        <f>IF(AND(LEN(FIT_Lite[[#This Row],[Date Enrolled]])&gt;0,LEN(FIT_Lite[[#This Row],[Date Assessment Completed]])&gt;0),IF((FIT_Lite[[#This Row],[Date Assessment Completed]]-FIT_Lite[[#This Row],[Date Enrolled]])&lt;=15,"Yes","No"),"")</f>
        <v/>
      </c>
      <c r="BB351" s="7" t="str">
        <f>IF(AND(LEN(FIT_Lite[[#This Row],[Discharge Date]])&gt;0,LEN(FIT_Lite[[#This Row],[Date Discharge Summary Completed]])&gt;0),IF(DATEDIF(FIT_Lite[[#This Row],[Discharge Date]],FIT_Lite[[#This Row],[Date Discharge Summary Completed]],"D")&lt;=7,"Yes","No"),"")</f>
        <v/>
      </c>
      <c r="BC351" s="18" t="str">
        <f>IFERROR(IF(LEN(TRIM(FIT_Lite[[#This Row],[Living Arrangements at Discharge]]))&gt;0,VLOOKUP(FIT_Lite[[#This Row],[Living Arrangements at Discharge]],Living_Arrangements[],2,FALSE),""),"")</f>
        <v/>
      </c>
      <c r="BD35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1" s="18" t="str">
        <f>IF(LEN(TRIM(FIT_Lite[[#This Row],[Employment Status at Discharge]]))&gt;0,IF(FIT_Lite[[#This Row],[Employment Status at Discharge]]="Yes","Stable",IF(FIT_Lite[[#This Row],[Employment Status at Discharge]]="No","Unstable",IFERROR(VLOOKUP(FIT_Lite[[#This Row],[Employment Status at Discharge]],Employment_Stat[],2,FALSE),""))),"")</f>
        <v/>
      </c>
      <c r="BF351" s="16">
        <f>IF(LEN(FIT_Lite[[#This Row],[Pre-AAPI Date]])&gt;0,FIT_Lite[[#This Row],[Pre-AAPI Date]],FIT_Lite[[#This Row],[Date Enrolled]])</f>
        <v>0</v>
      </c>
      <c r="BG351" s="16">
        <f ca="1">IF(LEN(FIT_Lite[[#This Row],[Date Discharge Summary Completed]])&gt;0,FIT_Lite[[#This Row],[Date Discharge Summary Completed]],IF(LEN(FIT_Lite[[#This Row],[Discharge Date]])&gt;0,FIT_Lite[[#This Row],[Discharge Date]]+30,TODAY()))</f>
        <v>45940</v>
      </c>
      <c r="BH351" s="16">
        <f>IF(LEN(FIT_Lite[[#This Row],[Pre-DLA-20 Date]])&gt;0,FIT_Lite[[#This Row],[Pre-DLA-20 Date]],FIT_Lite[[#This Row],[Date Enrolled]])</f>
        <v>0</v>
      </c>
      <c r="BI351" t="str">
        <f>IFERROR(IF(AND(TRIM(FIT_Lite[[#This Row],[Date Enrolled]])&lt;&gt;"",TRIM(FIT_Lite[[#This Row],[Discharge Date]])&lt;&gt;""),DATEDIF(FIT_Lite[[#This Row],[Date Enrolled]],FIT_Lite[[#This Row],[Discharge Date]],"D"),""),"")</f>
        <v/>
      </c>
    </row>
    <row r="352" spans="1:61" x14ac:dyDescent="0.25">
      <c r="A352" s="14"/>
      <c r="D352" s="20"/>
      <c r="O352" s="7"/>
      <c r="S352" s="10"/>
      <c r="AG352" s="11"/>
      <c r="AH352" s="35"/>
      <c r="AI352" s="11"/>
      <c r="AJ352" s="11"/>
      <c r="AP352" s="15" t="str" cm="1">
        <f t="array" aca="1" ref="AP35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2" s="16" t="str" cm="1">
        <f t="array" aca="1" ref="AQ35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2" s="16" t="str" cm="1">
        <f t="array" aca="1" ref="AR35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2" s="51" t="str">
        <f ca="1">IF(
AND(LEN(TRIM(FIT_Lite[[#This Row],[Child Care 6 Months Post-Discharge]]))=0,LEN(TRIM(FIT_Lite[[#This Row],[Discharge Date]]))&gt;0,LEN(TRIM(AN352))=0,FIT_Lite[[#This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2" s="48" t="str" cm="1">
        <f t="array" aca="1" ref="AT35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2" s="7">
        <f>IF(FIT_Lite[[#This Row],[Most Recent-AAPI Score]]&gt;=40, 1, IF(OR(TRIM(FIT_Lite[[#This Row],[Pre-AAPI Score]])="",TRIM(FIT_Lite[[#This Row],[Most Recent-AAPI Score]])=""),0,IF(FIT_Lite[[#This Row],[Most Recent-AAPI Score]]-FIT_Lite[[#This Row],[Pre-AAPI Score]]&gt;=0,1,0)))</f>
        <v>0</v>
      </c>
      <c r="AW352" s="7">
        <f>IF(FIT_Lite[[#This Row],[Most Recent-DLA-20 Score]]&gt;=7, 1, IF(OR(TRIM(FIT_Lite[[#This Row],[Pre-DLA-20 Score]])="",TRIM(FIT_Lite[[#This Row],[Most Recent-DLA-20 Score]])=""),0,IF(FIT_Lite[[#This Row],[Most Recent-DLA-20 Score]]-FIT_Lite[[#This Row],[Pre-DLA-20 Score]]&gt;=0,1,0)))</f>
        <v>0</v>
      </c>
      <c r="AX352" s="7">
        <f>IF(FIT_Lite[[#This Row],[Most Recent-AAPI Score]]&gt;=40, 1, IF(OR(TRIM(FIT_Lite[[#This Row],[Pre-AAPI Score]])="",TRIM(FIT_Lite[[#This Row],[Most Recent-AAPI Score]])=""),0,IF(FIT_Lite[[#This Row],[Most Recent-AAPI Score]]-FIT_Lite[[#This Row],[Pre-AAPI Score]]&gt;=0,1,0)))</f>
        <v>0</v>
      </c>
      <c r="AY352" s="7">
        <f>IF(FIT_Lite[[#This Row],[Most Recent-DLA-20 Score]]&gt;=7, 1, IF(OR(TRIM(FIT_Lite[[#This Row],[Pre-DLA-20 Score]])="",TRIM(FIT_Lite[[#This Row],[Most Recent-DLA-20 Score]])=""),0,IF(FIT_Lite[[#This Row],[Most Recent-DLA-20 Score]]-FIT_Lite[[#This Row],[Pre-DLA-20 Score]]&gt;=0,1,0)))</f>
        <v>0</v>
      </c>
      <c r="AZ352" s="7" t="str">
        <f>IFERROR(VLOOKUP(FIT_Lite[[#This Row],[Primary ICD-10 Diagnosis]],ICD_10[[Combined]:[category]],3,FALSE),"")</f>
        <v/>
      </c>
      <c r="BA352" s="18" t="str">
        <f>IF(AND(LEN(FIT_Lite[[#This Row],[Date Enrolled]])&gt;0,LEN(FIT_Lite[[#This Row],[Date Assessment Completed]])&gt;0),IF((FIT_Lite[[#This Row],[Date Assessment Completed]]-FIT_Lite[[#This Row],[Date Enrolled]])&lt;=15,"Yes","No"),"")</f>
        <v/>
      </c>
      <c r="BB352" s="7" t="str">
        <f>IF(AND(LEN(FIT_Lite[[#This Row],[Discharge Date]])&gt;0,LEN(FIT_Lite[[#This Row],[Date Discharge Summary Completed]])&gt;0),IF(DATEDIF(FIT_Lite[[#This Row],[Discharge Date]],FIT_Lite[[#This Row],[Date Discharge Summary Completed]],"D")&lt;=7,"Yes","No"),"")</f>
        <v/>
      </c>
      <c r="BC352" s="18" t="str">
        <f>IFERROR(IF(LEN(TRIM(FIT_Lite[[#This Row],[Living Arrangements at Discharge]]))&gt;0,VLOOKUP(FIT_Lite[[#This Row],[Living Arrangements at Discharge]],Living_Arrangements[],2,FALSE),""),"")</f>
        <v/>
      </c>
      <c r="BD35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2" s="18" t="str">
        <f>IF(LEN(TRIM(FIT_Lite[[#This Row],[Employment Status at Discharge]]))&gt;0,IF(FIT_Lite[[#This Row],[Employment Status at Discharge]]="Yes","Stable",IF(FIT_Lite[[#This Row],[Employment Status at Discharge]]="No","Unstable",IFERROR(VLOOKUP(FIT_Lite[[#This Row],[Employment Status at Discharge]],Employment_Stat[],2,FALSE),""))),"")</f>
        <v/>
      </c>
      <c r="BF352" s="16">
        <f>IF(LEN(FIT_Lite[[#This Row],[Pre-AAPI Date]])&gt;0,FIT_Lite[[#This Row],[Pre-AAPI Date]],FIT_Lite[[#This Row],[Date Enrolled]])</f>
        <v>0</v>
      </c>
      <c r="BG352" s="16">
        <f ca="1">IF(LEN(FIT_Lite[[#This Row],[Date Discharge Summary Completed]])&gt;0,FIT_Lite[[#This Row],[Date Discharge Summary Completed]],IF(LEN(FIT_Lite[[#This Row],[Discharge Date]])&gt;0,FIT_Lite[[#This Row],[Discharge Date]]+30,TODAY()))</f>
        <v>45940</v>
      </c>
      <c r="BH352" s="16">
        <f>IF(LEN(FIT_Lite[[#This Row],[Pre-DLA-20 Date]])&gt;0,FIT_Lite[[#This Row],[Pre-DLA-20 Date]],FIT_Lite[[#This Row],[Date Enrolled]])</f>
        <v>0</v>
      </c>
      <c r="BI352" t="str">
        <f>IFERROR(IF(AND(TRIM(FIT_Lite[[#This Row],[Date Enrolled]])&lt;&gt;"",TRIM(FIT_Lite[[#This Row],[Discharge Date]])&lt;&gt;""),DATEDIF(FIT_Lite[[#This Row],[Date Enrolled]],FIT_Lite[[#This Row],[Discharge Date]],"D"),""),"")</f>
        <v/>
      </c>
    </row>
    <row r="353" spans="1:61" x14ac:dyDescent="0.25">
      <c r="A353" s="14"/>
      <c r="D353" s="20"/>
      <c r="O353" s="7"/>
      <c r="S353" s="10"/>
      <c r="AG353" s="11"/>
      <c r="AH353" s="35"/>
      <c r="AI353" s="11"/>
      <c r="AJ353" s="11"/>
      <c r="AP353" s="15" t="str" cm="1">
        <f t="array" aca="1" ref="AP35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3" s="16" t="str" cm="1">
        <f t="array" aca="1" ref="AQ35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3" s="16" t="str" cm="1">
        <f t="array" aca="1" ref="AR35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3" s="51" t="str">
        <f ca="1">IF(
AND(LEN(TRIM(FIT_Lite[[#This Row],[Child Care 6 Months Post-Discharge]]))=0,LEN(TRIM(FIT_Lite[[#This Row],[Discharge Date]]))&gt;0,LEN(TRIM(AN353))=0,FIT_Lite[[#This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3" s="48" t="str" cm="1">
        <f t="array" aca="1" ref="AT35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3" s="7">
        <f>IF(FIT_Lite[[#This Row],[Most Recent-AAPI Score]]&gt;=40, 1, IF(OR(TRIM(FIT_Lite[[#This Row],[Pre-AAPI Score]])="",TRIM(FIT_Lite[[#This Row],[Most Recent-AAPI Score]])=""),0,IF(FIT_Lite[[#This Row],[Most Recent-AAPI Score]]-FIT_Lite[[#This Row],[Pre-AAPI Score]]&gt;=0,1,0)))</f>
        <v>0</v>
      </c>
      <c r="AW353" s="7">
        <f>IF(FIT_Lite[[#This Row],[Most Recent-DLA-20 Score]]&gt;=7, 1, IF(OR(TRIM(FIT_Lite[[#This Row],[Pre-DLA-20 Score]])="",TRIM(FIT_Lite[[#This Row],[Most Recent-DLA-20 Score]])=""),0,IF(FIT_Lite[[#This Row],[Most Recent-DLA-20 Score]]-FIT_Lite[[#This Row],[Pre-DLA-20 Score]]&gt;=0,1,0)))</f>
        <v>0</v>
      </c>
      <c r="AX353" s="7">
        <f>IF(FIT_Lite[[#This Row],[Most Recent-AAPI Score]]&gt;=40, 1, IF(OR(TRIM(FIT_Lite[[#This Row],[Pre-AAPI Score]])="",TRIM(FIT_Lite[[#This Row],[Most Recent-AAPI Score]])=""),0,IF(FIT_Lite[[#This Row],[Most Recent-AAPI Score]]-FIT_Lite[[#This Row],[Pre-AAPI Score]]&gt;=0,1,0)))</f>
        <v>0</v>
      </c>
      <c r="AY353" s="7">
        <f>IF(FIT_Lite[[#This Row],[Most Recent-DLA-20 Score]]&gt;=7, 1, IF(OR(TRIM(FIT_Lite[[#This Row],[Pre-DLA-20 Score]])="",TRIM(FIT_Lite[[#This Row],[Most Recent-DLA-20 Score]])=""),0,IF(FIT_Lite[[#This Row],[Most Recent-DLA-20 Score]]-FIT_Lite[[#This Row],[Pre-DLA-20 Score]]&gt;=0,1,0)))</f>
        <v>0</v>
      </c>
      <c r="AZ353" s="7" t="str">
        <f>IFERROR(VLOOKUP(FIT_Lite[[#This Row],[Primary ICD-10 Diagnosis]],ICD_10[[Combined]:[category]],3,FALSE),"")</f>
        <v/>
      </c>
      <c r="BA353" s="18" t="str">
        <f>IF(AND(LEN(FIT_Lite[[#This Row],[Date Enrolled]])&gt;0,LEN(FIT_Lite[[#This Row],[Date Assessment Completed]])&gt;0),IF((FIT_Lite[[#This Row],[Date Assessment Completed]]-FIT_Lite[[#This Row],[Date Enrolled]])&lt;=15,"Yes","No"),"")</f>
        <v/>
      </c>
      <c r="BB353" s="7" t="str">
        <f>IF(AND(LEN(FIT_Lite[[#This Row],[Discharge Date]])&gt;0,LEN(FIT_Lite[[#This Row],[Date Discharge Summary Completed]])&gt;0),IF(DATEDIF(FIT_Lite[[#This Row],[Discharge Date]],FIT_Lite[[#This Row],[Date Discharge Summary Completed]],"D")&lt;=7,"Yes","No"),"")</f>
        <v/>
      </c>
      <c r="BC353" s="18" t="str">
        <f>IFERROR(IF(LEN(TRIM(FIT_Lite[[#This Row],[Living Arrangements at Discharge]]))&gt;0,VLOOKUP(FIT_Lite[[#This Row],[Living Arrangements at Discharge]],Living_Arrangements[],2,FALSE),""),"")</f>
        <v/>
      </c>
      <c r="BD35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3" s="18" t="str">
        <f>IF(LEN(TRIM(FIT_Lite[[#This Row],[Employment Status at Discharge]]))&gt;0,IF(FIT_Lite[[#This Row],[Employment Status at Discharge]]="Yes","Stable",IF(FIT_Lite[[#This Row],[Employment Status at Discharge]]="No","Unstable",IFERROR(VLOOKUP(FIT_Lite[[#This Row],[Employment Status at Discharge]],Employment_Stat[],2,FALSE),""))),"")</f>
        <v/>
      </c>
      <c r="BF353" s="16">
        <f>IF(LEN(FIT_Lite[[#This Row],[Pre-AAPI Date]])&gt;0,FIT_Lite[[#This Row],[Pre-AAPI Date]],FIT_Lite[[#This Row],[Date Enrolled]])</f>
        <v>0</v>
      </c>
      <c r="BG353" s="16">
        <f ca="1">IF(LEN(FIT_Lite[[#This Row],[Date Discharge Summary Completed]])&gt;0,FIT_Lite[[#This Row],[Date Discharge Summary Completed]],IF(LEN(FIT_Lite[[#This Row],[Discharge Date]])&gt;0,FIT_Lite[[#This Row],[Discharge Date]]+30,TODAY()))</f>
        <v>45940</v>
      </c>
      <c r="BH353" s="16">
        <f>IF(LEN(FIT_Lite[[#This Row],[Pre-DLA-20 Date]])&gt;0,FIT_Lite[[#This Row],[Pre-DLA-20 Date]],FIT_Lite[[#This Row],[Date Enrolled]])</f>
        <v>0</v>
      </c>
      <c r="BI353" t="str">
        <f>IFERROR(IF(AND(TRIM(FIT_Lite[[#This Row],[Date Enrolled]])&lt;&gt;"",TRIM(FIT_Lite[[#This Row],[Discharge Date]])&lt;&gt;""),DATEDIF(FIT_Lite[[#This Row],[Date Enrolled]],FIT_Lite[[#This Row],[Discharge Date]],"D"),""),"")</f>
        <v/>
      </c>
    </row>
    <row r="354" spans="1:61" x14ac:dyDescent="0.25">
      <c r="A354" s="14"/>
      <c r="D354" s="20"/>
      <c r="O354" s="7"/>
      <c r="S354" s="10"/>
      <c r="AG354" s="11"/>
      <c r="AH354" s="35"/>
      <c r="AI354" s="11"/>
      <c r="AJ354" s="11"/>
      <c r="AP354" s="15" t="str" cm="1">
        <f t="array" aca="1" ref="AP35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4" s="16" t="str" cm="1">
        <f t="array" aca="1" ref="AQ35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4" s="16" t="str" cm="1">
        <f t="array" aca="1" ref="AR35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4" s="51" t="str">
        <f ca="1">IF(
AND(LEN(TRIM(FIT_Lite[[#This Row],[Child Care 6 Months Post-Discharge]]))=0,LEN(TRIM(FIT_Lite[[#This Row],[Discharge Date]]))&gt;0,LEN(TRIM(AN354))=0,FIT_Lite[[#This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4" s="48" t="str" cm="1">
        <f t="array" aca="1" ref="AT35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4" s="7">
        <f>IF(FIT_Lite[[#This Row],[Most Recent-AAPI Score]]&gt;=40, 1, IF(OR(TRIM(FIT_Lite[[#This Row],[Pre-AAPI Score]])="",TRIM(FIT_Lite[[#This Row],[Most Recent-AAPI Score]])=""),0,IF(FIT_Lite[[#This Row],[Most Recent-AAPI Score]]-FIT_Lite[[#This Row],[Pre-AAPI Score]]&gt;=0,1,0)))</f>
        <v>0</v>
      </c>
      <c r="AW354" s="7">
        <f>IF(FIT_Lite[[#This Row],[Most Recent-DLA-20 Score]]&gt;=7, 1, IF(OR(TRIM(FIT_Lite[[#This Row],[Pre-DLA-20 Score]])="",TRIM(FIT_Lite[[#This Row],[Most Recent-DLA-20 Score]])=""),0,IF(FIT_Lite[[#This Row],[Most Recent-DLA-20 Score]]-FIT_Lite[[#This Row],[Pre-DLA-20 Score]]&gt;=0,1,0)))</f>
        <v>0</v>
      </c>
      <c r="AX354" s="7">
        <f>IF(FIT_Lite[[#This Row],[Most Recent-AAPI Score]]&gt;=40, 1, IF(OR(TRIM(FIT_Lite[[#This Row],[Pre-AAPI Score]])="",TRIM(FIT_Lite[[#This Row],[Most Recent-AAPI Score]])=""),0,IF(FIT_Lite[[#This Row],[Most Recent-AAPI Score]]-FIT_Lite[[#This Row],[Pre-AAPI Score]]&gt;=0,1,0)))</f>
        <v>0</v>
      </c>
      <c r="AY354" s="7">
        <f>IF(FIT_Lite[[#This Row],[Most Recent-DLA-20 Score]]&gt;=7, 1, IF(OR(TRIM(FIT_Lite[[#This Row],[Pre-DLA-20 Score]])="",TRIM(FIT_Lite[[#This Row],[Most Recent-DLA-20 Score]])=""),0,IF(FIT_Lite[[#This Row],[Most Recent-DLA-20 Score]]-FIT_Lite[[#This Row],[Pre-DLA-20 Score]]&gt;=0,1,0)))</f>
        <v>0</v>
      </c>
      <c r="AZ354" s="7" t="str">
        <f>IFERROR(VLOOKUP(FIT_Lite[[#This Row],[Primary ICD-10 Diagnosis]],ICD_10[[Combined]:[category]],3,FALSE),"")</f>
        <v/>
      </c>
      <c r="BA354" s="18" t="str">
        <f>IF(AND(LEN(FIT_Lite[[#This Row],[Date Enrolled]])&gt;0,LEN(FIT_Lite[[#This Row],[Date Assessment Completed]])&gt;0),IF((FIT_Lite[[#This Row],[Date Assessment Completed]]-FIT_Lite[[#This Row],[Date Enrolled]])&lt;=15,"Yes","No"),"")</f>
        <v/>
      </c>
      <c r="BB354" s="7" t="str">
        <f>IF(AND(LEN(FIT_Lite[[#This Row],[Discharge Date]])&gt;0,LEN(FIT_Lite[[#This Row],[Date Discharge Summary Completed]])&gt;0),IF(DATEDIF(FIT_Lite[[#This Row],[Discharge Date]],FIT_Lite[[#This Row],[Date Discharge Summary Completed]],"D")&lt;=7,"Yes","No"),"")</f>
        <v/>
      </c>
      <c r="BC354" s="18" t="str">
        <f>IFERROR(IF(LEN(TRIM(FIT_Lite[[#This Row],[Living Arrangements at Discharge]]))&gt;0,VLOOKUP(FIT_Lite[[#This Row],[Living Arrangements at Discharge]],Living_Arrangements[],2,FALSE),""),"")</f>
        <v/>
      </c>
      <c r="BD35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4" s="18" t="str">
        <f>IF(LEN(TRIM(FIT_Lite[[#This Row],[Employment Status at Discharge]]))&gt;0,IF(FIT_Lite[[#This Row],[Employment Status at Discharge]]="Yes","Stable",IF(FIT_Lite[[#This Row],[Employment Status at Discharge]]="No","Unstable",IFERROR(VLOOKUP(FIT_Lite[[#This Row],[Employment Status at Discharge]],Employment_Stat[],2,FALSE),""))),"")</f>
        <v/>
      </c>
      <c r="BF354" s="16">
        <f>IF(LEN(FIT_Lite[[#This Row],[Pre-AAPI Date]])&gt;0,FIT_Lite[[#This Row],[Pre-AAPI Date]],FIT_Lite[[#This Row],[Date Enrolled]])</f>
        <v>0</v>
      </c>
      <c r="BG354" s="16">
        <f ca="1">IF(LEN(FIT_Lite[[#This Row],[Date Discharge Summary Completed]])&gt;0,FIT_Lite[[#This Row],[Date Discharge Summary Completed]],IF(LEN(FIT_Lite[[#This Row],[Discharge Date]])&gt;0,FIT_Lite[[#This Row],[Discharge Date]]+30,TODAY()))</f>
        <v>45940</v>
      </c>
      <c r="BH354" s="16">
        <f>IF(LEN(FIT_Lite[[#This Row],[Pre-DLA-20 Date]])&gt;0,FIT_Lite[[#This Row],[Pre-DLA-20 Date]],FIT_Lite[[#This Row],[Date Enrolled]])</f>
        <v>0</v>
      </c>
      <c r="BI354" t="str">
        <f>IFERROR(IF(AND(TRIM(FIT_Lite[[#This Row],[Date Enrolled]])&lt;&gt;"",TRIM(FIT_Lite[[#This Row],[Discharge Date]])&lt;&gt;""),DATEDIF(FIT_Lite[[#This Row],[Date Enrolled]],FIT_Lite[[#This Row],[Discharge Date]],"D"),""),"")</f>
        <v/>
      </c>
    </row>
    <row r="355" spans="1:61" x14ac:dyDescent="0.25">
      <c r="A355" s="14"/>
      <c r="D355" s="20"/>
      <c r="O355" s="7"/>
      <c r="S355" s="10"/>
      <c r="AG355" s="11"/>
      <c r="AH355" s="35"/>
      <c r="AI355" s="11"/>
      <c r="AJ355" s="11"/>
      <c r="AP355" s="15" t="str" cm="1">
        <f t="array" aca="1" ref="AP35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5" s="16" t="str" cm="1">
        <f t="array" aca="1" ref="AQ35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5" s="16" t="str" cm="1">
        <f t="array" aca="1" ref="AR35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5" s="51" t="str">
        <f ca="1">IF(
AND(LEN(TRIM(FIT_Lite[[#This Row],[Child Care 6 Months Post-Discharge]]))=0,LEN(TRIM(FIT_Lite[[#This Row],[Discharge Date]]))&gt;0,LEN(TRIM(AN355))=0,FIT_Lite[[#This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5" s="48" t="str" cm="1">
        <f t="array" aca="1" ref="AT35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5" s="7">
        <f>IF(FIT_Lite[[#This Row],[Most Recent-AAPI Score]]&gt;=40, 1, IF(OR(TRIM(FIT_Lite[[#This Row],[Pre-AAPI Score]])="",TRIM(FIT_Lite[[#This Row],[Most Recent-AAPI Score]])=""),0,IF(FIT_Lite[[#This Row],[Most Recent-AAPI Score]]-FIT_Lite[[#This Row],[Pre-AAPI Score]]&gt;=0,1,0)))</f>
        <v>0</v>
      </c>
      <c r="AW355" s="7">
        <f>IF(FIT_Lite[[#This Row],[Most Recent-DLA-20 Score]]&gt;=7, 1, IF(OR(TRIM(FIT_Lite[[#This Row],[Pre-DLA-20 Score]])="",TRIM(FIT_Lite[[#This Row],[Most Recent-DLA-20 Score]])=""),0,IF(FIT_Lite[[#This Row],[Most Recent-DLA-20 Score]]-FIT_Lite[[#This Row],[Pre-DLA-20 Score]]&gt;=0,1,0)))</f>
        <v>0</v>
      </c>
      <c r="AX355" s="7">
        <f>IF(FIT_Lite[[#This Row],[Most Recent-AAPI Score]]&gt;=40, 1, IF(OR(TRIM(FIT_Lite[[#This Row],[Pre-AAPI Score]])="",TRIM(FIT_Lite[[#This Row],[Most Recent-AAPI Score]])=""),0,IF(FIT_Lite[[#This Row],[Most Recent-AAPI Score]]-FIT_Lite[[#This Row],[Pre-AAPI Score]]&gt;=0,1,0)))</f>
        <v>0</v>
      </c>
      <c r="AY355" s="7">
        <f>IF(FIT_Lite[[#This Row],[Most Recent-DLA-20 Score]]&gt;=7, 1, IF(OR(TRIM(FIT_Lite[[#This Row],[Pre-DLA-20 Score]])="",TRIM(FIT_Lite[[#This Row],[Most Recent-DLA-20 Score]])=""),0,IF(FIT_Lite[[#This Row],[Most Recent-DLA-20 Score]]-FIT_Lite[[#This Row],[Pre-DLA-20 Score]]&gt;=0,1,0)))</f>
        <v>0</v>
      </c>
      <c r="AZ355" s="7" t="str">
        <f>IFERROR(VLOOKUP(FIT_Lite[[#This Row],[Primary ICD-10 Diagnosis]],ICD_10[[Combined]:[category]],3,FALSE),"")</f>
        <v/>
      </c>
      <c r="BA355" s="18" t="str">
        <f>IF(AND(LEN(FIT_Lite[[#This Row],[Date Enrolled]])&gt;0,LEN(FIT_Lite[[#This Row],[Date Assessment Completed]])&gt;0),IF((FIT_Lite[[#This Row],[Date Assessment Completed]]-FIT_Lite[[#This Row],[Date Enrolled]])&lt;=15,"Yes","No"),"")</f>
        <v/>
      </c>
      <c r="BB355" s="7" t="str">
        <f>IF(AND(LEN(FIT_Lite[[#This Row],[Discharge Date]])&gt;0,LEN(FIT_Lite[[#This Row],[Date Discharge Summary Completed]])&gt;0),IF(DATEDIF(FIT_Lite[[#This Row],[Discharge Date]],FIT_Lite[[#This Row],[Date Discharge Summary Completed]],"D")&lt;=7,"Yes","No"),"")</f>
        <v/>
      </c>
      <c r="BC355" s="18" t="str">
        <f>IFERROR(IF(LEN(TRIM(FIT_Lite[[#This Row],[Living Arrangements at Discharge]]))&gt;0,VLOOKUP(FIT_Lite[[#This Row],[Living Arrangements at Discharge]],Living_Arrangements[],2,FALSE),""),"")</f>
        <v/>
      </c>
      <c r="BD35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5" s="18" t="str">
        <f>IF(LEN(TRIM(FIT_Lite[[#This Row],[Employment Status at Discharge]]))&gt;0,IF(FIT_Lite[[#This Row],[Employment Status at Discharge]]="Yes","Stable",IF(FIT_Lite[[#This Row],[Employment Status at Discharge]]="No","Unstable",IFERROR(VLOOKUP(FIT_Lite[[#This Row],[Employment Status at Discharge]],Employment_Stat[],2,FALSE),""))),"")</f>
        <v/>
      </c>
      <c r="BF355" s="16">
        <f>IF(LEN(FIT_Lite[[#This Row],[Pre-AAPI Date]])&gt;0,FIT_Lite[[#This Row],[Pre-AAPI Date]],FIT_Lite[[#This Row],[Date Enrolled]])</f>
        <v>0</v>
      </c>
      <c r="BG355" s="16">
        <f ca="1">IF(LEN(FIT_Lite[[#This Row],[Date Discharge Summary Completed]])&gt;0,FIT_Lite[[#This Row],[Date Discharge Summary Completed]],IF(LEN(FIT_Lite[[#This Row],[Discharge Date]])&gt;0,FIT_Lite[[#This Row],[Discharge Date]]+30,TODAY()))</f>
        <v>45940</v>
      </c>
      <c r="BH355" s="16">
        <f>IF(LEN(FIT_Lite[[#This Row],[Pre-DLA-20 Date]])&gt;0,FIT_Lite[[#This Row],[Pre-DLA-20 Date]],FIT_Lite[[#This Row],[Date Enrolled]])</f>
        <v>0</v>
      </c>
      <c r="BI355" t="str">
        <f>IFERROR(IF(AND(TRIM(FIT_Lite[[#This Row],[Date Enrolled]])&lt;&gt;"",TRIM(FIT_Lite[[#This Row],[Discharge Date]])&lt;&gt;""),DATEDIF(FIT_Lite[[#This Row],[Date Enrolled]],FIT_Lite[[#This Row],[Discharge Date]],"D"),""),"")</f>
        <v/>
      </c>
    </row>
    <row r="356" spans="1:61" x14ac:dyDescent="0.25">
      <c r="A356" s="14"/>
      <c r="D356" s="20"/>
      <c r="O356" s="7"/>
      <c r="S356" s="10"/>
      <c r="AG356" s="11"/>
      <c r="AH356" s="35"/>
      <c r="AI356" s="11"/>
      <c r="AJ356" s="11"/>
      <c r="AP356" s="15" t="str" cm="1">
        <f t="array" aca="1" ref="AP35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6" s="16" t="str" cm="1">
        <f t="array" aca="1" ref="AQ35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6" s="16" t="str" cm="1">
        <f t="array" aca="1" ref="AR35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6" s="51" t="str">
        <f ca="1">IF(
AND(LEN(TRIM(FIT_Lite[[#This Row],[Child Care 6 Months Post-Discharge]]))=0,LEN(TRIM(FIT_Lite[[#This Row],[Discharge Date]]))&gt;0,LEN(TRIM(AN356))=0,FIT_Lite[[#This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6" s="48" t="str" cm="1">
        <f t="array" aca="1" ref="AT35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6" s="7">
        <f>IF(FIT_Lite[[#This Row],[Most Recent-AAPI Score]]&gt;=40, 1, IF(OR(TRIM(FIT_Lite[[#This Row],[Pre-AAPI Score]])="",TRIM(FIT_Lite[[#This Row],[Most Recent-AAPI Score]])=""),0,IF(FIT_Lite[[#This Row],[Most Recent-AAPI Score]]-FIT_Lite[[#This Row],[Pre-AAPI Score]]&gt;=0,1,0)))</f>
        <v>0</v>
      </c>
      <c r="AW356" s="7">
        <f>IF(FIT_Lite[[#This Row],[Most Recent-DLA-20 Score]]&gt;=7, 1, IF(OR(TRIM(FIT_Lite[[#This Row],[Pre-DLA-20 Score]])="",TRIM(FIT_Lite[[#This Row],[Most Recent-DLA-20 Score]])=""),0,IF(FIT_Lite[[#This Row],[Most Recent-DLA-20 Score]]-FIT_Lite[[#This Row],[Pre-DLA-20 Score]]&gt;=0,1,0)))</f>
        <v>0</v>
      </c>
      <c r="AX356" s="7">
        <f>IF(FIT_Lite[[#This Row],[Most Recent-AAPI Score]]&gt;=40, 1, IF(OR(TRIM(FIT_Lite[[#This Row],[Pre-AAPI Score]])="",TRIM(FIT_Lite[[#This Row],[Most Recent-AAPI Score]])=""),0,IF(FIT_Lite[[#This Row],[Most Recent-AAPI Score]]-FIT_Lite[[#This Row],[Pre-AAPI Score]]&gt;=0,1,0)))</f>
        <v>0</v>
      </c>
      <c r="AY356" s="7">
        <f>IF(FIT_Lite[[#This Row],[Most Recent-DLA-20 Score]]&gt;=7, 1, IF(OR(TRIM(FIT_Lite[[#This Row],[Pre-DLA-20 Score]])="",TRIM(FIT_Lite[[#This Row],[Most Recent-DLA-20 Score]])=""),0,IF(FIT_Lite[[#This Row],[Most Recent-DLA-20 Score]]-FIT_Lite[[#This Row],[Pre-DLA-20 Score]]&gt;=0,1,0)))</f>
        <v>0</v>
      </c>
      <c r="AZ356" s="7" t="str">
        <f>IFERROR(VLOOKUP(FIT_Lite[[#This Row],[Primary ICD-10 Diagnosis]],ICD_10[[Combined]:[category]],3,FALSE),"")</f>
        <v/>
      </c>
      <c r="BA356" s="18" t="str">
        <f>IF(AND(LEN(FIT_Lite[[#This Row],[Date Enrolled]])&gt;0,LEN(FIT_Lite[[#This Row],[Date Assessment Completed]])&gt;0),IF((FIT_Lite[[#This Row],[Date Assessment Completed]]-FIT_Lite[[#This Row],[Date Enrolled]])&lt;=15,"Yes","No"),"")</f>
        <v/>
      </c>
      <c r="BB356" s="7" t="str">
        <f>IF(AND(LEN(FIT_Lite[[#This Row],[Discharge Date]])&gt;0,LEN(FIT_Lite[[#This Row],[Date Discharge Summary Completed]])&gt;0),IF(DATEDIF(FIT_Lite[[#This Row],[Discharge Date]],FIT_Lite[[#This Row],[Date Discharge Summary Completed]],"D")&lt;=7,"Yes","No"),"")</f>
        <v/>
      </c>
      <c r="BC356" s="18" t="str">
        <f>IFERROR(IF(LEN(TRIM(FIT_Lite[[#This Row],[Living Arrangements at Discharge]]))&gt;0,VLOOKUP(FIT_Lite[[#This Row],[Living Arrangements at Discharge]],Living_Arrangements[],2,FALSE),""),"")</f>
        <v/>
      </c>
      <c r="BD35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6" s="18" t="str">
        <f>IF(LEN(TRIM(FIT_Lite[[#This Row],[Employment Status at Discharge]]))&gt;0,IF(FIT_Lite[[#This Row],[Employment Status at Discharge]]="Yes","Stable",IF(FIT_Lite[[#This Row],[Employment Status at Discharge]]="No","Unstable",IFERROR(VLOOKUP(FIT_Lite[[#This Row],[Employment Status at Discharge]],Employment_Stat[],2,FALSE),""))),"")</f>
        <v/>
      </c>
      <c r="BF356" s="16">
        <f>IF(LEN(FIT_Lite[[#This Row],[Pre-AAPI Date]])&gt;0,FIT_Lite[[#This Row],[Pre-AAPI Date]],FIT_Lite[[#This Row],[Date Enrolled]])</f>
        <v>0</v>
      </c>
      <c r="BG356" s="16">
        <f ca="1">IF(LEN(FIT_Lite[[#This Row],[Date Discharge Summary Completed]])&gt;0,FIT_Lite[[#This Row],[Date Discharge Summary Completed]],IF(LEN(FIT_Lite[[#This Row],[Discharge Date]])&gt;0,FIT_Lite[[#This Row],[Discharge Date]]+30,TODAY()))</f>
        <v>45940</v>
      </c>
      <c r="BH356" s="16">
        <f>IF(LEN(FIT_Lite[[#This Row],[Pre-DLA-20 Date]])&gt;0,FIT_Lite[[#This Row],[Pre-DLA-20 Date]],FIT_Lite[[#This Row],[Date Enrolled]])</f>
        <v>0</v>
      </c>
      <c r="BI356" t="str">
        <f>IFERROR(IF(AND(TRIM(FIT_Lite[[#This Row],[Date Enrolled]])&lt;&gt;"",TRIM(FIT_Lite[[#This Row],[Discharge Date]])&lt;&gt;""),DATEDIF(FIT_Lite[[#This Row],[Date Enrolled]],FIT_Lite[[#This Row],[Discharge Date]],"D"),""),"")</f>
        <v/>
      </c>
    </row>
    <row r="357" spans="1:61" x14ac:dyDescent="0.25">
      <c r="A357" s="14"/>
      <c r="D357" s="20"/>
      <c r="O357" s="7"/>
      <c r="S357" s="10"/>
      <c r="AG357" s="11"/>
      <c r="AH357" s="35"/>
      <c r="AI357" s="11"/>
      <c r="AJ357" s="11"/>
      <c r="AP357" s="15" t="str" cm="1">
        <f t="array" aca="1" ref="AP35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7" s="16" t="str" cm="1">
        <f t="array" aca="1" ref="AQ35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7" s="16" t="str" cm="1">
        <f t="array" aca="1" ref="AR35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7" s="51" t="str">
        <f ca="1">IF(
AND(LEN(TRIM(FIT_Lite[[#This Row],[Child Care 6 Months Post-Discharge]]))=0,LEN(TRIM(FIT_Lite[[#This Row],[Discharge Date]]))&gt;0,LEN(TRIM(AN357))=0,FIT_Lite[[#This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7" s="48" t="str" cm="1">
        <f t="array" aca="1" ref="AT35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7" s="7">
        <f>IF(FIT_Lite[[#This Row],[Most Recent-AAPI Score]]&gt;=40, 1, IF(OR(TRIM(FIT_Lite[[#This Row],[Pre-AAPI Score]])="",TRIM(FIT_Lite[[#This Row],[Most Recent-AAPI Score]])=""),0,IF(FIT_Lite[[#This Row],[Most Recent-AAPI Score]]-FIT_Lite[[#This Row],[Pre-AAPI Score]]&gt;=0,1,0)))</f>
        <v>0</v>
      </c>
      <c r="AW357" s="7">
        <f>IF(FIT_Lite[[#This Row],[Most Recent-DLA-20 Score]]&gt;=7, 1, IF(OR(TRIM(FIT_Lite[[#This Row],[Pre-DLA-20 Score]])="",TRIM(FIT_Lite[[#This Row],[Most Recent-DLA-20 Score]])=""),0,IF(FIT_Lite[[#This Row],[Most Recent-DLA-20 Score]]-FIT_Lite[[#This Row],[Pre-DLA-20 Score]]&gt;=0,1,0)))</f>
        <v>0</v>
      </c>
      <c r="AX357" s="7">
        <f>IF(FIT_Lite[[#This Row],[Most Recent-AAPI Score]]&gt;=40, 1, IF(OR(TRIM(FIT_Lite[[#This Row],[Pre-AAPI Score]])="",TRIM(FIT_Lite[[#This Row],[Most Recent-AAPI Score]])=""),0,IF(FIT_Lite[[#This Row],[Most Recent-AAPI Score]]-FIT_Lite[[#This Row],[Pre-AAPI Score]]&gt;=0,1,0)))</f>
        <v>0</v>
      </c>
      <c r="AY357" s="7">
        <f>IF(FIT_Lite[[#This Row],[Most Recent-DLA-20 Score]]&gt;=7, 1, IF(OR(TRIM(FIT_Lite[[#This Row],[Pre-DLA-20 Score]])="",TRIM(FIT_Lite[[#This Row],[Most Recent-DLA-20 Score]])=""),0,IF(FIT_Lite[[#This Row],[Most Recent-DLA-20 Score]]-FIT_Lite[[#This Row],[Pre-DLA-20 Score]]&gt;=0,1,0)))</f>
        <v>0</v>
      </c>
      <c r="AZ357" s="7" t="str">
        <f>IFERROR(VLOOKUP(FIT_Lite[[#This Row],[Primary ICD-10 Diagnosis]],ICD_10[[Combined]:[category]],3,FALSE),"")</f>
        <v/>
      </c>
      <c r="BA357" s="18" t="str">
        <f>IF(AND(LEN(FIT_Lite[[#This Row],[Date Enrolled]])&gt;0,LEN(FIT_Lite[[#This Row],[Date Assessment Completed]])&gt;0),IF((FIT_Lite[[#This Row],[Date Assessment Completed]]-FIT_Lite[[#This Row],[Date Enrolled]])&lt;=15,"Yes","No"),"")</f>
        <v/>
      </c>
      <c r="BB357" s="7" t="str">
        <f>IF(AND(LEN(FIT_Lite[[#This Row],[Discharge Date]])&gt;0,LEN(FIT_Lite[[#This Row],[Date Discharge Summary Completed]])&gt;0),IF(DATEDIF(FIT_Lite[[#This Row],[Discharge Date]],FIT_Lite[[#This Row],[Date Discharge Summary Completed]],"D")&lt;=7,"Yes","No"),"")</f>
        <v/>
      </c>
      <c r="BC357" s="18" t="str">
        <f>IFERROR(IF(LEN(TRIM(FIT_Lite[[#This Row],[Living Arrangements at Discharge]]))&gt;0,VLOOKUP(FIT_Lite[[#This Row],[Living Arrangements at Discharge]],Living_Arrangements[],2,FALSE),""),"")</f>
        <v/>
      </c>
      <c r="BD35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7" s="18" t="str">
        <f>IF(LEN(TRIM(FIT_Lite[[#This Row],[Employment Status at Discharge]]))&gt;0,IF(FIT_Lite[[#This Row],[Employment Status at Discharge]]="Yes","Stable",IF(FIT_Lite[[#This Row],[Employment Status at Discharge]]="No","Unstable",IFERROR(VLOOKUP(FIT_Lite[[#This Row],[Employment Status at Discharge]],Employment_Stat[],2,FALSE),""))),"")</f>
        <v/>
      </c>
      <c r="BF357" s="16">
        <f>IF(LEN(FIT_Lite[[#This Row],[Pre-AAPI Date]])&gt;0,FIT_Lite[[#This Row],[Pre-AAPI Date]],FIT_Lite[[#This Row],[Date Enrolled]])</f>
        <v>0</v>
      </c>
      <c r="BG357" s="16">
        <f ca="1">IF(LEN(FIT_Lite[[#This Row],[Date Discharge Summary Completed]])&gt;0,FIT_Lite[[#This Row],[Date Discharge Summary Completed]],IF(LEN(FIT_Lite[[#This Row],[Discharge Date]])&gt;0,FIT_Lite[[#This Row],[Discharge Date]]+30,TODAY()))</f>
        <v>45940</v>
      </c>
      <c r="BH357" s="16">
        <f>IF(LEN(FIT_Lite[[#This Row],[Pre-DLA-20 Date]])&gt;0,FIT_Lite[[#This Row],[Pre-DLA-20 Date]],FIT_Lite[[#This Row],[Date Enrolled]])</f>
        <v>0</v>
      </c>
      <c r="BI357" t="str">
        <f>IFERROR(IF(AND(TRIM(FIT_Lite[[#This Row],[Date Enrolled]])&lt;&gt;"",TRIM(FIT_Lite[[#This Row],[Discharge Date]])&lt;&gt;""),DATEDIF(FIT_Lite[[#This Row],[Date Enrolled]],FIT_Lite[[#This Row],[Discharge Date]],"D"),""),"")</f>
        <v/>
      </c>
    </row>
    <row r="358" spans="1:61" x14ac:dyDescent="0.25">
      <c r="A358" s="14"/>
      <c r="D358" s="20"/>
      <c r="O358" s="7"/>
      <c r="S358" s="10"/>
      <c r="AG358" s="11"/>
      <c r="AH358" s="35"/>
      <c r="AI358" s="11"/>
      <c r="AJ358" s="11"/>
      <c r="AP358" s="15" t="str" cm="1">
        <f t="array" aca="1" ref="AP35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8" s="16" t="str" cm="1">
        <f t="array" aca="1" ref="AQ35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8" s="16" t="str" cm="1">
        <f t="array" aca="1" ref="AR35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8" s="51" t="str">
        <f ca="1">IF(
AND(LEN(TRIM(FIT_Lite[[#This Row],[Child Care 6 Months Post-Discharge]]))=0,LEN(TRIM(FIT_Lite[[#This Row],[Discharge Date]]))&gt;0,LEN(TRIM(AN358))=0,FIT_Lite[[#This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8" s="48" t="str" cm="1">
        <f t="array" aca="1" ref="AT35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8" s="7">
        <f>IF(FIT_Lite[[#This Row],[Most Recent-AAPI Score]]&gt;=40, 1, IF(OR(TRIM(FIT_Lite[[#This Row],[Pre-AAPI Score]])="",TRIM(FIT_Lite[[#This Row],[Most Recent-AAPI Score]])=""),0,IF(FIT_Lite[[#This Row],[Most Recent-AAPI Score]]-FIT_Lite[[#This Row],[Pre-AAPI Score]]&gt;=0,1,0)))</f>
        <v>0</v>
      </c>
      <c r="AW358" s="7">
        <f>IF(FIT_Lite[[#This Row],[Most Recent-DLA-20 Score]]&gt;=7, 1, IF(OR(TRIM(FIT_Lite[[#This Row],[Pre-DLA-20 Score]])="",TRIM(FIT_Lite[[#This Row],[Most Recent-DLA-20 Score]])=""),0,IF(FIT_Lite[[#This Row],[Most Recent-DLA-20 Score]]-FIT_Lite[[#This Row],[Pre-DLA-20 Score]]&gt;=0,1,0)))</f>
        <v>0</v>
      </c>
      <c r="AX358" s="7">
        <f>IF(FIT_Lite[[#This Row],[Most Recent-AAPI Score]]&gt;=40, 1, IF(OR(TRIM(FIT_Lite[[#This Row],[Pre-AAPI Score]])="",TRIM(FIT_Lite[[#This Row],[Most Recent-AAPI Score]])=""),0,IF(FIT_Lite[[#This Row],[Most Recent-AAPI Score]]-FIT_Lite[[#This Row],[Pre-AAPI Score]]&gt;=0,1,0)))</f>
        <v>0</v>
      </c>
      <c r="AY358" s="7">
        <f>IF(FIT_Lite[[#This Row],[Most Recent-DLA-20 Score]]&gt;=7, 1, IF(OR(TRIM(FIT_Lite[[#This Row],[Pre-DLA-20 Score]])="",TRIM(FIT_Lite[[#This Row],[Most Recent-DLA-20 Score]])=""),0,IF(FIT_Lite[[#This Row],[Most Recent-DLA-20 Score]]-FIT_Lite[[#This Row],[Pre-DLA-20 Score]]&gt;=0,1,0)))</f>
        <v>0</v>
      </c>
      <c r="AZ358" s="7" t="str">
        <f>IFERROR(VLOOKUP(FIT_Lite[[#This Row],[Primary ICD-10 Diagnosis]],ICD_10[[Combined]:[category]],3,FALSE),"")</f>
        <v/>
      </c>
      <c r="BA358" s="18" t="str">
        <f>IF(AND(LEN(FIT_Lite[[#This Row],[Date Enrolled]])&gt;0,LEN(FIT_Lite[[#This Row],[Date Assessment Completed]])&gt;0),IF((FIT_Lite[[#This Row],[Date Assessment Completed]]-FIT_Lite[[#This Row],[Date Enrolled]])&lt;=15,"Yes","No"),"")</f>
        <v/>
      </c>
      <c r="BB358" s="7" t="str">
        <f>IF(AND(LEN(FIT_Lite[[#This Row],[Discharge Date]])&gt;0,LEN(FIT_Lite[[#This Row],[Date Discharge Summary Completed]])&gt;0),IF(DATEDIF(FIT_Lite[[#This Row],[Discharge Date]],FIT_Lite[[#This Row],[Date Discharge Summary Completed]],"D")&lt;=7,"Yes","No"),"")</f>
        <v/>
      </c>
      <c r="BC358" s="18" t="str">
        <f>IFERROR(IF(LEN(TRIM(FIT_Lite[[#This Row],[Living Arrangements at Discharge]]))&gt;0,VLOOKUP(FIT_Lite[[#This Row],[Living Arrangements at Discharge]],Living_Arrangements[],2,FALSE),""),"")</f>
        <v/>
      </c>
      <c r="BD35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8" s="18" t="str">
        <f>IF(LEN(TRIM(FIT_Lite[[#This Row],[Employment Status at Discharge]]))&gt;0,IF(FIT_Lite[[#This Row],[Employment Status at Discharge]]="Yes","Stable",IF(FIT_Lite[[#This Row],[Employment Status at Discharge]]="No","Unstable",IFERROR(VLOOKUP(FIT_Lite[[#This Row],[Employment Status at Discharge]],Employment_Stat[],2,FALSE),""))),"")</f>
        <v/>
      </c>
      <c r="BF358" s="16">
        <f>IF(LEN(FIT_Lite[[#This Row],[Pre-AAPI Date]])&gt;0,FIT_Lite[[#This Row],[Pre-AAPI Date]],FIT_Lite[[#This Row],[Date Enrolled]])</f>
        <v>0</v>
      </c>
      <c r="BG358" s="16">
        <f ca="1">IF(LEN(FIT_Lite[[#This Row],[Date Discharge Summary Completed]])&gt;0,FIT_Lite[[#This Row],[Date Discharge Summary Completed]],IF(LEN(FIT_Lite[[#This Row],[Discharge Date]])&gt;0,FIT_Lite[[#This Row],[Discharge Date]]+30,TODAY()))</f>
        <v>45940</v>
      </c>
      <c r="BH358" s="16">
        <f>IF(LEN(FIT_Lite[[#This Row],[Pre-DLA-20 Date]])&gt;0,FIT_Lite[[#This Row],[Pre-DLA-20 Date]],FIT_Lite[[#This Row],[Date Enrolled]])</f>
        <v>0</v>
      </c>
      <c r="BI358" t="str">
        <f>IFERROR(IF(AND(TRIM(FIT_Lite[[#This Row],[Date Enrolled]])&lt;&gt;"",TRIM(FIT_Lite[[#This Row],[Discharge Date]])&lt;&gt;""),DATEDIF(FIT_Lite[[#This Row],[Date Enrolled]],FIT_Lite[[#This Row],[Discharge Date]],"D"),""),"")</f>
        <v/>
      </c>
    </row>
    <row r="359" spans="1:61" x14ac:dyDescent="0.25">
      <c r="A359" s="14"/>
      <c r="D359" s="20"/>
      <c r="O359" s="7"/>
      <c r="S359" s="10"/>
      <c r="AG359" s="11"/>
      <c r="AH359" s="35"/>
      <c r="AI359" s="11"/>
      <c r="AJ359" s="11"/>
      <c r="AP359" s="15" t="str" cm="1">
        <f t="array" aca="1" ref="AP35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59" s="16" t="str" cm="1">
        <f t="array" aca="1" ref="AQ35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59" s="16" t="str" cm="1">
        <f t="array" aca="1" ref="AR35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59" s="51" t="str">
        <f ca="1">IF(
AND(LEN(TRIM(FIT_Lite[[#This Row],[Child Care 6 Months Post-Discharge]]))=0,LEN(TRIM(FIT_Lite[[#This Row],[Discharge Date]]))&gt;0,LEN(TRIM(AN359))=0,FIT_Lite[[#This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59" s="48" t="str" cm="1">
        <f t="array" aca="1" ref="AT35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5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59" s="7">
        <f>IF(FIT_Lite[[#This Row],[Most Recent-AAPI Score]]&gt;=40, 1, IF(OR(TRIM(FIT_Lite[[#This Row],[Pre-AAPI Score]])="",TRIM(FIT_Lite[[#This Row],[Most Recent-AAPI Score]])=""),0,IF(FIT_Lite[[#This Row],[Most Recent-AAPI Score]]-FIT_Lite[[#This Row],[Pre-AAPI Score]]&gt;=0,1,0)))</f>
        <v>0</v>
      </c>
      <c r="AW359" s="7">
        <f>IF(FIT_Lite[[#This Row],[Most Recent-DLA-20 Score]]&gt;=7, 1, IF(OR(TRIM(FIT_Lite[[#This Row],[Pre-DLA-20 Score]])="",TRIM(FIT_Lite[[#This Row],[Most Recent-DLA-20 Score]])=""),0,IF(FIT_Lite[[#This Row],[Most Recent-DLA-20 Score]]-FIT_Lite[[#This Row],[Pre-DLA-20 Score]]&gt;=0,1,0)))</f>
        <v>0</v>
      </c>
      <c r="AX359" s="7">
        <f>IF(FIT_Lite[[#This Row],[Most Recent-AAPI Score]]&gt;=40, 1, IF(OR(TRIM(FIT_Lite[[#This Row],[Pre-AAPI Score]])="",TRIM(FIT_Lite[[#This Row],[Most Recent-AAPI Score]])=""),0,IF(FIT_Lite[[#This Row],[Most Recent-AAPI Score]]-FIT_Lite[[#This Row],[Pre-AAPI Score]]&gt;=0,1,0)))</f>
        <v>0</v>
      </c>
      <c r="AY359" s="7">
        <f>IF(FIT_Lite[[#This Row],[Most Recent-DLA-20 Score]]&gt;=7, 1, IF(OR(TRIM(FIT_Lite[[#This Row],[Pre-DLA-20 Score]])="",TRIM(FIT_Lite[[#This Row],[Most Recent-DLA-20 Score]])=""),0,IF(FIT_Lite[[#This Row],[Most Recent-DLA-20 Score]]-FIT_Lite[[#This Row],[Pre-DLA-20 Score]]&gt;=0,1,0)))</f>
        <v>0</v>
      </c>
      <c r="AZ359" s="7" t="str">
        <f>IFERROR(VLOOKUP(FIT_Lite[[#This Row],[Primary ICD-10 Diagnosis]],ICD_10[[Combined]:[category]],3,FALSE),"")</f>
        <v/>
      </c>
      <c r="BA359" s="18" t="str">
        <f>IF(AND(LEN(FIT_Lite[[#This Row],[Date Enrolled]])&gt;0,LEN(FIT_Lite[[#This Row],[Date Assessment Completed]])&gt;0),IF((FIT_Lite[[#This Row],[Date Assessment Completed]]-FIT_Lite[[#This Row],[Date Enrolled]])&lt;=15,"Yes","No"),"")</f>
        <v/>
      </c>
      <c r="BB359" s="7" t="str">
        <f>IF(AND(LEN(FIT_Lite[[#This Row],[Discharge Date]])&gt;0,LEN(FIT_Lite[[#This Row],[Date Discharge Summary Completed]])&gt;0),IF(DATEDIF(FIT_Lite[[#This Row],[Discharge Date]],FIT_Lite[[#This Row],[Date Discharge Summary Completed]],"D")&lt;=7,"Yes","No"),"")</f>
        <v/>
      </c>
      <c r="BC359" s="18" t="str">
        <f>IFERROR(IF(LEN(TRIM(FIT_Lite[[#This Row],[Living Arrangements at Discharge]]))&gt;0,VLOOKUP(FIT_Lite[[#This Row],[Living Arrangements at Discharge]],Living_Arrangements[],2,FALSE),""),"")</f>
        <v/>
      </c>
      <c r="BD35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59" s="18" t="str">
        <f>IF(LEN(TRIM(FIT_Lite[[#This Row],[Employment Status at Discharge]]))&gt;0,IF(FIT_Lite[[#This Row],[Employment Status at Discharge]]="Yes","Stable",IF(FIT_Lite[[#This Row],[Employment Status at Discharge]]="No","Unstable",IFERROR(VLOOKUP(FIT_Lite[[#This Row],[Employment Status at Discharge]],Employment_Stat[],2,FALSE),""))),"")</f>
        <v/>
      </c>
      <c r="BF359" s="16">
        <f>IF(LEN(FIT_Lite[[#This Row],[Pre-AAPI Date]])&gt;0,FIT_Lite[[#This Row],[Pre-AAPI Date]],FIT_Lite[[#This Row],[Date Enrolled]])</f>
        <v>0</v>
      </c>
      <c r="BG359" s="16">
        <f ca="1">IF(LEN(FIT_Lite[[#This Row],[Date Discharge Summary Completed]])&gt;0,FIT_Lite[[#This Row],[Date Discharge Summary Completed]],IF(LEN(FIT_Lite[[#This Row],[Discharge Date]])&gt;0,FIT_Lite[[#This Row],[Discharge Date]]+30,TODAY()))</f>
        <v>45940</v>
      </c>
      <c r="BH359" s="16">
        <f>IF(LEN(FIT_Lite[[#This Row],[Pre-DLA-20 Date]])&gt;0,FIT_Lite[[#This Row],[Pre-DLA-20 Date]],FIT_Lite[[#This Row],[Date Enrolled]])</f>
        <v>0</v>
      </c>
      <c r="BI359" t="str">
        <f>IFERROR(IF(AND(TRIM(FIT_Lite[[#This Row],[Date Enrolled]])&lt;&gt;"",TRIM(FIT_Lite[[#This Row],[Discharge Date]])&lt;&gt;""),DATEDIF(FIT_Lite[[#This Row],[Date Enrolled]],FIT_Lite[[#This Row],[Discharge Date]],"D"),""),"")</f>
        <v/>
      </c>
    </row>
    <row r="360" spans="1:61" x14ac:dyDescent="0.25">
      <c r="A360" s="14"/>
      <c r="D360" s="20"/>
      <c r="O360" s="7"/>
      <c r="S360" s="10"/>
      <c r="AG360" s="11"/>
      <c r="AH360" s="35"/>
      <c r="AI360" s="11"/>
      <c r="AJ360" s="11"/>
      <c r="AP360" s="15" t="str" cm="1">
        <f t="array" aca="1" ref="AP36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0" s="16" t="str" cm="1">
        <f t="array" aca="1" ref="AQ36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0" s="16" t="str" cm="1">
        <f t="array" aca="1" ref="AR36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0" s="51" t="str">
        <f ca="1">IF(
AND(LEN(TRIM(FIT_Lite[[#This Row],[Child Care 6 Months Post-Discharge]]))=0,LEN(TRIM(FIT_Lite[[#This Row],[Discharge Date]]))&gt;0,LEN(TRIM(AN360))=0,FIT_Lite[[#This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0" s="48" t="str" cm="1">
        <f t="array" aca="1" ref="AT36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0" s="7">
        <f>IF(FIT_Lite[[#This Row],[Most Recent-AAPI Score]]&gt;=40, 1, IF(OR(TRIM(FIT_Lite[[#This Row],[Pre-AAPI Score]])="",TRIM(FIT_Lite[[#This Row],[Most Recent-AAPI Score]])=""),0,IF(FIT_Lite[[#This Row],[Most Recent-AAPI Score]]-FIT_Lite[[#This Row],[Pre-AAPI Score]]&gt;=0,1,0)))</f>
        <v>0</v>
      </c>
      <c r="AW360" s="7">
        <f>IF(FIT_Lite[[#This Row],[Most Recent-DLA-20 Score]]&gt;=7, 1, IF(OR(TRIM(FIT_Lite[[#This Row],[Pre-DLA-20 Score]])="",TRIM(FIT_Lite[[#This Row],[Most Recent-DLA-20 Score]])=""),0,IF(FIT_Lite[[#This Row],[Most Recent-DLA-20 Score]]-FIT_Lite[[#This Row],[Pre-DLA-20 Score]]&gt;=0,1,0)))</f>
        <v>0</v>
      </c>
      <c r="AX360" s="7">
        <f>IF(FIT_Lite[[#This Row],[Most Recent-AAPI Score]]&gt;=40, 1, IF(OR(TRIM(FIT_Lite[[#This Row],[Pre-AAPI Score]])="",TRIM(FIT_Lite[[#This Row],[Most Recent-AAPI Score]])=""),0,IF(FIT_Lite[[#This Row],[Most Recent-AAPI Score]]-FIT_Lite[[#This Row],[Pre-AAPI Score]]&gt;=0,1,0)))</f>
        <v>0</v>
      </c>
      <c r="AY360" s="7">
        <f>IF(FIT_Lite[[#This Row],[Most Recent-DLA-20 Score]]&gt;=7, 1, IF(OR(TRIM(FIT_Lite[[#This Row],[Pre-DLA-20 Score]])="",TRIM(FIT_Lite[[#This Row],[Most Recent-DLA-20 Score]])=""),0,IF(FIT_Lite[[#This Row],[Most Recent-DLA-20 Score]]-FIT_Lite[[#This Row],[Pre-DLA-20 Score]]&gt;=0,1,0)))</f>
        <v>0</v>
      </c>
      <c r="AZ360" s="7" t="str">
        <f>IFERROR(VLOOKUP(FIT_Lite[[#This Row],[Primary ICD-10 Diagnosis]],ICD_10[[Combined]:[category]],3,FALSE),"")</f>
        <v/>
      </c>
      <c r="BA360" s="18" t="str">
        <f>IF(AND(LEN(FIT_Lite[[#This Row],[Date Enrolled]])&gt;0,LEN(FIT_Lite[[#This Row],[Date Assessment Completed]])&gt;0),IF((FIT_Lite[[#This Row],[Date Assessment Completed]]-FIT_Lite[[#This Row],[Date Enrolled]])&lt;=15,"Yes","No"),"")</f>
        <v/>
      </c>
      <c r="BB360" s="7" t="str">
        <f>IF(AND(LEN(FIT_Lite[[#This Row],[Discharge Date]])&gt;0,LEN(FIT_Lite[[#This Row],[Date Discharge Summary Completed]])&gt;0),IF(DATEDIF(FIT_Lite[[#This Row],[Discharge Date]],FIT_Lite[[#This Row],[Date Discharge Summary Completed]],"D")&lt;=7,"Yes","No"),"")</f>
        <v/>
      </c>
      <c r="BC360" s="18" t="str">
        <f>IFERROR(IF(LEN(TRIM(FIT_Lite[[#This Row],[Living Arrangements at Discharge]]))&gt;0,VLOOKUP(FIT_Lite[[#This Row],[Living Arrangements at Discharge]],Living_Arrangements[],2,FALSE),""),"")</f>
        <v/>
      </c>
      <c r="BD36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0" s="18" t="str">
        <f>IF(LEN(TRIM(FIT_Lite[[#This Row],[Employment Status at Discharge]]))&gt;0,IF(FIT_Lite[[#This Row],[Employment Status at Discharge]]="Yes","Stable",IF(FIT_Lite[[#This Row],[Employment Status at Discharge]]="No","Unstable",IFERROR(VLOOKUP(FIT_Lite[[#This Row],[Employment Status at Discharge]],Employment_Stat[],2,FALSE),""))),"")</f>
        <v/>
      </c>
      <c r="BF360" s="16">
        <f>IF(LEN(FIT_Lite[[#This Row],[Pre-AAPI Date]])&gt;0,FIT_Lite[[#This Row],[Pre-AAPI Date]],FIT_Lite[[#This Row],[Date Enrolled]])</f>
        <v>0</v>
      </c>
      <c r="BG360" s="16">
        <f ca="1">IF(LEN(FIT_Lite[[#This Row],[Date Discharge Summary Completed]])&gt;0,FIT_Lite[[#This Row],[Date Discharge Summary Completed]],IF(LEN(FIT_Lite[[#This Row],[Discharge Date]])&gt;0,FIT_Lite[[#This Row],[Discharge Date]]+30,TODAY()))</f>
        <v>45940</v>
      </c>
      <c r="BH360" s="16">
        <f>IF(LEN(FIT_Lite[[#This Row],[Pre-DLA-20 Date]])&gt;0,FIT_Lite[[#This Row],[Pre-DLA-20 Date]],FIT_Lite[[#This Row],[Date Enrolled]])</f>
        <v>0</v>
      </c>
      <c r="BI360" t="str">
        <f>IFERROR(IF(AND(TRIM(FIT_Lite[[#This Row],[Date Enrolled]])&lt;&gt;"",TRIM(FIT_Lite[[#This Row],[Discharge Date]])&lt;&gt;""),DATEDIF(FIT_Lite[[#This Row],[Date Enrolled]],FIT_Lite[[#This Row],[Discharge Date]],"D"),""),"")</f>
        <v/>
      </c>
    </row>
    <row r="361" spans="1:61" x14ac:dyDescent="0.25">
      <c r="A361" s="14"/>
      <c r="D361" s="20"/>
      <c r="O361" s="7"/>
      <c r="S361" s="10"/>
      <c r="AG361" s="11"/>
      <c r="AH361" s="35"/>
      <c r="AI361" s="11"/>
      <c r="AJ361" s="11"/>
      <c r="AP361" s="15" t="str" cm="1">
        <f t="array" aca="1" ref="AP36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1" s="16" t="str" cm="1">
        <f t="array" aca="1" ref="AQ36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1" s="16" t="str" cm="1">
        <f t="array" aca="1" ref="AR36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1" s="51" t="str">
        <f ca="1">IF(
AND(LEN(TRIM(FIT_Lite[[#This Row],[Child Care 6 Months Post-Discharge]]))=0,LEN(TRIM(FIT_Lite[[#This Row],[Discharge Date]]))&gt;0,LEN(TRIM(AN361))=0,FIT_Lite[[#This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1" s="48" t="str" cm="1">
        <f t="array" aca="1" ref="AT36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1" s="7">
        <f>IF(FIT_Lite[[#This Row],[Most Recent-AAPI Score]]&gt;=40, 1, IF(OR(TRIM(FIT_Lite[[#This Row],[Pre-AAPI Score]])="",TRIM(FIT_Lite[[#This Row],[Most Recent-AAPI Score]])=""),0,IF(FIT_Lite[[#This Row],[Most Recent-AAPI Score]]-FIT_Lite[[#This Row],[Pre-AAPI Score]]&gt;=0,1,0)))</f>
        <v>0</v>
      </c>
      <c r="AW361" s="7">
        <f>IF(FIT_Lite[[#This Row],[Most Recent-DLA-20 Score]]&gt;=7, 1, IF(OR(TRIM(FIT_Lite[[#This Row],[Pre-DLA-20 Score]])="",TRIM(FIT_Lite[[#This Row],[Most Recent-DLA-20 Score]])=""),0,IF(FIT_Lite[[#This Row],[Most Recent-DLA-20 Score]]-FIT_Lite[[#This Row],[Pre-DLA-20 Score]]&gt;=0,1,0)))</f>
        <v>0</v>
      </c>
      <c r="AX361" s="7">
        <f>IF(FIT_Lite[[#This Row],[Most Recent-AAPI Score]]&gt;=40, 1, IF(OR(TRIM(FIT_Lite[[#This Row],[Pre-AAPI Score]])="",TRIM(FIT_Lite[[#This Row],[Most Recent-AAPI Score]])=""),0,IF(FIT_Lite[[#This Row],[Most Recent-AAPI Score]]-FIT_Lite[[#This Row],[Pre-AAPI Score]]&gt;=0,1,0)))</f>
        <v>0</v>
      </c>
      <c r="AY361" s="7">
        <f>IF(FIT_Lite[[#This Row],[Most Recent-DLA-20 Score]]&gt;=7, 1, IF(OR(TRIM(FIT_Lite[[#This Row],[Pre-DLA-20 Score]])="",TRIM(FIT_Lite[[#This Row],[Most Recent-DLA-20 Score]])=""),0,IF(FIT_Lite[[#This Row],[Most Recent-DLA-20 Score]]-FIT_Lite[[#This Row],[Pre-DLA-20 Score]]&gt;=0,1,0)))</f>
        <v>0</v>
      </c>
      <c r="AZ361" s="7" t="str">
        <f>IFERROR(VLOOKUP(FIT_Lite[[#This Row],[Primary ICD-10 Diagnosis]],ICD_10[[Combined]:[category]],3,FALSE),"")</f>
        <v/>
      </c>
      <c r="BA361" s="18" t="str">
        <f>IF(AND(LEN(FIT_Lite[[#This Row],[Date Enrolled]])&gt;0,LEN(FIT_Lite[[#This Row],[Date Assessment Completed]])&gt;0),IF((FIT_Lite[[#This Row],[Date Assessment Completed]]-FIT_Lite[[#This Row],[Date Enrolled]])&lt;=15,"Yes","No"),"")</f>
        <v/>
      </c>
      <c r="BB361" s="7" t="str">
        <f>IF(AND(LEN(FIT_Lite[[#This Row],[Discharge Date]])&gt;0,LEN(FIT_Lite[[#This Row],[Date Discharge Summary Completed]])&gt;0),IF(DATEDIF(FIT_Lite[[#This Row],[Discharge Date]],FIT_Lite[[#This Row],[Date Discharge Summary Completed]],"D")&lt;=7,"Yes","No"),"")</f>
        <v/>
      </c>
      <c r="BC361" s="18" t="str">
        <f>IFERROR(IF(LEN(TRIM(FIT_Lite[[#This Row],[Living Arrangements at Discharge]]))&gt;0,VLOOKUP(FIT_Lite[[#This Row],[Living Arrangements at Discharge]],Living_Arrangements[],2,FALSE),""),"")</f>
        <v/>
      </c>
      <c r="BD36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1" s="18" t="str">
        <f>IF(LEN(TRIM(FIT_Lite[[#This Row],[Employment Status at Discharge]]))&gt;0,IF(FIT_Lite[[#This Row],[Employment Status at Discharge]]="Yes","Stable",IF(FIT_Lite[[#This Row],[Employment Status at Discharge]]="No","Unstable",IFERROR(VLOOKUP(FIT_Lite[[#This Row],[Employment Status at Discharge]],Employment_Stat[],2,FALSE),""))),"")</f>
        <v/>
      </c>
      <c r="BF361" s="16">
        <f>IF(LEN(FIT_Lite[[#This Row],[Pre-AAPI Date]])&gt;0,FIT_Lite[[#This Row],[Pre-AAPI Date]],FIT_Lite[[#This Row],[Date Enrolled]])</f>
        <v>0</v>
      </c>
      <c r="BG361" s="16">
        <f ca="1">IF(LEN(FIT_Lite[[#This Row],[Date Discharge Summary Completed]])&gt;0,FIT_Lite[[#This Row],[Date Discharge Summary Completed]],IF(LEN(FIT_Lite[[#This Row],[Discharge Date]])&gt;0,FIT_Lite[[#This Row],[Discharge Date]]+30,TODAY()))</f>
        <v>45940</v>
      </c>
      <c r="BH361" s="16">
        <f>IF(LEN(FIT_Lite[[#This Row],[Pre-DLA-20 Date]])&gt;0,FIT_Lite[[#This Row],[Pre-DLA-20 Date]],FIT_Lite[[#This Row],[Date Enrolled]])</f>
        <v>0</v>
      </c>
      <c r="BI361" t="str">
        <f>IFERROR(IF(AND(TRIM(FIT_Lite[[#This Row],[Date Enrolled]])&lt;&gt;"",TRIM(FIT_Lite[[#This Row],[Discharge Date]])&lt;&gt;""),DATEDIF(FIT_Lite[[#This Row],[Date Enrolled]],FIT_Lite[[#This Row],[Discharge Date]],"D"),""),"")</f>
        <v/>
      </c>
    </row>
    <row r="362" spans="1:61" x14ac:dyDescent="0.25">
      <c r="A362" s="14"/>
      <c r="D362" s="20"/>
      <c r="O362" s="7"/>
      <c r="S362" s="10"/>
      <c r="AG362" s="11"/>
      <c r="AH362" s="35"/>
      <c r="AI362" s="11"/>
      <c r="AJ362" s="11"/>
      <c r="AP362" s="15" t="str" cm="1">
        <f t="array" aca="1" ref="AP36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2" s="16" t="str" cm="1">
        <f t="array" aca="1" ref="AQ36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2" s="16" t="str" cm="1">
        <f t="array" aca="1" ref="AR36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2" s="51" t="str">
        <f ca="1">IF(
AND(LEN(TRIM(FIT_Lite[[#This Row],[Child Care 6 Months Post-Discharge]]))=0,LEN(TRIM(FIT_Lite[[#This Row],[Discharge Date]]))&gt;0,LEN(TRIM(AN362))=0,FIT_Lite[[#This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2" s="48" t="str" cm="1">
        <f t="array" aca="1" ref="AT36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2" s="7">
        <f>IF(FIT_Lite[[#This Row],[Most Recent-AAPI Score]]&gt;=40, 1, IF(OR(TRIM(FIT_Lite[[#This Row],[Pre-AAPI Score]])="",TRIM(FIT_Lite[[#This Row],[Most Recent-AAPI Score]])=""),0,IF(FIT_Lite[[#This Row],[Most Recent-AAPI Score]]-FIT_Lite[[#This Row],[Pre-AAPI Score]]&gt;=0,1,0)))</f>
        <v>0</v>
      </c>
      <c r="AW362" s="7">
        <f>IF(FIT_Lite[[#This Row],[Most Recent-DLA-20 Score]]&gt;=7, 1, IF(OR(TRIM(FIT_Lite[[#This Row],[Pre-DLA-20 Score]])="",TRIM(FIT_Lite[[#This Row],[Most Recent-DLA-20 Score]])=""),0,IF(FIT_Lite[[#This Row],[Most Recent-DLA-20 Score]]-FIT_Lite[[#This Row],[Pre-DLA-20 Score]]&gt;=0,1,0)))</f>
        <v>0</v>
      </c>
      <c r="AX362" s="7">
        <f>IF(FIT_Lite[[#This Row],[Most Recent-AAPI Score]]&gt;=40, 1, IF(OR(TRIM(FIT_Lite[[#This Row],[Pre-AAPI Score]])="",TRIM(FIT_Lite[[#This Row],[Most Recent-AAPI Score]])=""),0,IF(FIT_Lite[[#This Row],[Most Recent-AAPI Score]]-FIT_Lite[[#This Row],[Pre-AAPI Score]]&gt;=0,1,0)))</f>
        <v>0</v>
      </c>
      <c r="AY362" s="7">
        <f>IF(FIT_Lite[[#This Row],[Most Recent-DLA-20 Score]]&gt;=7, 1, IF(OR(TRIM(FIT_Lite[[#This Row],[Pre-DLA-20 Score]])="",TRIM(FIT_Lite[[#This Row],[Most Recent-DLA-20 Score]])=""),0,IF(FIT_Lite[[#This Row],[Most Recent-DLA-20 Score]]-FIT_Lite[[#This Row],[Pre-DLA-20 Score]]&gt;=0,1,0)))</f>
        <v>0</v>
      </c>
      <c r="AZ362" s="7" t="str">
        <f>IFERROR(VLOOKUP(FIT_Lite[[#This Row],[Primary ICD-10 Diagnosis]],ICD_10[[Combined]:[category]],3,FALSE),"")</f>
        <v/>
      </c>
      <c r="BA362" s="18" t="str">
        <f>IF(AND(LEN(FIT_Lite[[#This Row],[Date Enrolled]])&gt;0,LEN(FIT_Lite[[#This Row],[Date Assessment Completed]])&gt;0),IF((FIT_Lite[[#This Row],[Date Assessment Completed]]-FIT_Lite[[#This Row],[Date Enrolled]])&lt;=15,"Yes","No"),"")</f>
        <v/>
      </c>
      <c r="BB362" s="7" t="str">
        <f>IF(AND(LEN(FIT_Lite[[#This Row],[Discharge Date]])&gt;0,LEN(FIT_Lite[[#This Row],[Date Discharge Summary Completed]])&gt;0),IF(DATEDIF(FIT_Lite[[#This Row],[Discharge Date]],FIT_Lite[[#This Row],[Date Discharge Summary Completed]],"D")&lt;=7,"Yes","No"),"")</f>
        <v/>
      </c>
      <c r="BC362" s="18" t="str">
        <f>IFERROR(IF(LEN(TRIM(FIT_Lite[[#This Row],[Living Arrangements at Discharge]]))&gt;0,VLOOKUP(FIT_Lite[[#This Row],[Living Arrangements at Discharge]],Living_Arrangements[],2,FALSE),""),"")</f>
        <v/>
      </c>
      <c r="BD36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2" s="18" t="str">
        <f>IF(LEN(TRIM(FIT_Lite[[#This Row],[Employment Status at Discharge]]))&gt;0,IF(FIT_Lite[[#This Row],[Employment Status at Discharge]]="Yes","Stable",IF(FIT_Lite[[#This Row],[Employment Status at Discharge]]="No","Unstable",IFERROR(VLOOKUP(FIT_Lite[[#This Row],[Employment Status at Discharge]],Employment_Stat[],2,FALSE),""))),"")</f>
        <v/>
      </c>
      <c r="BF362" s="16">
        <f>IF(LEN(FIT_Lite[[#This Row],[Pre-AAPI Date]])&gt;0,FIT_Lite[[#This Row],[Pre-AAPI Date]],FIT_Lite[[#This Row],[Date Enrolled]])</f>
        <v>0</v>
      </c>
      <c r="BG362" s="16">
        <f ca="1">IF(LEN(FIT_Lite[[#This Row],[Date Discharge Summary Completed]])&gt;0,FIT_Lite[[#This Row],[Date Discharge Summary Completed]],IF(LEN(FIT_Lite[[#This Row],[Discharge Date]])&gt;0,FIT_Lite[[#This Row],[Discharge Date]]+30,TODAY()))</f>
        <v>45940</v>
      </c>
      <c r="BH362" s="16">
        <f>IF(LEN(FIT_Lite[[#This Row],[Pre-DLA-20 Date]])&gt;0,FIT_Lite[[#This Row],[Pre-DLA-20 Date]],FIT_Lite[[#This Row],[Date Enrolled]])</f>
        <v>0</v>
      </c>
      <c r="BI362" t="str">
        <f>IFERROR(IF(AND(TRIM(FIT_Lite[[#This Row],[Date Enrolled]])&lt;&gt;"",TRIM(FIT_Lite[[#This Row],[Discharge Date]])&lt;&gt;""),DATEDIF(FIT_Lite[[#This Row],[Date Enrolled]],FIT_Lite[[#This Row],[Discharge Date]],"D"),""),"")</f>
        <v/>
      </c>
    </row>
    <row r="363" spans="1:61" x14ac:dyDescent="0.25">
      <c r="A363" s="14"/>
      <c r="D363" s="20"/>
      <c r="O363" s="7"/>
      <c r="S363" s="10"/>
      <c r="AG363" s="11"/>
      <c r="AH363" s="35"/>
      <c r="AI363" s="11"/>
      <c r="AJ363" s="11"/>
      <c r="AP363" s="15" t="str" cm="1">
        <f t="array" aca="1" ref="AP36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3" s="16" t="str" cm="1">
        <f t="array" aca="1" ref="AQ36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3" s="16" t="str" cm="1">
        <f t="array" aca="1" ref="AR36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3" s="51" t="str">
        <f ca="1">IF(
AND(LEN(TRIM(FIT_Lite[[#This Row],[Child Care 6 Months Post-Discharge]]))=0,LEN(TRIM(FIT_Lite[[#This Row],[Discharge Date]]))&gt;0,LEN(TRIM(AN363))=0,FIT_Lite[[#This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3" s="48" t="str" cm="1">
        <f t="array" aca="1" ref="AT36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3" s="7">
        <f>IF(FIT_Lite[[#This Row],[Most Recent-AAPI Score]]&gt;=40, 1, IF(OR(TRIM(FIT_Lite[[#This Row],[Pre-AAPI Score]])="",TRIM(FIT_Lite[[#This Row],[Most Recent-AAPI Score]])=""),0,IF(FIT_Lite[[#This Row],[Most Recent-AAPI Score]]-FIT_Lite[[#This Row],[Pre-AAPI Score]]&gt;=0,1,0)))</f>
        <v>0</v>
      </c>
      <c r="AW363" s="7">
        <f>IF(FIT_Lite[[#This Row],[Most Recent-DLA-20 Score]]&gt;=7, 1, IF(OR(TRIM(FIT_Lite[[#This Row],[Pre-DLA-20 Score]])="",TRIM(FIT_Lite[[#This Row],[Most Recent-DLA-20 Score]])=""),0,IF(FIT_Lite[[#This Row],[Most Recent-DLA-20 Score]]-FIT_Lite[[#This Row],[Pre-DLA-20 Score]]&gt;=0,1,0)))</f>
        <v>0</v>
      </c>
      <c r="AX363" s="7">
        <f>IF(FIT_Lite[[#This Row],[Most Recent-AAPI Score]]&gt;=40, 1, IF(OR(TRIM(FIT_Lite[[#This Row],[Pre-AAPI Score]])="",TRIM(FIT_Lite[[#This Row],[Most Recent-AAPI Score]])=""),0,IF(FIT_Lite[[#This Row],[Most Recent-AAPI Score]]-FIT_Lite[[#This Row],[Pre-AAPI Score]]&gt;=0,1,0)))</f>
        <v>0</v>
      </c>
      <c r="AY363" s="7">
        <f>IF(FIT_Lite[[#This Row],[Most Recent-DLA-20 Score]]&gt;=7, 1, IF(OR(TRIM(FIT_Lite[[#This Row],[Pre-DLA-20 Score]])="",TRIM(FIT_Lite[[#This Row],[Most Recent-DLA-20 Score]])=""),0,IF(FIT_Lite[[#This Row],[Most Recent-DLA-20 Score]]-FIT_Lite[[#This Row],[Pre-DLA-20 Score]]&gt;=0,1,0)))</f>
        <v>0</v>
      </c>
      <c r="AZ363" s="7" t="str">
        <f>IFERROR(VLOOKUP(FIT_Lite[[#This Row],[Primary ICD-10 Diagnosis]],ICD_10[[Combined]:[category]],3,FALSE),"")</f>
        <v/>
      </c>
      <c r="BA363" s="18" t="str">
        <f>IF(AND(LEN(FIT_Lite[[#This Row],[Date Enrolled]])&gt;0,LEN(FIT_Lite[[#This Row],[Date Assessment Completed]])&gt;0),IF((FIT_Lite[[#This Row],[Date Assessment Completed]]-FIT_Lite[[#This Row],[Date Enrolled]])&lt;=15,"Yes","No"),"")</f>
        <v/>
      </c>
      <c r="BB363" s="7" t="str">
        <f>IF(AND(LEN(FIT_Lite[[#This Row],[Discharge Date]])&gt;0,LEN(FIT_Lite[[#This Row],[Date Discharge Summary Completed]])&gt;0),IF(DATEDIF(FIT_Lite[[#This Row],[Discharge Date]],FIT_Lite[[#This Row],[Date Discharge Summary Completed]],"D")&lt;=7,"Yes","No"),"")</f>
        <v/>
      </c>
      <c r="BC363" s="18" t="str">
        <f>IFERROR(IF(LEN(TRIM(FIT_Lite[[#This Row],[Living Arrangements at Discharge]]))&gt;0,VLOOKUP(FIT_Lite[[#This Row],[Living Arrangements at Discharge]],Living_Arrangements[],2,FALSE),""),"")</f>
        <v/>
      </c>
      <c r="BD36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3" s="18" t="str">
        <f>IF(LEN(TRIM(FIT_Lite[[#This Row],[Employment Status at Discharge]]))&gt;0,IF(FIT_Lite[[#This Row],[Employment Status at Discharge]]="Yes","Stable",IF(FIT_Lite[[#This Row],[Employment Status at Discharge]]="No","Unstable",IFERROR(VLOOKUP(FIT_Lite[[#This Row],[Employment Status at Discharge]],Employment_Stat[],2,FALSE),""))),"")</f>
        <v/>
      </c>
      <c r="BF363" s="16">
        <f>IF(LEN(FIT_Lite[[#This Row],[Pre-AAPI Date]])&gt;0,FIT_Lite[[#This Row],[Pre-AAPI Date]],FIT_Lite[[#This Row],[Date Enrolled]])</f>
        <v>0</v>
      </c>
      <c r="BG363" s="16">
        <f ca="1">IF(LEN(FIT_Lite[[#This Row],[Date Discharge Summary Completed]])&gt;0,FIT_Lite[[#This Row],[Date Discharge Summary Completed]],IF(LEN(FIT_Lite[[#This Row],[Discharge Date]])&gt;0,FIT_Lite[[#This Row],[Discharge Date]]+30,TODAY()))</f>
        <v>45940</v>
      </c>
      <c r="BH363" s="16">
        <f>IF(LEN(FIT_Lite[[#This Row],[Pre-DLA-20 Date]])&gt;0,FIT_Lite[[#This Row],[Pre-DLA-20 Date]],FIT_Lite[[#This Row],[Date Enrolled]])</f>
        <v>0</v>
      </c>
      <c r="BI363" t="str">
        <f>IFERROR(IF(AND(TRIM(FIT_Lite[[#This Row],[Date Enrolled]])&lt;&gt;"",TRIM(FIT_Lite[[#This Row],[Discharge Date]])&lt;&gt;""),DATEDIF(FIT_Lite[[#This Row],[Date Enrolled]],FIT_Lite[[#This Row],[Discharge Date]],"D"),""),"")</f>
        <v/>
      </c>
    </row>
    <row r="364" spans="1:61" x14ac:dyDescent="0.25">
      <c r="A364" s="14"/>
      <c r="D364" s="20"/>
      <c r="O364" s="7"/>
      <c r="S364" s="10"/>
      <c r="AG364" s="11"/>
      <c r="AH364" s="35"/>
      <c r="AI364" s="11"/>
      <c r="AJ364" s="11"/>
      <c r="AP364" s="15" t="str" cm="1">
        <f t="array" aca="1" ref="AP36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4" s="16" t="str" cm="1">
        <f t="array" aca="1" ref="AQ36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4" s="16" t="str" cm="1">
        <f t="array" aca="1" ref="AR36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4" s="51" t="str">
        <f ca="1">IF(
AND(LEN(TRIM(FIT_Lite[[#This Row],[Child Care 6 Months Post-Discharge]]))=0,LEN(TRIM(FIT_Lite[[#This Row],[Discharge Date]]))&gt;0,LEN(TRIM(AN364))=0,FIT_Lite[[#This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4" s="48" t="str" cm="1">
        <f t="array" aca="1" ref="AT36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4" s="7">
        <f>IF(FIT_Lite[[#This Row],[Most Recent-AAPI Score]]&gt;=40, 1, IF(OR(TRIM(FIT_Lite[[#This Row],[Pre-AAPI Score]])="",TRIM(FIT_Lite[[#This Row],[Most Recent-AAPI Score]])=""),0,IF(FIT_Lite[[#This Row],[Most Recent-AAPI Score]]-FIT_Lite[[#This Row],[Pre-AAPI Score]]&gt;=0,1,0)))</f>
        <v>0</v>
      </c>
      <c r="AW364" s="7">
        <f>IF(FIT_Lite[[#This Row],[Most Recent-DLA-20 Score]]&gt;=7, 1, IF(OR(TRIM(FIT_Lite[[#This Row],[Pre-DLA-20 Score]])="",TRIM(FIT_Lite[[#This Row],[Most Recent-DLA-20 Score]])=""),0,IF(FIT_Lite[[#This Row],[Most Recent-DLA-20 Score]]-FIT_Lite[[#This Row],[Pre-DLA-20 Score]]&gt;=0,1,0)))</f>
        <v>0</v>
      </c>
      <c r="AX364" s="7">
        <f>IF(FIT_Lite[[#This Row],[Most Recent-AAPI Score]]&gt;=40, 1, IF(OR(TRIM(FIT_Lite[[#This Row],[Pre-AAPI Score]])="",TRIM(FIT_Lite[[#This Row],[Most Recent-AAPI Score]])=""),0,IF(FIT_Lite[[#This Row],[Most Recent-AAPI Score]]-FIT_Lite[[#This Row],[Pre-AAPI Score]]&gt;=0,1,0)))</f>
        <v>0</v>
      </c>
      <c r="AY364" s="7">
        <f>IF(FIT_Lite[[#This Row],[Most Recent-DLA-20 Score]]&gt;=7, 1, IF(OR(TRIM(FIT_Lite[[#This Row],[Pre-DLA-20 Score]])="",TRIM(FIT_Lite[[#This Row],[Most Recent-DLA-20 Score]])=""),0,IF(FIT_Lite[[#This Row],[Most Recent-DLA-20 Score]]-FIT_Lite[[#This Row],[Pre-DLA-20 Score]]&gt;=0,1,0)))</f>
        <v>0</v>
      </c>
      <c r="AZ364" s="7" t="str">
        <f>IFERROR(VLOOKUP(FIT_Lite[[#This Row],[Primary ICD-10 Diagnosis]],ICD_10[[Combined]:[category]],3,FALSE),"")</f>
        <v/>
      </c>
      <c r="BA364" s="18" t="str">
        <f>IF(AND(LEN(FIT_Lite[[#This Row],[Date Enrolled]])&gt;0,LEN(FIT_Lite[[#This Row],[Date Assessment Completed]])&gt;0),IF((FIT_Lite[[#This Row],[Date Assessment Completed]]-FIT_Lite[[#This Row],[Date Enrolled]])&lt;=15,"Yes","No"),"")</f>
        <v/>
      </c>
      <c r="BB364" s="7" t="str">
        <f>IF(AND(LEN(FIT_Lite[[#This Row],[Discharge Date]])&gt;0,LEN(FIT_Lite[[#This Row],[Date Discharge Summary Completed]])&gt;0),IF(DATEDIF(FIT_Lite[[#This Row],[Discharge Date]],FIT_Lite[[#This Row],[Date Discharge Summary Completed]],"D")&lt;=7,"Yes","No"),"")</f>
        <v/>
      </c>
      <c r="BC364" s="18" t="str">
        <f>IFERROR(IF(LEN(TRIM(FIT_Lite[[#This Row],[Living Arrangements at Discharge]]))&gt;0,VLOOKUP(FIT_Lite[[#This Row],[Living Arrangements at Discharge]],Living_Arrangements[],2,FALSE),""),"")</f>
        <v/>
      </c>
      <c r="BD36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4" s="18" t="str">
        <f>IF(LEN(TRIM(FIT_Lite[[#This Row],[Employment Status at Discharge]]))&gt;0,IF(FIT_Lite[[#This Row],[Employment Status at Discharge]]="Yes","Stable",IF(FIT_Lite[[#This Row],[Employment Status at Discharge]]="No","Unstable",IFERROR(VLOOKUP(FIT_Lite[[#This Row],[Employment Status at Discharge]],Employment_Stat[],2,FALSE),""))),"")</f>
        <v/>
      </c>
      <c r="BF364" s="16">
        <f>IF(LEN(FIT_Lite[[#This Row],[Pre-AAPI Date]])&gt;0,FIT_Lite[[#This Row],[Pre-AAPI Date]],FIT_Lite[[#This Row],[Date Enrolled]])</f>
        <v>0</v>
      </c>
      <c r="BG364" s="16">
        <f ca="1">IF(LEN(FIT_Lite[[#This Row],[Date Discharge Summary Completed]])&gt;0,FIT_Lite[[#This Row],[Date Discharge Summary Completed]],IF(LEN(FIT_Lite[[#This Row],[Discharge Date]])&gt;0,FIT_Lite[[#This Row],[Discharge Date]]+30,TODAY()))</f>
        <v>45940</v>
      </c>
      <c r="BH364" s="16">
        <f>IF(LEN(FIT_Lite[[#This Row],[Pre-DLA-20 Date]])&gt;0,FIT_Lite[[#This Row],[Pre-DLA-20 Date]],FIT_Lite[[#This Row],[Date Enrolled]])</f>
        <v>0</v>
      </c>
      <c r="BI364" t="str">
        <f>IFERROR(IF(AND(TRIM(FIT_Lite[[#This Row],[Date Enrolled]])&lt;&gt;"",TRIM(FIT_Lite[[#This Row],[Discharge Date]])&lt;&gt;""),DATEDIF(FIT_Lite[[#This Row],[Date Enrolled]],FIT_Lite[[#This Row],[Discharge Date]],"D"),""),"")</f>
        <v/>
      </c>
    </row>
    <row r="365" spans="1:61" x14ac:dyDescent="0.25">
      <c r="A365" s="14"/>
      <c r="D365" s="20"/>
      <c r="O365" s="7"/>
      <c r="S365" s="10"/>
      <c r="AG365" s="11"/>
      <c r="AH365" s="35"/>
      <c r="AI365" s="11"/>
      <c r="AJ365" s="11"/>
      <c r="AP365" s="15" t="str" cm="1">
        <f t="array" aca="1" ref="AP36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5" s="16" t="str" cm="1">
        <f t="array" aca="1" ref="AQ36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5" s="16" t="str" cm="1">
        <f t="array" aca="1" ref="AR36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5" s="51" t="str">
        <f ca="1">IF(
AND(LEN(TRIM(FIT_Lite[[#This Row],[Child Care 6 Months Post-Discharge]]))=0,LEN(TRIM(FIT_Lite[[#This Row],[Discharge Date]]))&gt;0,LEN(TRIM(AN365))=0,FIT_Lite[[#This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5" s="48" t="str" cm="1">
        <f t="array" aca="1" ref="AT36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5" s="7">
        <f>IF(FIT_Lite[[#This Row],[Most Recent-AAPI Score]]&gt;=40, 1, IF(OR(TRIM(FIT_Lite[[#This Row],[Pre-AAPI Score]])="",TRIM(FIT_Lite[[#This Row],[Most Recent-AAPI Score]])=""),0,IF(FIT_Lite[[#This Row],[Most Recent-AAPI Score]]-FIT_Lite[[#This Row],[Pre-AAPI Score]]&gt;=0,1,0)))</f>
        <v>0</v>
      </c>
      <c r="AW365" s="7">
        <f>IF(FIT_Lite[[#This Row],[Most Recent-DLA-20 Score]]&gt;=7, 1, IF(OR(TRIM(FIT_Lite[[#This Row],[Pre-DLA-20 Score]])="",TRIM(FIT_Lite[[#This Row],[Most Recent-DLA-20 Score]])=""),0,IF(FIT_Lite[[#This Row],[Most Recent-DLA-20 Score]]-FIT_Lite[[#This Row],[Pre-DLA-20 Score]]&gt;=0,1,0)))</f>
        <v>0</v>
      </c>
      <c r="AX365" s="7">
        <f>IF(FIT_Lite[[#This Row],[Most Recent-AAPI Score]]&gt;=40, 1, IF(OR(TRIM(FIT_Lite[[#This Row],[Pre-AAPI Score]])="",TRIM(FIT_Lite[[#This Row],[Most Recent-AAPI Score]])=""),0,IF(FIT_Lite[[#This Row],[Most Recent-AAPI Score]]-FIT_Lite[[#This Row],[Pre-AAPI Score]]&gt;=0,1,0)))</f>
        <v>0</v>
      </c>
      <c r="AY365" s="7">
        <f>IF(FIT_Lite[[#This Row],[Most Recent-DLA-20 Score]]&gt;=7, 1, IF(OR(TRIM(FIT_Lite[[#This Row],[Pre-DLA-20 Score]])="",TRIM(FIT_Lite[[#This Row],[Most Recent-DLA-20 Score]])=""),0,IF(FIT_Lite[[#This Row],[Most Recent-DLA-20 Score]]-FIT_Lite[[#This Row],[Pre-DLA-20 Score]]&gt;=0,1,0)))</f>
        <v>0</v>
      </c>
      <c r="AZ365" s="7" t="str">
        <f>IFERROR(VLOOKUP(FIT_Lite[[#This Row],[Primary ICD-10 Diagnosis]],ICD_10[[Combined]:[category]],3,FALSE),"")</f>
        <v/>
      </c>
      <c r="BA365" s="18" t="str">
        <f>IF(AND(LEN(FIT_Lite[[#This Row],[Date Enrolled]])&gt;0,LEN(FIT_Lite[[#This Row],[Date Assessment Completed]])&gt;0),IF((FIT_Lite[[#This Row],[Date Assessment Completed]]-FIT_Lite[[#This Row],[Date Enrolled]])&lt;=15,"Yes","No"),"")</f>
        <v/>
      </c>
      <c r="BB365" s="7" t="str">
        <f>IF(AND(LEN(FIT_Lite[[#This Row],[Discharge Date]])&gt;0,LEN(FIT_Lite[[#This Row],[Date Discharge Summary Completed]])&gt;0),IF(DATEDIF(FIT_Lite[[#This Row],[Discharge Date]],FIT_Lite[[#This Row],[Date Discharge Summary Completed]],"D")&lt;=7,"Yes","No"),"")</f>
        <v/>
      </c>
      <c r="BC365" s="18" t="str">
        <f>IFERROR(IF(LEN(TRIM(FIT_Lite[[#This Row],[Living Arrangements at Discharge]]))&gt;0,VLOOKUP(FIT_Lite[[#This Row],[Living Arrangements at Discharge]],Living_Arrangements[],2,FALSE),""),"")</f>
        <v/>
      </c>
      <c r="BD36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5" s="18" t="str">
        <f>IF(LEN(TRIM(FIT_Lite[[#This Row],[Employment Status at Discharge]]))&gt;0,IF(FIT_Lite[[#This Row],[Employment Status at Discharge]]="Yes","Stable",IF(FIT_Lite[[#This Row],[Employment Status at Discharge]]="No","Unstable",IFERROR(VLOOKUP(FIT_Lite[[#This Row],[Employment Status at Discharge]],Employment_Stat[],2,FALSE),""))),"")</f>
        <v/>
      </c>
      <c r="BF365" s="16">
        <f>IF(LEN(FIT_Lite[[#This Row],[Pre-AAPI Date]])&gt;0,FIT_Lite[[#This Row],[Pre-AAPI Date]],FIT_Lite[[#This Row],[Date Enrolled]])</f>
        <v>0</v>
      </c>
      <c r="BG365" s="16">
        <f ca="1">IF(LEN(FIT_Lite[[#This Row],[Date Discharge Summary Completed]])&gt;0,FIT_Lite[[#This Row],[Date Discharge Summary Completed]],IF(LEN(FIT_Lite[[#This Row],[Discharge Date]])&gt;0,FIT_Lite[[#This Row],[Discharge Date]]+30,TODAY()))</f>
        <v>45940</v>
      </c>
      <c r="BH365" s="16">
        <f>IF(LEN(FIT_Lite[[#This Row],[Pre-DLA-20 Date]])&gt;0,FIT_Lite[[#This Row],[Pre-DLA-20 Date]],FIT_Lite[[#This Row],[Date Enrolled]])</f>
        <v>0</v>
      </c>
      <c r="BI365" t="str">
        <f>IFERROR(IF(AND(TRIM(FIT_Lite[[#This Row],[Date Enrolled]])&lt;&gt;"",TRIM(FIT_Lite[[#This Row],[Discharge Date]])&lt;&gt;""),DATEDIF(FIT_Lite[[#This Row],[Date Enrolled]],FIT_Lite[[#This Row],[Discharge Date]],"D"),""),"")</f>
        <v/>
      </c>
    </row>
    <row r="366" spans="1:61" x14ac:dyDescent="0.25">
      <c r="A366" s="14"/>
      <c r="D366" s="20"/>
      <c r="O366" s="7"/>
      <c r="S366" s="10"/>
      <c r="AG366" s="11"/>
      <c r="AH366" s="35"/>
      <c r="AI366" s="11"/>
      <c r="AJ366" s="11"/>
      <c r="AP366" s="15" t="str" cm="1">
        <f t="array" aca="1" ref="AP36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6" s="16" t="str" cm="1">
        <f t="array" aca="1" ref="AQ36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6" s="16" t="str" cm="1">
        <f t="array" aca="1" ref="AR36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6" s="51" t="str">
        <f ca="1">IF(
AND(LEN(TRIM(FIT_Lite[[#This Row],[Child Care 6 Months Post-Discharge]]))=0,LEN(TRIM(FIT_Lite[[#This Row],[Discharge Date]]))&gt;0,LEN(TRIM(AN366))=0,FIT_Lite[[#This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6" s="48" t="str" cm="1">
        <f t="array" aca="1" ref="AT36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6" s="7">
        <f>IF(FIT_Lite[[#This Row],[Most Recent-AAPI Score]]&gt;=40, 1, IF(OR(TRIM(FIT_Lite[[#This Row],[Pre-AAPI Score]])="",TRIM(FIT_Lite[[#This Row],[Most Recent-AAPI Score]])=""),0,IF(FIT_Lite[[#This Row],[Most Recent-AAPI Score]]-FIT_Lite[[#This Row],[Pre-AAPI Score]]&gt;=0,1,0)))</f>
        <v>0</v>
      </c>
      <c r="AW366" s="7">
        <f>IF(FIT_Lite[[#This Row],[Most Recent-DLA-20 Score]]&gt;=7, 1, IF(OR(TRIM(FIT_Lite[[#This Row],[Pre-DLA-20 Score]])="",TRIM(FIT_Lite[[#This Row],[Most Recent-DLA-20 Score]])=""),0,IF(FIT_Lite[[#This Row],[Most Recent-DLA-20 Score]]-FIT_Lite[[#This Row],[Pre-DLA-20 Score]]&gt;=0,1,0)))</f>
        <v>0</v>
      </c>
      <c r="AX366" s="7">
        <f>IF(FIT_Lite[[#This Row],[Most Recent-AAPI Score]]&gt;=40, 1, IF(OR(TRIM(FIT_Lite[[#This Row],[Pre-AAPI Score]])="",TRIM(FIT_Lite[[#This Row],[Most Recent-AAPI Score]])=""),0,IF(FIT_Lite[[#This Row],[Most Recent-AAPI Score]]-FIT_Lite[[#This Row],[Pre-AAPI Score]]&gt;=0,1,0)))</f>
        <v>0</v>
      </c>
      <c r="AY366" s="7">
        <f>IF(FIT_Lite[[#This Row],[Most Recent-DLA-20 Score]]&gt;=7, 1, IF(OR(TRIM(FIT_Lite[[#This Row],[Pre-DLA-20 Score]])="",TRIM(FIT_Lite[[#This Row],[Most Recent-DLA-20 Score]])=""),0,IF(FIT_Lite[[#This Row],[Most Recent-DLA-20 Score]]-FIT_Lite[[#This Row],[Pre-DLA-20 Score]]&gt;=0,1,0)))</f>
        <v>0</v>
      </c>
      <c r="AZ366" s="7" t="str">
        <f>IFERROR(VLOOKUP(FIT_Lite[[#This Row],[Primary ICD-10 Diagnosis]],ICD_10[[Combined]:[category]],3,FALSE),"")</f>
        <v/>
      </c>
      <c r="BA366" s="18" t="str">
        <f>IF(AND(LEN(FIT_Lite[[#This Row],[Date Enrolled]])&gt;0,LEN(FIT_Lite[[#This Row],[Date Assessment Completed]])&gt;0),IF((FIT_Lite[[#This Row],[Date Assessment Completed]]-FIT_Lite[[#This Row],[Date Enrolled]])&lt;=15,"Yes","No"),"")</f>
        <v/>
      </c>
      <c r="BB366" s="7" t="str">
        <f>IF(AND(LEN(FIT_Lite[[#This Row],[Discharge Date]])&gt;0,LEN(FIT_Lite[[#This Row],[Date Discharge Summary Completed]])&gt;0),IF(DATEDIF(FIT_Lite[[#This Row],[Discharge Date]],FIT_Lite[[#This Row],[Date Discharge Summary Completed]],"D")&lt;=7,"Yes","No"),"")</f>
        <v/>
      </c>
      <c r="BC366" s="18" t="str">
        <f>IFERROR(IF(LEN(TRIM(FIT_Lite[[#This Row],[Living Arrangements at Discharge]]))&gt;0,VLOOKUP(FIT_Lite[[#This Row],[Living Arrangements at Discharge]],Living_Arrangements[],2,FALSE),""),"")</f>
        <v/>
      </c>
      <c r="BD36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6" s="18" t="str">
        <f>IF(LEN(TRIM(FIT_Lite[[#This Row],[Employment Status at Discharge]]))&gt;0,IF(FIT_Lite[[#This Row],[Employment Status at Discharge]]="Yes","Stable",IF(FIT_Lite[[#This Row],[Employment Status at Discharge]]="No","Unstable",IFERROR(VLOOKUP(FIT_Lite[[#This Row],[Employment Status at Discharge]],Employment_Stat[],2,FALSE),""))),"")</f>
        <v/>
      </c>
      <c r="BF366" s="16">
        <f>IF(LEN(FIT_Lite[[#This Row],[Pre-AAPI Date]])&gt;0,FIT_Lite[[#This Row],[Pre-AAPI Date]],FIT_Lite[[#This Row],[Date Enrolled]])</f>
        <v>0</v>
      </c>
      <c r="BG366" s="16">
        <f ca="1">IF(LEN(FIT_Lite[[#This Row],[Date Discharge Summary Completed]])&gt;0,FIT_Lite[[#This Row],[Date Discharge Summary Completed]],IF(LEN(FIT_Lite[[#This Row],[Discharge Date]])&gt;0,FIT_Lite[[#This Row],[Discharge Date]]+30,TODAY()))</f>
        <v>45940</v>
      </c>
      <c r="BH366" s="16">
        <f>IF(LEN(FIT_Lite[[#This Row],[Pre-DLA-20 Date]])&gt;0,FIT_Lite[[#This Row],[Pre-DLA-20 Date]],FIT_Lite[[#This Row],[Date Enrolled]])</f>
        <v>0</v>
      </c>
      <c r="BI366" t="str">
        <f>IFERROR(IF(AND(TRIM(FIT_Lite[[#This Row],[Date Enrolled]])&lt;&gt;"",TRIM(FIT_Lite[[#This Row],[Discharge Date]])&lt;&gt;""),DATEDIF(FIT_Lite[[#This Row],[Date Enrolled]],FIT_Lite[[#This Row],[Discharge Date]],"D"),""),"")</f>
        <v/>
      </c>
    </row>
    <row r="367" spans="1:61" x14ac:dyDescent="0.25">
      <c r="A367" s="14"/>
      <c r="D367" s="20"/>
      <c r="O367" s="7"/>
      <c r="S367" s="10"/>
      <c r="AG367" s="11"/>
      <c r="AH367" s="35"/>
      <c r="AI367" s="11"/>
      <c r="AJ367" s="11"/>
      <c r="AP367" s="15" t="str" cm="1">
        <f t="array" aca="1" ref="AP36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7" s="16" t="str" cm="1">
        <f t="array" aca="1" ref="AQ36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7" s="16" t="str" cm="1">
        <f t="array" aca="1" ref="AR36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7" s="51" t="str">
        <f ca="1">IF(
AND(LEN(TRIM(FIT_Lite[[#This Row],[Child Care 6 Months Post-Discharge]]))=0,LEN(TRIM(FIT_Lite[[#This Row],[Discharge Date]]))&gt;0,LEN(TRIM(AN367))=0,FIT_Lite[[#This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7" s="48" t="str" cm="1">
        <f t="array" aca="1" ref="AT36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7" s="7">
        <f>IF(FIT_Lite[[#This Row],[Most Recent-AAPI Score]]&gt;=40, 1, IF(OR(TRIM(FIT_Lite[[#This Row],[Pre-AAPI Score]])="",TRIM(FIT_Lite[[#This Row],[Most Recent-AAPI Score]])=""),0,IF(FIT_Lite[[#This Row],[Most Recent-AAPI Score]]-FIT_Lite[[#This Row],[Pre-AAPI Score]]&gt;=0,1,0)))</f>
        <v>0</v>
      </c>
      <c r="AW367" s="7">
        <f>IF(FIT_Lite[[#This Row],[Most Recent-DLA-20 Score]]&gt;=7, 1, IF(OR(TRIM(FIT_Lite[[#This Row],[Pre-DLA-20 Score]])="",TRIM(FIT_Lite[[#This Row],[Most Recent-DLA-20 Score]])=""),0,IF(FIT_Lite[[#This Row],[Most Recent-DLA-20 Score]]-FIT_Lite[[#This Row],[Pre-DLA-20 Score]]&gt;=0,1,0)))</f>
        <v>0</v>
      </c>
      <c r="AX367" s="7">
        <f>IF(FIT_Lite[[#This Row],[Most Recent-AAPI Score]]&gt;=40, 1, IF(OR(TRIM(FIT_Lite[[#This Row],[Pre-AAPI Score]])="",TRIM(FIT_Lite[[#This Row],[Most Recent-AAPI Score]])=""),0,IF(FIT_Lite[[#This Row],[Most Recent-AAPI Score]]-FIT_Lite[[#This Row],[Pre-AAPI Score]]&gt;=0,1,0)))</f>
        <v>0</v>
      </c>
      <c r="AY367" s="7">
        <f>IF(FIT_Lite[[#This Row],[Most Recent-DLA-20 Score]]&gt;=7, 1, IF(OR(TRIM(FIT_Lite[[#This Row],[Pre-DLA-20 Score]])="",TRIM(FIT_Lite[[#This Row],[Most Recent-DLA-20 Score]])=""),0,IF(FIT_Lite[[#This Row],[Most Recent-DLA-20 Score]]-FIT_Lite[[#This Row],[Pre-DLA-20 Score]]&gt;=0,1,0)))</f>
        <v>0</v>
      </c>
      <c r="AZ367" s="7" t="str">
        <f>IFERROR(VLOOKUP(FIT_Lite[[#This Row],[Primary ICD-10 Diagnosis]],ICD_10[[Combined]:[category]],3,FALSE),"")</f>
        <v/>
      </c>
      <c r="BA367" s="18" t="str">
        <f>IF(AND(LEN(FIT_Lite[[#This Row],[Date Enrolled]])&gt;0,LEN(FIT_Lite[[#This Row],[Date Assessment Completed]])&gt;0),IF((FIT_Lite[[#This Row],[Date Assessment Completed]]-FIT_Lite[[#This Row],[Date Enrolled]])&lt;=15,"Yes","No"),"")</f>
        <v/>
      </c>
      <c r="BB367" s="7" t="str">
        <f>IF(AND(LEN(FIT_Lite[[#This Row],[Discharge Date]])&gt;0,LEN(FIT_Lite[[#This Row],[Date Discharge Summary Completed]])&gt;0),IF(DATEDIF(FIT_Lite[[#This Row],[Discharge Date]],FIT_Lite[[#This Row],[Date Discharge Summary Completed]],"D")&lt;=7,"Yes","No"),"")</f>
        <v/>
      </c>
      <c r="BC367" s="18" t="str">
        <f>IFERROR(IF(LEN(TRIM(FIT_Lite[[#This Row],[Living Arrangements at Discharge]]))&gt;0,VLOOKUP(FIT_Lite[[#This Row],[Living Arrangements at Discharge]],Living_Arrangements[],2,FALSE),""),"")</f>
        <v/>
      </c>
      <c r="BD36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7" s="18" t="str">
        <f>IF(LEN(TRIM(FIT_Lite[[#This Row],[Employment Status at Discharge]]))&gt;0,IF(FIT_Lite[[#This Row],[Employment Status at Discharge]]="Yes","Stable",IF(FIT_Lite[[#This Row],[Employment Status at Discharge]]="No","Unstable",IFERROR(VLOOKUP(FIT_Lite[[#This Row],[Employment Status at Discharge]],Employment_Stat[],2,FALSE),""))),"")</f>
        <v/>
      </c>
      <c r="BF367" s="16">
        <f>IF(LEN(FIT_Lite[[#This Row],[Pre-AAPI Date]])&gt;0,FIT_Lite[[#This Row],[Pre-AAPI Date]],FIT_Lite[[#This Row],[Date Enrolled]])</f>
        <v>0</v>
      </c>
      <c r="BG367" s="16">
        <f ca="1">IF(LEN(FIT_Lite[[#This Row],[Date Discharge Summary Completed]])&gt;0,FIT_Lite[[#This Row],[Date Discharge Summary Completed]],IF(LEN(FIT_Lite[[#This Row],[Discharge Date]])&gt;0,FIT_Lite[[#This Row],[Discharge Date]]+30,TODAY()))</f>
        <v>45940</v>
      </c>
      <c r="BH367" s="16">
        <f>IF(LEN(FIT_Lite[[#This Row],[Pre-DLA-20 Date]])&gt;0,FIT_Lite[[#This Row],[Pre-DLA-20 Date]],FIT_Lite[[#This Row],[Date Enrolled]])</f>
        <v>0</v>
      </c>
      <c r="BI367" t="str">
        <f>IFERROR(IF(AND(TRIM(FIT_Lite[[#This Row],[Date Enrolled]])&lt;&gt;"",TRIM(FIT_Lite[[#This Row],[Discharge Date]])&lt;&gt;""),DATEDIF(FIT_Lite[[#This Row],[Date Enrolled]],FIT_Lite[[#This Row],[Discharge Date]],"D"),""),"")</f>
        <v/>
      </c>
    </row>
    <row r="368" spans="1:61" x14ac:dyDescent="0.25">
      <c r="A368" s="14"/>
      <c r="D368" s="20"/>
      <c r="O368" s="7"/>
      <c r="S368" s="10"/>
      <c r="AG368" s="11"/>
      <c r="AH368" s="35"/>
      <c r="AI368" s="11"/>
      <c r="AJ368" s="11"/>
      <c r="AP368" s="15" t="str" cm="1">
        <f t="array" aca="1" ref="AP36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8" s="16" t="str" cm="1">
        <f t="array" aca="1" ref="AQ36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8" s="16" t="str" cm="1">
        <f t="array" aca="1" ref="AR36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8" s="51" t="str">
        <f ca="1">IF(
AND(LEN(TRIM(FIT_Lite[[#This Row],[Child Care 6 Months Post-Discharge]]))=0,LEN(TRIM(FIT_Lite[[#This Row],[Discharge Date]]))&gt;0,LEN(TRIM(AN368))=0,FIT_Lite[[#This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8" s="48" t="str" cm="1">
        <f t="array" aca="1" ref="AT36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8" s="7">
        <f>IF(FIT_Lite[[#This Row],[Most Recent-AAPI Score]]&gt;=40, 1, IF(OR(TRIM(FIT_Lite[[#This Row],[Pre-AAPI Score]])="",TRIM(FIT_Lite[[#This Row],[Most Recent-AAPI Score]])=""),0,IF(FIT_Lite[[#This Row],[Most Recent-AAPI Score]]-FIT_Lite[[#This Row],[Pre-AAPI Score]]&gt;=0,1,0)))</f>
        <v>0</v>
      </c>
      <c r="AW368" s="7">
        <f>IF(FIT_Lite[[#This Row],[Most Recent-DLA-20 Score]]&gt;=7, 1, IF(OR(TRIM(FIT_Lite[[#This Row],[Pre-DLA-20 Score]])="",TRIM(FIT_Lite[[#This Row],[Most Recent-DLA-20 Score]])=""),0,IF(FIT_Lite[[#This Row],[Most Recent-DLA-20 Score]]-FIT_Lite[[#This Row],[Pre-DLA-20 Score]]&gt;=0,1,0)))</f>
        <v>0</v>
      </c>
      <c r="AX368" s="7">
        <f>IF(FIT_Lite[[#This Row],[Most Recent-AAPI Score]]&gt;=40, 1, IF(OR(TRIM(FIT_Lite[[#This Row],[Pre-AAPI Score]])="",TRIM(FIT_Lite[[#This Row],[Most Recent-AAPI Score]])=""),0,IF(FIT_Lite[[#This Row],[Most Recent-AAPI Score]]-FIT_Lite[[#This Row],[Pre-AAPI Score]]&gt;=0,1,0)))</f>
        <v>0</v>
      </c>
      <c r="AY368" s="7">
        <f>IF(FIT_Lite[[#This Row],[Most Recent-DLA-20 Score]]&gt;=7, 1, IF(OR(TRIM(FIT_Lite[[#This Row],[Pre-DLA-20 Score]])="",TRIM(FIT_Lite[[#This Row],[Most Recent-DLA-20 Score]])=""),0,IF(FIT_Lite[[#This Row],[Most Recent-DLA-20 Score]]-FIT_Lite[[#This Row],[Pre-DLA-20 Score]]&gt;=0,1,0)))</f>
        <v>0</v>
      </c>
      <c r="AZ368" s="7" t="str">
        <f>IFERROR(VLOOKUP(FIT_Lite[[#This Row],[Primary ICD-10 Diagnosis]],ICD_10[[Combined]:[category]],3,FALSE),"")</f>
        <v/>
      </c>
      <c r="BA368" s="18" t="str">
        <f>IF(AND(LEN(FIT_Lite[[#This Row],[Date Enrolled]])&gt;0,LEN(FIT_Lite[[#This Row],[Date Assessment Completed]])&gt;0),IF((FIT_Lite[[#This Row],[Date Assessment Completed]]-FIT_Lite[[#This Row],[Date Enrolled]])&lt;=15,"Yes","No"),"")</f>
        <v/>
      </c>
      <c r="BB368" s="7" t="str">
        <f>IF(AND(LEN(FIT_Lite[[#This Row],[Discharge Date]])&gt;0,LEN(FIT_Lite[[#This Row],[Date Discharge Summary Completed]])&gt;0),IF(DATEDIF(FIT_Lite[[#This Row],[Discharge Date]],FIT_Lite[[#This Row],[Date Discharge Summary Completed]],"D")&lt;=7,"Yes","No"),"")</f>
        <v/>
      </c>
      <c r="BC368" s="18" t="str">
        <f>IFERROR(IF(LEN(TRIM(FIT_Lite[[#This Row],[Living Arrangements at Discharge]]))&gt;0,VLOOKUP(FIT_Lite[[#This Row],[Living Arrangements at Discharge]],Living_Arrangements[],2,FALSE),""),"")</f>
        <v/>
      </c>
      <c r="BD36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8" s="18" t="str">
        <f>IF(LEN(TRIM(FIT_Lite[[#This Row],[Employment Status at Discharge]]))&gt;0,IF(FIT_Lite[[#This Row],[Employment Status at Discharge]]="Yes","Stable",IF(FIT_Lite[[#This Row],[Employment Status at Discharge]]="No","Unstable",IFERROR(VLOOKUP(FIT_Lite[[#This Row],[Employment Status at Discharge]],Employment_Stat[],2,FALSE),""))),"")</f>
        <v/>
      </c>
      <c r="BF368" s="16">
        <f>IF(LEN(FIT_Lite[[#This Row],[Pre-AAPI Date]])&gt;0,FIT_Lite[[#This Row],[Pre-AAPI Date]],FIT_Lite[[#This Row],[Date Enrolled]])</f>
        <v>0</v>
      </c>
      <c r="BG368" s="16">
        <f ca="1">IF(LEN(FIT_Lite[[#This Row],[Date Discharge Summary Completed]])&gt;0,FIT_Lite[[#This Row],[Date Discharge Summary Completed]],IF(LEN(FIT_Lite[[#This Row],[Discharge Date]])&gt;0,FIT_Lite[[#This Row],[Discharge Date]]+30,TODAY()))</f>
        <v>45940</v>
      </c>
      <c r="BH368" s="16">
        <f>IF(LEN(FIT_Lite[[#This Row],[Pre-DLA-20 Date]])&gt;0,FIT_Lite[[#This Row],[Pre-DLA-20 Date]],FIT_Lite[[#This Row],[Date Enrolled]])</f>
        <v>0</v>
      </c>
      <c r="BI368" t="str">
        <f>IFERROR(IF(AND(TRIM(FIT_Lite[[#This Row],[Date Enrolled]])&lt;&gt;"",TRIM(FIT_Lite[[#This Row],[Discharge Date]])&lt;&gt;""),DATEDIF(FIT_Lite[[#This Row],[Date Enrolled]],FIT_Lite[[#This Row],[Discharge Date]],"D"),""),"")</f>
        <v/>
      </c>
    </row>
    <row r="369" spans="1:61" x14ac:dyDescent="0.25">
      <c r="A369" s="14"/>
      <c r="D369" s="20"/>
      <c r="O369" s="7"/>
      <c r="S369" s="10"/>
      <c r="AG369" s="11"/>
      <c r="AH369" s="35"/>
      <c r="AI369" s="11"/>
      <c r="AJ369" s="11"/>
      <c r="AP369" s="15" t="str" cm="1">
        <f t="array" aca="1" ref="AP36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69" s="16" t="str" cm="1">
        <f t="array" aca="1" ref="AQ36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69" s="16" t="str" cm="1">
        <f t="array" aca="1" ref="AR36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69" s="51" t="str">
        <f ca="1">IF(
AND(LEN(TRIM(FIT_Lite[[#This Row],[Child Care 6 Months Post-Discharge]]))=0,LEN(TRIM(FIT_Lite[[#This Row],[Discharge Date]]))&gt;0,LEN(TRIM(AN369))=0,FIT_Lite[[#This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69" s="48" t="str" cm="1">
        <f t="array" aca="1" ref="AT36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6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69" s="7">
        <f>IF(FIT_Lite[[#This Row],[Most Recent-AAPI Score]]&gt;=40, 1, IF(OR(TRIM(FIT_Lite[[#This Row],[Pre-AAPI Score]])="",TRIM(FIT_Lite[[#This Row],[Most Recent-AAPI Score]])=""),0,IF(FIT_Lite[[#This Row],[Most Recent-AAPI Score]]-FIT_Lite[[#This Row],[Pre-AAPI Score]]&gt;=0,1,0)))</f>
        <v>0</v>
      </c>
      <c r="AW369" s="7">
        <f>IF(FIT_Lite[[#This Row],[Most Recent-DLA-20 Score]]&gt;=7, 1, IF(OR(TRIM(FIT_Lite[[#This Row],[Pre-DLA-20 Score]])="",TRIM(FIT_Lite[[#This Row],[Most Recent-DLA-20 Score]])=""),0,IF(FIT_Lite[[#This Row],[Most Recent-DLA-20 Score]]-FIT_Lite[[#This Row],[Pre-DLA-20 Score]]&gt;=0,1,0)))</f>
        <v>0</v>
      </c>
      <c r="AX369" s="7">
        <f>IF(FIT_Lite[[#This Row],[Most Recent-AAPI Score]]&gt;=40, 1, IF(OR(TRIM(FIT_Lite[[#This Row],[Pre-AAPI Score]])="",TRIM(FIT_Lite[[#This Row],[Most Recent-AAPI Score]])=""),0,IF(FIT_Lite[[#This Row],[Most Recent-AAPI Score]]-FIT_Lite[[#This Row],[Pre-AAPI Score]]&gt;=0,1,0)))</f>
        <v>0</v>
      </c>
      <c r="AY369" s="7">
        <f>IF(FIT_Lite[[#This Row],[Most Recent-DLA-20 Score]]&gt;=7, 1, IF(OR(TRIM(FIT_Lite[[#This Row],[Pre-DLA-20 Score]])="",TRIM(FIT_Lite[[#This Row],[Most Recent-DLA-20 Score]])=""),0,IF(FIT_Lite[[#This Row],[Most Recent-DLA-20 Score]]-FIT_Lite[[#This Row],[Pre-DLA-20 Score]]&gt;=0,1,0)))</f>
        <v>0</v>
      </c>
      <c r="AZ369" s="7" t="str">
        <f>IFERROR(VLOOKUP(FIT_Lite[[#This Row],[Primary ICD-10 Diagnosis]],ICD_10[[Combined]:[category]],3,FALSE),"")</f>
        <v/>
      </c>
      <c r="BA369" s="18" t="str">
        <f>IF(AND(LEN(FIT_Lite[[#This Row],[Date Enrolled]])&gt;0,LEN(FIT_Lite[[#This Row],[Date Assessment Completed]])&gt;0),IF((FIT_Lite[[#This Row],[Date Assessment Completed]]-FIT_Lite[[#This Row],[Date Enrolled]])&lt;=15,"Yes","No"),"")</f>
        <v/>
      </c>
      <c r="BB369" s="7" t="str">
        <f>IF(AND(LEN(FIT_Lite[[#This Row],[Discharge Date]])&gt;0,LEN(FIT_Lite[[#This Row],[Date Discharge Summary Completed]])&gt;0),IF(DATEDIF(FIT_Lite[[#This Row],[Discharge Date]],FIT_Lite[[#This Row],[Date Discharge Summary Completed]],"D")&lt;=7,"Yes","No"),"")</f>
        <v/>
      </c>
      <c r="BC369" s="18" t="str">
        <f>IFERROR(IF(LEN(TRIM(FIT_Lite[[#This Row],[Living Arrangements at Discharge]]))&gt;0,VLOOKUP(FIT_Lite[[#This Row],[Living Arrangements at Discharge]],Living_Arrangements[],2,FALSE),""),"")</f>
        <v/>
      </c>
      <c r="BD36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69" s="18" t="str">
        <f>IF(LEN(TRIM(FIT_Lite[[#This Row],[Employment Status at Discharge]]))&gt;0,IF(FIT_Lite[[#This Row],[Employment Status at Discharge]]="Yes","Stable",IF(FIT_Lite[[#This Row],[Employment Status at Discharge]]="No","Unstable",IFERROR(VLOOKUP(FIT_Lite[[#This Row],[Employment Status at Discharge]],Employment_Stat[],2,FALSE),""))),"")</f>
        <v/>
      </c>
      <c r="BF369" s="16">
        <f>IF(LEN(FIT_Lite[[#This Row],[Pre-AAPI Date]])&gt;0,FIT_Lite[[#This Row],[Pre-AAPI Date]],FIT_Lite[[#This Row],[Date Enrolled]])</f>
        <v>0</v>
      </c>
      <c r="BG369" s="16">
        <f ca="1">IF(LEN(FIT_Lite[[#This Row],[Date Discharge Summary Completed]])&gt;0,FIT_Lite[[#This Row],[Date Discharge Summary Completed]],IF(LEN(FIT_Lite[[#This Row],[Discharge Date]])&gt;0,FIT_Lite[[#This Row],[Discharge Date]]+30,TODAY()))</f>
        <v>45940</v>
      </c>
      <c r="BH369" s="16">
        <f>IF(LEN(FIT_Lite[[#This Row],[Pre-DLA-20 Date]])&gt;0,FIT_Lite[[#This Row],[Pre-DLA-20 Date]],FIT_Lite[[#This Row],[Date Enrolled]])</f>
        <v>0</v>
      </c>
      <c r="BI369" t="str">
        <f>IFERROR(IF(AND(TRIM(FIT_Lite[[#This Row],[Date Enrolled]])&lt;&gt;"",TRIM(FIT_Lite[[#This Row],[Discharge Date]])&lt;&gt;""),DATEDIF(FIT_Lite[[#This Row],[Date Enrolled]],FIT_Lite[[#This Row],[Discharge Date]],"D"),""),"")</f>
        <v/>
      </c>
    </row>
    <row r="370" spans="1:61" x14ac:dyDescent="0.25">
      <c r="A370" s="14"/>
      <c r="D370" s="20"/>
      <c r="O370" s="7"/>
      <c r="S370" s="10"/>
      <c r="AG370" s="11"/>
      <c r="AH370" s="35"/>
      <c r="AI370" s="11"/>
      <c r="AJ370" s="11"/>
      <c r="AP370" s="15" t="str" cm="1">
        <f t="array" aca="1" ref="AP37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0" s="16" t="str" cm="1">
        <f t="array" aca="1" ref="AQ37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0" s="16" t="str" cm="1">
        <f t="array" aca="1" ref="AR37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0" s="51" t="str">
        <f ca="1">IF(
AND(LEN(TRIM(FIT_Lite[[#This Row],[Child Care 6 Months Post-Discharge]]))=0,LEN(TRIM(FIT_Lite[[#This Row],[Discharge Date]]))&gt;0,LEN(TRIM(AN370))=0,FIT_Lite[[#This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0" s="48" t="str" cm="1">
        <f t="array" aca="1" ref="AT37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0" s="7">
        <f>IF(FIT_Lite[[#This Row],[Most Recent-AAPI Score]]&gt;=40, 1, IF(OR(TRIM(FIT_Lite[[#This Row],[Pre-AAPI Score]])="",TRIM(FIT_Lite[[#This Row],[Most Recent-AAPI Score]])=""),0,IF(FIT_Lite[[#This Row],[Most Recent-AAPI Score]]-FIT_Lite[[#This Row],[Pre-AAPI Score]]&gt;=0,1,0)))</f>
        <v>0</v>
      </c>
      <c r="AW370" s="7">
        <f>IF(FIT_Lite[[#This Row],[Most Recent-DLA-20 Score]]&gt;=7, 1, IF(OR(TRIM(FIT_Lite[[#This Row],[Pre-DLA-20 Score]])="",TRIM(FIT_Lite[[#This Row],[Most Recent-DLA-20 Score]])=""),0,IF(FIT_Lite[[#This Row],[Most Recent-DLA-20 Score]]-FIT_Lite[[#This Row],[Pre-DLA-20 Score]]&gt;=0,1,0)))</f>
        <v>0</v>
      </c>
      <c r="AX370" s="7">
        <f>IF(FIT_Lite[[#This Row],[Most Recent-AAPI Score]]&gt;=40, 1, IF(OR(TRIM(FIT_Lite[[#This Row],[Pre-AAPI Score]])="",TRIM(FIT_Lite[[#This Row],[Most Recent-AAPI Score]])=""),0,IF(FIT_Lite[[#This Row],[Most Recent-AAPI Score]]-FIT_Lite[[#This Row],[Pre-AAPI Score]]&gt;=0,1,0)))</f>
        <v>0</v>
      </c>
      <c r="AY370" s="7">
        <f>IF(FIT_Lite[[#This Row],[Most Recent-DLA-20 Score]]&gt;=7, 1, IF(OR(TRIM(FIT_Lite[[#This Row],[Pre-DLA-20 Score]])="",TRIM(FIT_Lite[[#This Row],[Most Recent-DLA-20 Score]])=""),0,IF(FIT_Lite[[#This Row],[Most Recent-DLA-20 Score]]-FIT_Lite[[#This Row],[Pre-DLA-20 Score]]&gt;=0,1,0)))</f>
        <v>0</v>
      </c>
      <c r="AZ370" s="7" t="str">
        <f>IFERROR(VLOOKUP(FIT_Lite[[#This Row],[Primary ICD-10 Diagnosis]],ICD_10[[Combined]:[category]],3,FALSE),"")</f>
        <v/>
      </c>
      <c r="BA370" s="18" t="str">
        <f>IF(AND(LEN(FIT_Lite[[#This Row],[Date Enrolled]])&gt;0,LEN(FIT_Lite[[#This Row],[Date Assessment Completed]])&gt;0),IF((FIT_Lite[[#This Row],[Date Assessment Completed]]-FIT_Lite[[#This Row],[Date Enrolled]])&lt;=15,"Yes","No"),"")</f>
        <v/>
      </c>
      <c r="BB370" s="7" t="str">
        <f>IF(AND(LEN(FIT_Lite[[#This Row],[Discharge Date]])&gt;0,LEN(FIT_Lite[[#This Row],[Date Discharge Summary Completed]])&gt;0),IF(DATEDIF(FIT_Lite[[#This Row],[Discharge Date]],FIT_Lite[[#This Row],[Date Discharge Summary Completed]],"D")&lt;=7,"Yes","No"),"")</f>
        <v/>
      </c>
      <c r="BC370" s="18" t="str">
        <f>IFERROR(IF(LEN(TRIM(FIT_Lite[[#This Row],[Living Arrangements at Discharge]]))&gt;0,VLOOKUP(FIT_Lite[[#This Row],[Living Arrangements at Discharge]],Living_Arrangements[],2,FALSE),""),"")</f>
        <v/>
      </c>
      <c r="BD37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0" s="18" t="str">
        <f>IF(LEN(TRIM(FIT_Lite[[#This Row],[Employment Status at Discharge]]))&gt;0,IF(FIT_Lite[[#This Row],[Employment Status at Discharge]]="Yes","Stable",IF(FIT_Lite[[#This Row],[Employment Status at Discharge]]="No","Unstable",IFERROR(VLOOKUP(FIT_Lite[[#This Row],[Employment Status at Discharge]],Employment_Stat[],2,FALSE),""))),"")</f>
        <v/>
      </c>
      <c r="BF370" s="16">
        <f>IF(LEN(FIT_Lite[[#This Row],[Pre-AAPI Date]])&gt;0,FIT_Lite[[#This Row],[Pre-AAPI Date]],FIT_Lite[[#This Row],[Date Enrolled]])</f>
        <v>0</v>
      </c>
      <c r="BG370" s="16">
        <f ca="1">IF(LEN(FIT_Lite[[#This Row],[Date Discharge Summary Completed]])&gt;0,FIT_Lite[[#This Row],[Date Discharge Summary Completed]],IF(LEN(FIT_Lite[[#This Row],[Discharge Date]])&gt;0,FIT_Lite[[#This Row],[Discharge Date]]+30,TODAY()))</f>
        <v>45940</v>
      </c>
      <c r="BH370" s="16">
        <f>IF(LEN(FIT_Lite[[#This Row],[Pre-DLA-20 Date]])&gt;0,FIT_Lite[[#This Row],[Pre-DLA-20 Date]],FIT_Lite[[#This Row],[Date Enrolled]])</f>
        <v>0</v>
      </c>
      <c r="BI370" t="str">
        <f>IFERROR(IF(AND(TRIM(FIT_Lite[[#This Row],[Date Enrolled]])&lt;&gt;"",TRIM(FIT_Lite[[#This Row],[Discharge Date]])&lt;&gt;""),DATEDIF(FIT_Lite[[#This Row],[Date Enrolled]],FIT_Lite[[#This Row],[Discharge Date]],"D"),""),"")</f>
        <v/>
      </c>
    </row>
    <row r="371" spans="1:61" x14ac:dyDescent="0.25">
      <c r="A371" s="14"/>
      <c r="D371" s="20"/>
      <c r="O371" s="7"/>
      <c r="S371" s="10"/>
      <c r="AG371" s="11"/>
      <c r="AH371" s="35"/>
      <c r="AI371" s="11"/>
      <c r="AJ371" s="11"/>
      <c r="AP371" s="15" t="str" cm="1">
        <f t="array" aca="1" ref="AP37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1" s="16" t="str" cm="1">
        <f t="array" aca="1" ref="AQ37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1" s="16" t="str" cm="1">
        <f t="array" aca="1" ref="AR37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1" s="51" t="str">
        <f ca="1">IF(
AND(LEN(TRIM(FIT_Lite[[#This Row],[Child Care 6 Months Post-Discharge]]))=0,LEN(TRIM(FIT_Lite[[#This Row],[Discharge Date]]))&gt;0,LEN(TRIM(AN371))=0,FIT_Lite[[#This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1" s="48" t="str" cm="1">
        <f t="array" aca="1" ref="AT37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1" s="7">
        <f>IF(FIT_Lite[[#This Row],[Most Recent-AAPI Score]]&gt;=40, 1, IF(OR(TRIM(FIT_Lite[[#This Row],[Pre-AAPI Score]])="",TRIM(FIT_Lite[[#This Row],[Most Recent-AAPI Score]])=""),0,IF(FIT_Lite[[#This Row],[Most Recent-AAPI Score]]-FIT_Lite[[#This Row],[Pre-AAPI Score]]&gt;=0,1,0)))</f>
        <v>0</v>
      </c>
      <c r="AW371" s="7">
        <f>IF(FIT_Lite[[#This Row],[Most Recent-DLA-20 Score]]&gt;=7, 1, IF(OR(TRIM(FIT_Lite[[#This Row],[Pre-DLA-20 Score]])="",TRIM(FIT_Lite[[#This Row],[Most Recent-DLA-20 Score]])=""),0,IF(FIT_Lite[[#This Row],[Most Recent-DLA-20 Score]]-FIT_Lite[[#This Row],[Pre-DLA-20 Score]]&gt;=0,1,0)))</f>
        <v>0</v>
      </c>
      <c r="AX371" s="7">
        <f>IF(FIT_Lite[[#This Row],[Most Recent-AAPI Score]]&gt;=40, 1, IF(OR(TRIM(FIT_Lite[[#This Row],[Pre-AAPI Score]])="",TRIM(FIT_Lite[[#This Row],[Most Recent-AAPI Score]])=""),0,IF(FIT_Lite[[#This Row],[Most Recent-AAPI Score]]-FIT_Lite[[#This Row],[Pre-AAPI Score]]&gt;=0,1,0)))</f>
        <v>0</v>
      </c>
      <c r="AY371" s="7">
        <f>IF(FIT_Lite[[#This Row],[Most Recent-DLA-20 Score]]&gt;=7, 1, IF(OR(TRIM(FIT_Lite[[#This Row],[Pre-DLA-20 Score]])="",TRIM(FIT_Lite[[#This Row],[Most Recent-DLA-20 Score]])=""),0,IF(FIT_Lite[[#This Row],[Most Recent-DLA-20 Score]]-FIT_Lite[[#This Row],[Pre-DLA-20 Score]]&gt;=0,1,0)))</f>
        <v>0</v>
      </c>
      <c r="AZ371" s="7" t="str">
        <f>IFERROR(VLOOKUP(FIT_Lite[[#This Row],[Primary ICD-10 Diagnosis]],ICD_10[[Combined]:[category]],3,FALSE),"")</f>
        <v/>
      </c>
      <c r="BA371" s="18" t="str">
        <f>IF(AND(LEN(FIT_Lite[[#This Row],[Date Enrolled]])&gt;0,LEN(FIT_Lite[[#This Row],[Date Assessment Completed]])&gt;0),IF((FIT_Lite[[#This Row],[Date Assessment Completed]]-FIT_Lite[[#This Row],[Date Enrolled]])&lt;=15,"Yes","No"),"")</f>
        <v/>
      </c>
      <c r="BB371" s="7" t="str">
        <f>IF(AND(LEN(FIT_Lite[[#This Row],[Discharge Date]])&gt;0,LEN(FIT_Lite[[#This Row],[Date Discharge Summary Completed]])&gt;0),IF(DATEDIF(FIT_Lite[[#This Row],[Discharge Date]],FIT_Lite[[#This Row],[Date Discharge Summary Completed]],"D")&lt;=7,"Yes","No"),"")</f>
        <v/>
      </c>
      <c r="BC371" s="18" t="str">
        <f>IFERROR(IF(LEN(TRIM(FIT_Lite[[#This Row],[Living Arrangements at Discharge]]))&gt;0,VLOOKUP(FIT_Lite[[#This Row],[Living Arrangements at Discharge]],Living_Arrangements[],2,FALSE),""),"")</f>
        <v/>
      </c>
      <c r="BD37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1" s="18" t="str">
        <f>IF(LEN(TRIM(FIT_Lite[[#This Row],[Employment Status at Discharge]]))&gt;0,IF(FIT_Lite[[#This Row],[Employment Status at Discharge]]="Yes","Stable",IF(FIT_Lite[[#This Row],[Employment Status at Discharge]]="No","Unstable",IFERROR(VLOOKUP(FIT_Lite[[#This Row],[Employment Status at Discharge]],Employment_Stat[],2,FALSE),""))),"")</f>
        <v/>
      </c>
      <c r="BF371" s="16">
        <f>IF(LEN(FIT_Lite[[#This Row],[Pre-AAPI Date]])&gt;0,FIT_Lite[[#This Row],[Pre-AAPI Date]],FIT_Lite[[#This Row],[Date Enrolled]])</f>
        <v>0</v>
      </c>
      <c r="BG371" s="16">
        <f ca="1">IF(LEN(FIT_Lite[[#This Row],[Date Discharge Summary Completed]])&gt;0,FIT_Lite[[#This Row],[Date Discharge Summary Completed]],IF(LEN(FIT_Lite[[#This Row],[Discharge Date]])&gt;0,FIT_Lite[[#This Row],[Discharge Date]]+30,TODAY()))</f>
        <v>45940</v>
      </c>
      <c r="BH371" s="16">
        <f>IF(LEN(FIT_Lite[[#This Row],[Pre-DLA-20 Date]])&gt;0,FIT_Lite[[#This Row],[Pre-DLA-20 Date]],FIT_Lite[[#This Row],[Date Enrolled]])</f>
        <v>0</v>
      </c>
      <c r="BI371" t="str">
        <f>IFERROR(IF(AND(TRIM(FIT_Lite[[#This Row],[Date Enrolled]])&lt;&gt;"",TRIM(FIT_Lite[[#This Row],[Discharge Date]])&lt;&gt;""),DATEDIF(FIT_Lite[[#This Row],[Date Enrolled]],FIT_Lite[[#This Row],[Discharge Date]],"D"),""),"")</f>
        <v/>
      </c>
    </row>
    <row r="372" spans="1:61" x14ac:dyDescent="0.25">
      <c r="A372" s="14"/>
      <c r="D372" s="20"/>
      <c r="O372" s="7"/>
      <c r="S372" s="10"/>
      <c r="AG372" s="11"/>
      <c r="AH372" s="35"/>
      <c r="AI372" s="11"/>
      <c r="AJ372" s="11"/>
      <c r="AP372" s="15" t="str" cm="1">
        <f t="array" aca="1" ref="AP37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2" s="16" t="str" cm="1">
        <f t="array" aca="1" ref="AQ37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2" s="16" t="str" cm="1">
        <f t="array" aca="1" ref="AR37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2" s="51" t="str">
        <f ca="1">IF(
AND(LEN(TRIM(FIT_Lite[[#This Row],[Child Care 6 Months Post-Discharge]]))=0,LEN(TRIM(FIT_Lite[[#This Row],[Discharge Date]]))&gt;0,LEN(TRIM(AN372))=0,FIT_Lite[[#This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2" s="48" t="str" cm="1">
        <f t="array" aca="1" ref="AT37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2" s="7">
        <f>IF(FIT_Lite[[#This Row],[Most Recent-AAPI Score]]&gt;=40, 1, IF(OR(TRIM(FIT_Lite[[#This Row],[Pre-AAPI Score]])="",TRIM(FIT_Lite[[#This Row],[Most Recent-AAPI Score]])=""),0,IF(FIT_Lite[[#This Row],[Most Recent-AAPI Score]]-FIT_Lite[[#This Row],[Pre-AAPI Score]]&gt;=0,1,0)))</f>
        <v>0</v>
      </c>
      <c r="AW372" s="7">
        <f>IF(FIT_Lite[[#This Row],[Most Recent-DLA-20 Score]]&gt;=7, 1, IF(OR(TRIM(FIT_Lite[[#This Row],[Pre-DLA-20 Score]])="",TRIM(FIT_Lite[[#This Row],[Most Recent-DLA-20 Score]])=""),0,IF(FIT_Lite[[#This Row],[Most Recent-DLA-20 Score]]-FIT_Lite[[#This Row],[Pre-DLA-20 Score]]&gt;=0,1,0)))</f>
        <v>0</v>
      </c>
      <c r="AX372" s="7">
        <f>IF(FIT_Lite[[#This Row],[Most Recent-AAPI Score]]&gt;=40, 1, IF(OR(TRIM(FIT_Lite[[#This Row],[Pre-AAPI Score]])="",TRIM(FIT_Lite[[#This Row],[Most Recent-AAPI Score]])=""),0,IF(FIT_Lite[[#This Row],[Most Recent-AAPI Score]]-FIT_Lite[[#This Row],[Pre-AAPI Score]]&gt;=0,1,0)))</f>
        <v>0</v>
      </c>
      <c r="AY372" s="7">
        <f>IF(FIT_Lite[[#This Row],[Most Recent-DLA-20 Score]]&gt;=7, 1, IF(OR(TRIM(FIT_Lite[[#This Row],[Pre-DLA-20 Score]])="",TRIM(FIT_Lite[[#This Row],[Most Recent-DLA-20 Score]])=""),0,IF(FIT_Lite[[#This Row],[Most Recent-DLA-20 Score]]-FIT_Lite[[#This Row],[Pre-DLA-20 Score]]&gt;=0,1,0)))</f>
        <v>0</v>
      </c>
      <c r="AZ372" s="7" t="str">
        <f>IFERROR(VLOOKUP(FIT_Lite[[#This Row],[Primary ICD-10 Diagnosis]],ICD_10[[Combined]:[category]],3,FALSE),"")</f>
        <v/>
      </c>
      <c r="BA372" s="18" t="str">
        <f>IF(AND(LEN(FIT_Lite[[#This Row],[Date Enrolled]])&gt;0,LEN(FIT_Lite[[#This Row],[Date Assessment Completed]])&gt;0),IF((FIT_Lite[[#This Row],[Date Assessment Completed]]-FIT_Lite[[#This Row],[Date Enrolled]])&lt;=15,"Yes","No"),"")</f>
        <v/>
      </c>
      <c r="BB372" s="7" t="str">
        <f>IF(AND(LEN(FIT_Lite[[#This Row],[Discharge Date]])&gt;0,LEN(FIT_Lite[[#This Row],[Date Discharge Summary Completed]])&gt;0),IF(DATEDIF(FIT_Lite[[#This Row],[Discharge Date]],FIT_Lite[[#This Row],[Date Discharge Summary Completed]],"D")&lt;=7,"Yes","No"),"")</f>
        <v/>
      </c>
      <c r="BC372" s="18" t="str">
        <f>IFERROR(IF(LEN(TRIM(FIT_Lite[[#This Row],[Living Arrangements at Discharge]]))&gt;0,VLOOKUP(FIT_Lite[[#This Row],[Living Arrangements at Discharge]],Living_Arrangements[],2,FALSE),""),"")</f>
        <v/>
      </c>
      <c r="BD37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2" s="18" t="str">
        <f>IF(LEN(TRIM(FIT_Lite[[#This Row],[Employment Status at Discharge]]))&gt;0,IF(FIT_Lite[[#This Row],[Employment Status at Discharge]]="Yes","Stable",IF(FIT_Lite[[#This Row],[Employment Status at Discharge]]="No","Unstable",IFERROR(VLOOKUP(FIT_Lite[[#This Row],[Employment Status at Discharge]],Employment_Stat[],2,FALSE),""))),"")</f>
        <v/>
      </c>
      <c r="BF372" s="16">
        <f>IF(LEN(FIT_Lite[[#This Row],[Pre-AAPI Date]])&gt;0,FIT_Lite[[#This Row],[Pre-AAPI Date]],FIT_Lite[[#This Row],[Date Enrolled]])</f>
        <v>0</v>
      </c>
      <c r="BG372" s="16">
        <f ca="1">IF(LEN(FIT_Lite[[#This Row],[Date Discharge Summary Completed]])&gt;0,FIT_Lite[[#This Row],[Date Discharge Summary Completed]],IF(LEN(FIT_Lite[[#This Row],[Discharge Date]])&gt;0,FIT_Lite[[#This Row],[Discharge Date]]+30,TODAY()))</f>
        <v>45940</v>
      </c>
      <c r="BH372" s="16">
        <f>IF(LEN(FIT_Lite[[#This Row],[Pre-DLA-20 Date]])&gt;0,FIT_Lite[[#This Row],[Pre-DLA-20 Date]],FIT_Lite[[#This Row],[Date Enrolled]])</f>
        <v>0</v>
      </c>
      <c r="BI372" t="str">
        <f>IFERROR(IF(AND(TRIM(FIT_Lite[[#This Row],[Date Enrolled]])&lt;&gt;"",TRIM(FIT_Lite[[#This Row],[Discharge Date]])&lt;&gt;""),DATEDIF(FIT_Lite[[#This Row],[Date Enrolled]],FIT_Lite[[#This Row],[Discharge Date]],"D"),""),"")</f>
        <v/>
      </c>
    </row>
    <row r="373" spans="1:61" x14ac:dyDescent="0.25">
      <c r="A373" s="14"/>
      <c r="D373" s="20"/>
      <c r="O373" s="7"/>
      <c r="S373" s="10"/>
      <c r="AG373" s="11"/>
      <c r="AH373" s="35"/>
      <c r="AI373" s="11"/>
      <c r="AJ373" s="11"/>
      <c r="AP373" s="15" t="str" cm="1">
        <f t="array" aca="1" ref="AP37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3" s="16" t="str" cm="1">
        <f t="array" aca="1" ref="AQ37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3" s="16" t="str" cm="1">
        <f t="array" aca="1" ref="AR37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3" s="51" t="str">
        <f ca="1">IF(
AND(LEN(TRIM(FIT_Lite[[#This Row],[Child Care 6 Months Post-Discharge]]))=0,LEN(TRIM(FIT_Lite[[#This Row],[Discharge Date]]))&gt;0,LEN(TRIM(AN373))=0,FIT_Lite[[#This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3" s="48" t="str" cm="1">
        <f t="array" aca="1" ref="AT37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3" s="7">
        <f>IF(FIT_Lite[[#This Row],[Most Recent-AAPI Score]]&gt;=40, 1, IF(OR(TRIM(FIT_Lite[[#This Row],[Pre-AAPI Score]])="",TRIM(FIT_Lite[[#This Row],[Most Recent-AAPI Score]])=""),0,IF(FIT_Lite[[#This Row],[Most Recent-AAPI Score]]-FIT_Lite[[#This Row],[Pre-AAPI Score]]&gt;=0,1,0)))</f>
        <v>0</v>
      </c>
      <c r="AW373" s="7">
        <f>IF(FIT_Lite[[#This Row],[Most Recent-DLA-20 Score]]&gt;=7, 1, IF(OR(TRIM(FIT_Lite[[#This Row],[Pre-DLA-20 Score]])="",TRIM(FIT_Lite[[#This Row],[Most Recent-DLA-20 Score]])=""),0,IF(FIT_Lite[[#This Row],[Most Recent-DLA-20 Score]]-FIT_Lite[[#This Row],[Pre-DLA-20 Score]]&gt;=0,1,0)))</f>
        <v>0</v>
      </c>
      <c r="AX373" s="7">
        <f>IF(FIT_Lite[[#This Row],[Most Recent-AAPI Score]]&gt;=40, 1, IF(OR(TRIM(FIT_Lite[[#This Row],[Pre-AAPI Score]])="",TRIM(FIT_Lite[[#This Row],[Most Recent-AAPI Score]])=""),0,IF(FIT_Lite[[#This Row],[Most Recent-AAPI Score]]-FIT_Lite[[#This Row],[Pre-AAPI Score]]&gt;=0,1,0)))</f>
        <v>0</v>
      </c>
      <c r="AY373" s="7">
        <f>IF(FIT_Lite[[#This Row],[Most Recent-DLA-20 Score]]&gt;=7, 1, IF(OR(TRIM(FIT_Lite[[#This Row],[Pre-DLA-20 Score]])="",TRIM(FIT_Lite[[#This Row],[Most Recent-DLA-20 Score]])=""),0,IF(FIT_Lite[[#This Row],[Most Recent-DLA-20 Score]]-FIT_Lite[[#This Row],[Pre-DLA-20 Score]]&gt;=0,1,0)))</f>
        <v>0</v>
      </c>
      <c r="AZ373" s="7" t="str">
        <f>IFERROR(VLOOKUP(FIT_Lite[[#This Row],[Primary ICD-10 Diagnosis]],ICD_10[[Combined]:[category]],3,FALSE),"")</f>
        <v/>
      </c>
      <c r="BA373" s="18" t="str">
        <f>IF(AND(LEN(FIT_Lite[[#This Row],[Date Enrolled]])&gt;0,LEN(FIT_Lite[[#This Row],[Date Assessment Completed]])&gt;0),IF((FIT_Lite[[#This Row],[Date Assessment Completed]]-FIT_Lite[[#This Row],[Date Enrolled]])&lt;=15,"Yes","No"),"")</f>
        <v/>
      </c>
      <c r="BB373" s="7" t="str">
        <f>IF(AND(LEN(FIT_Lite[[#This Row],[Discharge Date]])&gt;0,LEN(FIT_Lite[[#This Row],[Date Discharge Summary Completed]])&gt;0),IF(DATEDIF(FIT_Lite[[#This Row],[Discharge Date]],FIT_Lite[[#This Row],[Date Discharge Summary Completed]],"D")&lt;=7,"Yes","No"),"")</f>
        <v/>
      </c>
      <c r="BC373" s="18" t="str">
        <f>IFERROR(IF(LEN(TRIM(FIT_Lite[[#This Row],[Living Arrangements at Discharge]]))&gt;0,VLOOKUP(FIT_Lite[[#This Row],[Living Arrangements at Discharge]],Living_Arrangements[],2,FALSE),""),"")</f>
        <v/>
      </c>
      <c r="BD37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3" s="18" t="str">
        <f>IF(LEN(TRIM(FIT_Lite[[#This Row],[Employment Status at Discharge]]))&gt;0,IF(FIT_Lite[[#This Row],[Employment Status at Discharge]]="Yes","Stable",IF(FIT_Lite[[#This Row],[Employment Status at Discharge]]="No","Unstable",IFERROR(VLOOKUP(FIT_Lite[[#This Row],[Employment Status at Discharge]],Employment_Stat[],2,FALSE),""))),"")</f>
        <v/>
      </c>
      <c r="BF373" s="16">
        <f>IF(LEN(FIT_Lite[[#This Row],[Pre-AAPI Date]])&gt;0,FIT_Lite[[#This Row],[Pre-AAPI Date]],FIT_Lite[[#This Row],[Date Enrolled]])</f>
        <v>0</v>
      </c>
      <c r="BG373" s="16">
        <f ca="1">IF(LEN(FIT_Lite[[#This Row],[Date Discharge Summary Completed]])&gt;0,FIT_Lite[[#This Row],[Date Discharge Summary Completed]],IF(LEN(FIT_Lite[[#This Row],[Discharge Date]])&gt;0,FIT_Lite[[#This Row],[Discharge Date]]+30,TODAY()))</f>
        <v>45940</v>
      </c>
      <c r="BH373" s="16">
        <f>IF(LEN(FIT_Lite[[#This Row],[Pre-DLA-20 Date]])&gt;0,FIT_Lite[[#This Row],[Pre-DLA-20 Date]],FIT_Lite[[#This Row],[Date Enrolled]])</f>
        <v>0</v>
      </c>
      <c r="BI373" t="str">
        <f>IFERROR(IF(AND(TRIM(FIT_Lite[[#This Row],[Date Enrolled]])&lt;&gt;"",TRIM(FIT_Lite[[#This Row],[Discharge Date]])&lt;&gt;""),DATEDIF(FIT_Lite[[#This Row],[Date Enrolled]],FIT_Lite[[#This Row],[Discharge Date]],"D"),""),"")</f>
        <v/>
      </c>
    </row>
    <row r="374" spans="1:61" x14ac:dyDescent="0.25">
      <c r="A374" s="14"/>
      <c r="D374" s="20"/>
      <c r="O374" s="7"/>
      <c r="S374" s="10"/>
      <c r="AG374" s="11"/>
      <c r="AH374" s="35"/>
      <c r="AI374" s="11"/>
      <c r="AJ374" s="11"/>
      <c r="AP374" s="15" t="str" cm="1">
        <f t="array" aca="1" ref="AP37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4" s="16" t="str" cm="1">
        <f t="array" aca="1" ref="AQ37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4" s="16" t="str" cm="1">
        <f t="array" aca="1" ref="AR37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4" s="51" t="str">
        <f ca="1">IF(
AND(LEN(TRIM(FIT_Lite[[#This Row],[Child Care 6 Months Post-Discharge]]))=0,LEN(TRIM(FIT_Lite[[#This Row],[Discharge Date]]))&gt;0,LEN(TRIM(AN374))=0,FIT_Lite[[#This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4" s="48" t="str" cm="1">
        <f t="array" aca="1" ref="AT37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4" s="7">
        <f>IF(FIT_Lite[[#This Row],[Most Recent-AAPI Score]]&gt;=40, 1, IF(OR(TRIM(FIT_Lite[[#This Row],[Pre-AAPI Score]])="",TRIM(FIT_Lite[[#This Row],[Most Recent-AAPI Score]])=""),0,IF(FIT_Lite[[#This Row],[Most Recent-AAPI Score]]-FIT_Lite[[#This Row],[Pre-AAPI Score]]&gt;=0,1,0)))</f>
        <v>0</v>
      </c>
      <c r="AW374" s="7">
        <f>IF(FIT_Lite[[#This Row],[Most Recent-DLA-20 Score]]&gt;=7, 1, IF(OR(TRIM(FIT_Lite[[#This Row],[Pre-DLA-20 Score]])="",TRIM(FIT_Lite[[#This Row],[Most Recent-DLA-20 Score]])=""),0,IF(FIT_Lite[[#This Row],[Most Recent-DLA-20 Score]]-FIT_Lite[[#This Row],[Pre-DLA-20 Score]]&gt;=0,1,0)))</f>
        <v>0</v>
      </c>
      <c r="AX374" s="7">
        <f>IF(FIT_Lite[[#This Row],[Most Recent-AAPI Score]]&gt;=40, 1, IF(OR(TRIM(FIT_Lite[[#This Row],[Pre-AAPI Score]])="",TRIM(FIT_Lite[[#This Row],[Most Recent-AAPI Score]])=""),0,IF(FIT_Lite[[#This Row],[Most Recent-AAPI Score]]-FIT_Lite[[#This Row],[Pre-AAPI Score]]&gt;=0,1,0)))</f>
        <v>0</v>
      </c>
      <c r="AY374" s="7">
        <f>IF(FIT_Lite[[#This Row],[Most Recent-DLA-20 Score]]&gt;=7, 1, IF(OR(TRIM(FIT_Lite[[#This Row],[Pre-DLA-20 Score]])="",TRIM(FIT_Lite[[#This Row],[Most Recent-DLA-20 Score]])=""),0,IF(FIT_Lite[[#This Row],[Most Recent-DLA-20 Score]]-FIT_Lite[[#This Row],[Pre-DLA-20 Score]]&gt;=0,1,0)))</f>
        <v>0</v>
      </c>
      <c r="AZ374" s="7" t="str">
        <f>IFERROR(VLOOKUP(FIT_Lite[[#This Row],[Primary ICD-10 Diagnosis]],ICD_10[[Combined]:[category]],3,FALSE),"")</f>
        <v/>
      </c>
      <c r="BA374" s="18" t="str">
        <f>IF(AND(LEN(FIT_Lite[[#This Row],[Date Enrolled]])&gt;0,LEN(FIT_Lite[[#This Row],[Date Assessment Completed]])&gt;0),IF((FIT_Lite[[#This Row],[Date Assessment Completed]]-FIT_Lite[[#This Row],[Date Enrolled]])&lt;=15,"Yes","No"),"")</f>
        <v/>
      </c>
      <c r="BB374" s="7" t="str">
        <f>IF(AND(LEN(FIT_Lite[[#This Row],[Discharge Date]])&gt;0,LEN(FIT_Lite[[#This Row],[Date Discharge Summary Completed]])&gt;0),IF(DATEDIF(FIT_Lite[[#This Row],[Discharge Date]],FIT_Lite[[#This Row],[Date Discharge Summary Completed]],"D")&lt;=7,"Yes","No"),"")</f>
        <v/>
      </c>
      <c r="BC374" s="18" t="str">
        <f>IFERROR(IF(LEN(TRIM(FIT_Lite[[#This Row],[Living Arrangements at Discharge]]))&gt;0,VLOOKUP(FIT_Lite[[#This Row],[Living Arrangements at Discharge]],Living_Arrangements[],2,FALSE),""),"")</f>
        <v/>
      </c>
      <c r="BD37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4" s="18" t="str">
        <f>IF(LEN(TRIM(FIT_Lite[[#This Row],[Employment Status at Discharge]]))&gt;0,IF(FIT_Lite[[#This Row],[Employment Status at Discharge]]="Yes","Stable",IF(FIT_Lite[[#This Row],[Employment Status at Discharge]]="No","Unstable",IFERROR(VLOOKUP(FIT_Lite[[#This Row],[Employment Status at Discharge]],Employment_Stat[],2,FALSE),""))),"")</f>
        <v/>
      </c>
      <c r="BF374" s="16">
        <f>IF(LEN(FIT_Lite[[#This Row],[Pre-AAPI Date]])&gt;0,FIT_Lite[[#This Row],[Pre-AAPI Date]],FIT_Lite[[#This Row],[Date Enrolled]])</f>
        <v>0</v>
      </c>
      <c r="BG374" s="16">
        <f ca="1">IF(LEN(FIT_Lite[[#This Row],[Date Discharge Summary Completed]])&gt;0,FIT_Lite[[#This Row],[Date Discharge Summary Completed]],IF(LEN(FIT_Lite[[#This Row],[Discharge Date]])&gt;0,FIT_Lite[[#This Row],[Discharge Date]]+30,TODAY()))</f>
        <v>45940</v>
      </c>
      <c r="BH374" s="16">
        <f>IF(LEN(FIT_Lite[[#This Row],[Pre-DLA-20 Date]])&gt;0,FIT_Lite[[#This Row],[Pre-DLA-20 Date]],FIT_Lite[[#This Row],[Date Enrolled]])</f>
        <v>0</v>
      </c>
      <c r="BI374" t="str">
        <f>IFERROR(IF(AND(TRIM(FIT_Lite[[#This Row],[Date Enrolled]])&lt;&gt;"",TRIM(FIT_Lite[[#This Row],[Discharge Date]])&lt;&gt;""),DATEDIF(FIT_Lite[[#This Row],[Date Enrolled]],FIT_Lite[[#This Row],[Discharge Date]],"D"),""),"")</f>
        <v/>
      </c>
    </row>
    <row r="375" spans="1:61" x14ac:dyDescent="0.25">
      <c r="A375" s="14"/>
      <c r="D375" s="20"/>
      <c r="O375" s="7"/>
      <c r="S375" s="10"/>
      <c r="AG375" s="11"/>
      <c r="AH375" s="35"/>
      <c r="AI375" s="11"/>
      <c r="AJ375" s="11"/>
      <c r="AP375" s="15" t="str" cm="1">
        <f t="array" aca="1" ref="AP37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5" s="16" t="str" cm="1">
        <f t="array" aca="1" ref="AQ37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5" s="16" t="str" cm="1">
        <f t="array" aca="1" ref="AR37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5" s="51" t="str">
        <f ca="1">IF(
AND(LEN(TRIM(FIT_Lite[[#This Row],[Child Care 6 Months Post-Discharge]]))=0,LEN(TRIM(FIT_Lite[[#This Row],[Discharge Date]]))&gt;0,LEN(TRIM(AN375))=0,FIT_Lite[[#This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5" s="48" t="str" cm="1">
        <f t="array" aca="1" ref="AT37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5" s="7">
        <f>IF(FIT_Lite[[#This Row],[Most Recent-AAPI Score]]&gt;=40, 1, IF(OR(TRIM(FIT_Lite[[#This Row],[Pre-AAPI Score]])="",TRIM(FIT_Lite[[#This Row],[Most Recent-AAPI Score]])=""),0,IF(FIT_Lite[[#This Row],[Most Recent-AAPI Score]]-FIT_Lite[[#This Row],[Pre-AAPI Score]]&gt;=0,1,0)))</f>
        <v>0</v>
      </c>
      <c r="AW375" s="7">
        <f>IF(FIT_Lite[[#This Row],[Most Recent-DLA-20 Score]]&gt;=7, 1, IF(OR(TRIM(FIT_Lite[[#This Row],[Pre-DLA-20 Score]])="",TRIM(FIT_Lite[[#This Row],[Most Recent-DLA-20 Score]])=""),0,IF(FIT_Lite[[#This Row],[Most Recent-DLA-20 Score]]-FIT_Lite[[#This Row],[Pre-DLA-20 Score]]&gt;=0,1,0)))</f>
        <v>0</v>
      </c>
      <c r="AX375" s="7">
        <f>IF(FIT_Lite[[#This Row],[Most Recent-AAPI Score]]&gt;=40, 1, IF(OR(TRIM(FIT_Lite[[#This Row],[Pre-AAPI Score]])="",TRIM(FIT_Lite[[#This Row],[Most Recent-AAPI Score]])=""),0,IF(FIT_Lite[[#This Row],[Most Recent-AAPI Score]]-FIT_Lite[[#This Row],[Pre-AAPI Score]]&gt;=0,1,0)))</f>
        <v>0</v>
      </c>
      <c r="AY375" s="7">
        <f>IF(FIT_Lite[[#This Row],[Most Recent-DLA-20 Score]]&gt;=7, 1, IF(OR(TRIM(FIT_Lite[[#This Row],[Pre-DLA-20 Score]])="",TRIM(FIT_Lite[[#This Row],[Most Recent-DLA-20 Score]])=""),0,IF(FIT_Lite[[#This Row],[Most Recent-DLA-20 Score]]-FIT_Lite[[#This Row],[Pre-DLA-20 Score]]&gt;=0,1,0)))</f>
        <v>0</v>
      </c>
      <c r="AZ375" s="7" t="str">
        <f>IFERROR(VLOOKUP(FIT_Lite[[#This Row],[Primary ICD-10 Diagnosis]],ICD_10[[Combined]:[category]],3,FALSE),"")</f>
        <v/>
      </c>
      <c r="BA375" s="18" t="str">
        <f>IF(AND(LEN(FIT_Lite[[#This Row],[Date Enrolled]])&gt;0,LEN(FIT_Lite[[#This Row],[Date Assessment Completed]])&gt;0),IF((FIT_Lite[[#This Row],[Date Assessment Completed]]-FIT_Lite[[#This Row],[Date Enrolled]])&lt;=15,"Yes","No"),"")</f>
        <v/>
      </c>
      <c r="BB375" s="7" t="str">
        <f>IF(AND(LEN(FIT_Lite[[#This Row],[Discharge Date]])&gt;0,LEN(FIT_Lite[[#This Row],[Date Discharge Summary Completed]])&gt;0),IF(DATEDIF(FIT_Lite[[#This Row],[Discharge Date]],FIT_Lite[[#This Row],[Date Discharge Summary Completed]],"D")&lt;=7,"Yes","No"),"")</f>
        <v/>
      </c>
      <c r="BC375" s="18" t="str">
        <f>IFERROR(IF(LEN(TRIM(FIT_Lite[[#This Row],[Living Arrangements at Discharge]]))&gt;0,VLOOKUP(FIT_Lite[[#This Row],[Living Arrangements at Discharge]],Living_Arrangements[],2,FALSE),""),"")</f>
        <v/>
      </c>
      <c r="BD37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5" s="18" t="str">
        <f>IF(LEN(TRIM(FIT_Lite[[#This Row],[Employment Status at Discharge]]))&gt;0,IF(FIT_Lite[[#This Row],[Employment Status at Discharge]]="Yes","Stable",IF(FIT_Lite[[#This Row],[Employment Status at Discharge]]="No","Unstable",IFERROR(VLOOKUP(FIT_Lite[[#This Row],[Employment Status at Discharge]],Employment_Stat[],2,FALSE),""))),"")</f>
        <v/>
      </c>
      <c r="BF375" s="16">
        <f>IF(LEN(FIT_Lite[[#This Row],[Pre-AAPI Date]])&gt;0,FIT_Lite[[#This Row],[Pre-AAPI Date]],FIT_Lite[[#This Row],[Date Enrolled]])</f>
        <v>0</v>
      </c>
      <c r="BG375" s="16">
        <f ca="1">IF(LEN(FIT_Lite[[#This Row],[Date Discharge Summary Completed]])&gt;0,FIT_Lite[[#This Row],[Date Discharge Summary Completed]],IF(LEN(FIT_Lite[[#This Row],[Discharge Date]])&gt;0,FIT_Lite[[#This Row],[Discharge Date]]+30,TODAY()))</f>
        <v>45940</v>
      </c>
      <c r="BH375" s="16">
        <f>IF(LEN(FIT_Lite[[#This Row],[Pre-DLA-20 Date]])&gt;0,FIT_Lite[[#This Row],[Pre-DLA-20 Date]],FIT_Lite[[#This Row],[Date Enrolled]])</f>
        <v>0</v>
      </c>
      <c r="BI375" t="str">
        <f>IFERROR(IF(AND(TRIM(FIT_Lite[[#This Row],[Date Enrolled]])&lt;&gt;"",TRIM(FIT_Lite[[#This Row],[Discharge Date]])&lt;&gt;""),DATEDIF(FIT_Lite[[#This Row],[Date Enrolled]],FIT_Lite[[#This Row],[Discharge Date]],"D"),""),"")</f>
        <v/>
      </c>
    </row>
    <row r="376" spans="1:61" x14ac:dyDescent="0.25">
      <c r="A376" s="14"/>
      <c r="D376" s="20"/>
      <c r="O376" s="7"/>
      <c r="S376" s="10"/>
      <c r="AG376" s="11"/>
      <c r="AH376" s="35"/>
      <c r="AI376" s="11"/>
      <c r="AJ376" s="11"/>
      <c r="AP376" s="15" t="str" cm="1">
        <f t="array" aca="1" ref="AP37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6" s="16" t="str" cm="1">
        <f t="array" aca="1" ref="AQ37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6" s="16" t="str" cm="1">
        <f t="array" aca="1" ref="AR37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6" s="51" t="str">
        <f ca="1">IF(
AND(LEN(TRIM(FIT_Lite[[#This Row],[Child Care 6 Months Post-Discharge]]))=0,LEN(TRIM(FIT_Lite[[#This Row],[Discharge Date]]))&gt;0,LEN(TRIM(AN376))=0,FIT_Lite[[#This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6" s="48" t="str" cm="1">
        <f t="array" aca="1" ref="AT37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6" s="7">
        <f>IF(FIT_Lite[[#This Row],[Most Recent-AAPI Score]]&gt;=40, 1, IF(OR(TRIM(FIT_Lite[[#This Row],[Pre-AAPI Score]])="",TRIM(FIT_Lite[[#This Row],[Most Recent-AAPI Score]])=""),0,IF(FIT_Lite[[#This Row],[Most Recent-AAPI Score]]-FIT_Lite[[#This Row],[Pre-AAPI Score]]&gt;=0,1,0)))</f>
        <v>0</v>
      </c>
      <c r="AW376" s="7">
        <f>IF(FIT_Lite[[#This Row],[Most Recent-DLA-20 Score]]&gt;=7, 1, IF(OR(TRIM(FIT_Lite[[#This Row],[Pre-DLA-20 Score]])="",TRIM(FIT_Lite[[#This Row],[Most Recent-DLA-20 Score]])=""),0,IF(FIT_Lite[[#This Row],[Most Recent-DLA-20 Score]]-FIT_Lite[[#This Row],[Pre-DLA-20 Score]]&gt;=0,1,0)))</f>
        <v>0</v>
      </c>
      <c r="AX376" s="7">
        <f>IF(FIT_Lite[[#This Row],[Most Recent-AAPI Score]]&gt;=40, 1, IF(OR(TRIM(FIT_Lite[[#This Row],[Pre-AAPI Score]])="",TRIM(FIT_Lite[[#This Row],[Most Recent-AAPI Score]])=""),0,IF(FIT_Lite[[#This Row],[Most Recent-AAPI Score]]-FIT_Lite[[#This Row],[Pre-AAPI Score]]&gt;=0,1,0)))</f>
        <v>0</v>
      </c>
      <c r="AY376" s="7">
        <f>IF(FIT_Lite[[#This Row],[Most Recent-DLA-20 Score]]&gt;=7, 1, IF(OR(TRIM(FIT_Lite[[#This Row],[Pre-DLA-20 Score]])="",TRIM(FIT_Lite[[#This Row],[Most Recent-DLA-20 Score]])=""),0,IF(FIT_Lite[[#This Row],[Most Recent-DLA-20 Score]]-FIT_Lite[[#This Row],[Pre-DLA-20 Score]]&gt;=0,1,0)))</f>
        <v>0</v>
      </c>
      <c r="AZ376" s="7" t="str">
        <f>IFERROR(VLOOKUP(FIT_Lite[[#This Row],[Primary ICD-10 Diagnosis]],ICD_10[[Combined]:[category]],3,FALSE),"")</f>
        <v/>
      </c>
      <c r="BA376" s="18" t="str">
        <f>IF(AND(LEN(FIT_Lite[[#This Row],[Date Enrolled]])&gt;0,LEN(FIT_Lite[[#This Row],[Date Assessment Completed]])&gt;0),IF((FIT_Lite[[#This Row],[Date Assessment Completed]]-FIT_Lite[[#This Row],[Date Enrolled]])&lt;=15,"Yes","No"),"")</f>
        <v/>
      </c>
      <c r="BB376" s="7" t="str">
        <f>IF(AND(LEN(FIT_Lite[[#This Row],[Discharge Date]])&gt;0,LEN(FIT_Lite[[#This Row],[Date Discharge Summary Completed]])&gt;0),IF(DATEDIF(FIT_Lite[[#This Row],[Discharge Date]],FIT_Lite[[#This Row],[Date Discharge Summary Completed]],"D")&lt;=7,"Yes","No"),"")</f>
        <v/>
      </c>
      <c r="BC376" s="18" t="str">
        <f>IFERROR(IF(LEN(TRIM(FIT_Lite[[#This Row],[Living Arrangements at Discharge]]))&gt;0,VLOOKUP(FIT_Lite[[#This Row],[Living Arrangements at Discharge]],Living_Arrangements[],2,FALSE),""),"")</f>
        <v/>
      </c>
      <c r="BD37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6" s="18" t="str">
        <f>IF(LEN(TRIM(FIT_Lite[[#This Row],[Employment Status at Discharge]]))&gt;0,IF(FIT_Lite[[#This Row],[Employment Status at Discharge]]="Yes","Stable",IF(FIT_Lite[[#This Row],[Employment Status at Discharge]]="No","Unstable",IFERROR(VLOOKUP(FIT_Lite[[#This Row],[Employment Status at Discharge]],Employment_Stat[],2,FALSE),""))),"")</f>
        <v/>
      </c>
      <c r="BF376" s="16">
        <f>IF(LEN(FIT_Lite[[#This Row],[Pre-AAPI Date]])&gt;0,FIT_Lite[[#This Row],[Pre-AAPI Date]],FIT_Lite[[#This Row],[Date Enrolled]])</f>
        <v>0</v>
      </c>
      <c r="BG376" s="16">
        <f ca="1">IF(LEN(FIT_Lite[[#This Row],[Date Discharge Summary Completed]])&gt;0,FIT_Lite[[#This Row],[Date Discharge Summary Completed]],IF(LEN(FIT_Lite[[#This Row],[Discharge Date]])&gt;0,FIT_Lite[[#This Row],[Discharge Date]]+30,TODAY()))</f>
        <v>45940</v>
      </c>
      <c r="BH376" s="16">
        <f>IF(LEN(FIT_Lite[[#This Row],[Pre-DLA-20 Date]])&gt;0,FIT_Lite[[#This Row],[Pre-DLA-20 Date]],FIT_Lite[[#This Row],[Date Enrolled]])</f>
        <v>0</v>
      </c>
      <c r="BI376" t="str">
        <f>IFERROR(IF(AND(TRIM(FIT_Lite[[#This Row],[Date Enrolled]])&lt;&gt;"",TRIM(FIT_Lite[[#This Row],[Discharge Date]])&lt;&gt;""),DATEDIF(FIT_Lite[[#This Row],[Date Enrolled]],FIT_Lite[[#This Row],[Discharge Date]],"D"),""),"")</f>
        <v/>
      </c>
    </row>
    <row r="377" spans="1:61" x14ac:dyDescent="0.25">
      <c r="A377" s="14"/>
      <c r="D377" s="20"/>
      <c r="O377" s="7"/>
      <c r="S377" s="10"/>
      <c r="AG377" s="11"/>
      <c r="AH377" s="35"/>
      <c r="AI377" s="11"/>
      <c r="AJ377" s="11"/>
      <c r="AP377" s="15" t="str" cm="1">
        <f t="array" aca="1" ref="AP37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7" s="16" t="str" cm="1">
        <f t="array" aca="1" ref="AQ37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7" s="16" t="str" cm="1">
        <f t="array" aca="1" ref="AR37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7" s="51" t="str">
        <f ca="1">IF(
AND(LEN(TRIM(FIT_Lite[[#This Row],[Child Care 6 Months Post-Discharge]]))=0,LEN(TRIM(FIT_Lite[[#This Row],[Discharge Date]]))&gt;0,LEN(TRIM(AN377))=0,FIT_Lite[[#This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7" s="48" t="str" cm="1">
        <f t="array" aca="1" ref="AT37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7" s="7">
        <f>IF(FIT_Lite[[#This Row],[Most Recent-AAPI Score]]&gt;=40, 1, IF(OR(TRIM(FIT_Lite[[#This Row],[Pre-AAPI Score]])="",TRIM(FIT_Lite[[#This Row],[Most Recent-AAPI Score]])=""),0,IF(FIT_Lite[[#This Row],[Most Recent-AAPI Score]]-FIT_Lite[[#This Row],[Pre-AAPI Score]]&gt;=0,1,0)))</f>
        <v>0</v>
      </c>
      <c r="AW377" s="7">
        <f>IF(FIT_Lite[[#This Row],[Most Recent-DLA-20 Score]]&gt;=7, 1, IF(OR(TRIM(FIT_Lite[[#This Row],[Pre-DLA-20 Score]])="",TRIM(FIT_Lite[[#This Row],[Most Recent-DLA-20 Score]])=""),0,IF(FIT_Lite[[#This Row],[Most Recent-DLA-20 Score]]-FIT_Lite[[#This Row],[Pre-DLA-20 Score]]&gt;=0,1,0)))</f>
        <v>0</v>
      </c>
      <c r="AX377" s="7">
        <f>IF(FIT_Lite[[#This Row],[Most Recent-AAPI Score]]&gt;=40, 1, IF(OR(TRIM(FIT_Lite[[#This Row],[Pre-AAPI Score]])="",TRIM(FIT_Lite[[#This Row],[Most Recent-AAPI Score]])=""),0,IF(FIT_Lite[[#This Row],[Most Recent-AAPI Score]]-FIT_Lite[[#This Row],[Pre-AAPI Score]]&gt;=0,1,0)))</f>
        <v>0</v>
      </c>
      <c r="AY377" s="7">
        <f>IF(FIT_Lite[[#This Row],[Most Recent-DLA-20 Score]]&gt;=7, 1, IF(OR(TRIM(FIT_Lite[[#This Row],[Pre-DLA-20 Score]])="",TRIM(FIT_Lite[[#This Row],[Most Recent-DLA-20 Score]])=""),0,IF(FIT_Lite[[#This Row],[Most Recent-DLA-20 Score]]-FIT_Lite[[#This Row],[Pre-DLA-20 Score]]&gt;=0,1,0)))</f>
        <v>0</v>
      </c>
      <c r="AZ377" s="7" t="str">
        <f>IFERROR(VLOOKUP(FIT_Lite[[#This Row],[Primary ICD-10 Diagnosis]],ICD_10[[Combined]:[category]],3,FALSE),"")</f>
        <v/>
      </c>
      <c r="BA377" s="18" t="str">
        <f>IF(AND(LEN(FIT_Lite[[#This Row],[Date Enrolled]])&gt;0,LEN(FIT_Lite[[#This Row],[Date Assessment Completed]])&gt;0),IF((FIT_Lite[[#This Row],[Date Assessment Completed]]-FIT_Lite[[#This Row],[Date Enrolled]])&lt;=15,"Yes","No"),"")</f>
        <v/>
      </c>
      <c r="BB377" s="7" t="str">
        <f>IF(AND(LEN(FIT_Lite[[#This Row],[Discharge Date]])&gt;0,LEN(FIT_Lite[[#This Row],[Date Discharge Summary Completed]])&gt;0),IF(DATEDIF(FIT_Lite[[#This Row],[Discharge Date]],FIT_Lite[[#This Row],[Date Discharge Summary Completed]],"D")&lt;=7,"Yes","No"),"")</f>
        <v/>
      </c>
      <c r="BC377" s="18" t="str">
        <f>IFERROR(IF(LEN(TRIM(FIT_Lite[[#This Row],[Living Arrangements at Discharge]]))&gt;0,VLOOKUP(FIT_Lite[[#This Row],[Living Arrangements at Discharge]],Living_Arrangements[],2,FALSE),""),"")</f>
        <v/>
      </c>
      <c r="BD37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7" s="18" t="str">
        <f>IF(LEN(TRIM(FIT_Lite[[#This Row],[Employment Status at Discharge]]))&gt;0,IF(FIT_Lite[[#This Row],[Employment Status at Discharge]]="Yes","Stable",IF(FIT_Lite[[#This Row],[Employment Status at Discharge]]="No","Unstable",IFERROR(VLOOKUP(FIT_Lite[[#This Row],[Employment Status at Discharge]],Employment_Stat[],2,FALSE),""))),"")</f>
        <v/>
      </c>
      <c r="BF377" s="16">
        <f>IF(LEN(FIT_Lite[[#This Row],[Pre-AAPI Date]])&gt;0,FIT_Lite[[#This Row],[Pre-AAPI Date]],FIT_Lite[[#This Row],[Date Enrolled]])</f>
        <v>0</v>
      </c>
      <c r="BG377" s="16">
        <f ca="1">IF(LEN(FIT_Lite[[#This Row],[Date Discharge Summary Completed]])&gt;0,FIT_Lite[[#This Row],[Date Discharge Summary Completed]],IF(LEN(FIT_Lite[[#This Row],[Discharge Date]])&gt;0,FIT_Lite[[#This Row],[Discharge Date]]+30,TODAY()))</f>
        <v>45940</v>
      </c>
      <c r="BH377" s="16">
        <f>IF(LEN(FIT_Lite[[#This Row],[Pre-DLA-20 Date]])&gt;0,FIT_Lite[[#This Row],[Pre-DLA-20 Date]],FIT_Lite[[#This Row],[Date Enrolled]])</f>
        <v>0</v>
      </c>
      <c r="BI377" t="str">
        <f>IFERROR(IF(AND(TRIM(FIT_Lite[[#This Row],[Date Enrolled]])&lt;&gt;"",TRIM(FIT_Lite[[#This Row],[Discharge Date]])&lt;&gt;""),DATEDIF(FIT_Lite[[#This Row],[Date Enrolled]],FIT_Lite[[#This Row],[Discharge Date]],"D"),""),"")</f>
        <v/>
      </c>
    </row>
    <row r="378" spans="1:61" x14ac:dyDescent="0.25">
      <c r="A378" s="14"/>
      <c r="D378" s="20"/>
      <c r="O378" s="7"/>
      <c r="S378" s="10"/>
      <c r="AG378" s="11"/>
      <c r="AH378" s="35"/>
      <c r="AI378" s="11"/>
      <c r="AJ378" s="11"/>
      <c r="AP378" s="15" t="str" cm="1">
        <f t="array" aca="1" ref="AP37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8" s="16" t="str" cm="1">
        <f t="array" aca="1" ref="AQ37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8" s="16" t="str" cm="1">
        <f t="array" aca="1" ref="AR37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8" s="51" t="str">
        <f ca="1">IF(
AND(LEN(TRIM(FIT_Lite[[#This Row],[Child Care 6 Months Post-Discharge]]))=0,LEN(TRIM(FIT_Lite[[#This Row],[Discharge Date]]))&gt;0,LEN(TRIM(AN378))=0,FIT_Lite[[#This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8" s="48" t="str" cm="1">
        <f t="array" aca="1" ref="AT37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8" s="7">
        <f>IF(FIT_Lite[[#This Row],[Most Recent-AAPI Score]]&gt;=40, 1, IF(OR(TRIM(FIT_Lite[[#This Row],[Pre-AAPI Score]])="",TRIM(FIT_Lite[[#This Row],[Most Recent-AAPI Score]])=""),0,IF(FIT_Lite[[#This Row],[Most Recent-AAPI Score]]-FIT_Lite[[#This Row],[Pre-AAPI Score]]&gt;=0,1,0)))</f>
        <v>0</v>
      </c>
      <c r="AW378" s="7">
        <f>IF(FIT_Lite[[#This Row],[Most Recent-DLA-20 Score]]&gt;=7, 1, IF(OR(TRIM(FIT_Lite[[#This Row],[Pre-DLA-20 Score]])="",TRIM(FIT_Lite[[#This Row],[Most Recent-DLA-20 Score]])=""),0,IF(FIT_Lite[[#This Row],[Most Recent-DLA-20 Score]]-FIT_Lite[[#This Row],[Pre-DLA-20 Score]]&gt;=0,1,0)))</f>
        <v>0</v>
      </c>
      <c r="AX378" s="7">
        <f>IF(FIT_Lite[[#This Row],[Most Recent-AAPI Score]]&gt;=40, 1, IF(OR(TRIM(FIT_Lite[[#This Row],[Pre-AAPI Score]])="",TRIM(FIT_Lite[[#This Row],[Most Recent-AAPI Score]])=""),0,IF(FIT_Lite[[#This Row],[Most Recent-AAPI Score]]-FIT_Lite[[#This Row],[Pre-AAPI Score]]&gt;=0,1,0)))</f>
        <v>0</v>
      </c>
      <c r="AY378" s="7">
        <f>IF(FIT_Lite[[#This Row],[Most Recent-DLA-20 Score]]&gt;=7, 1, IF(OR(TRIM(FIT_Lite[[#This Row],[Pre-DLA-20 Score]])="",TRIM(FIT_Lite[[#This Row],[Most Recent-DLA-20 Score]])=""),0,IF(FIT_Lite[[#This Row],[Most Recent-DLA-20 Score]]-FIT_Lite[[#This Row],[Pre-DLA-20 Score]]&gt;=0,1,0)))</f>
        <v>0</v>
      </c>
      <c r="AZ378" s="7" t="str">
        <f>IFERROR(VLOOKUP(FIT_Lite[[#This Row],[Primary ICD-10 Diagnosis]],ICD_10[[Combined]:[category]],3,FALSE),"")</f>
        <v/>
      </c>
      <c r="BA378" s="18" t="str">
        <f>IF(AND(LEN(FIT_Lite[[#This Row],[Date Enrolled]])&gt;0,LEN(FIT_Lite[[#This Row],[Date Assessment Completed]])&gt;0),IF((FIT_Lite[[#This Row],[Date Assessment Completed]]-FIT_Lite[[#This Row],[Date Enrolled]])&lt;=15,"Yes","No"),"")</f>
        <v/>
      </c>
      <c r="BB378" s="7" t="str">
        <f>IF(AND(LEN(FIT_Lite[[#This Row],[Discharge Date]])&gt;0,LEN(FIT_Lite[[#This Row],[Date Discharge Summary Completed]])&gt;0),IF(DATEDIF(FIT_Lite[[#This Row],[Discharge Date]],FIT_Lite[[#This Row],[Date Discharge Summary Completed]],"D")&lt;=7,"Yes","No"),"")</f>
        <v/>
      </c>
      <c r="BC378" s="18" t="str">
        <f>IFERROR(IF(LEN(TRIM(FIT_Lite[[#This Row],[Living Arrangements at Discharge]]))&gt;0,VLOOKUP(FIT_Lite[[#This Row],[Living Arrangements at Discharge]],Living_Arrangements[],2,FALSE),""),"")</f>
        <v/>
      </c>
      <c r="BD37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8" s="18" t="str">
        <f>IF(LEN(TRIM(FIT_Lite[[#This Row],[Employment Status at Discharge]]))&gt;0,IF(FIT_Lite[[#This Row],[Employment Status at Discharge]]="Yes","Stable",IF(FIT_Lite[[#This Row],[Employment Status at Discharge]]="No","Unstable",IFERROR(VLOOKUP(FIT_Lite[[#This Row],[Employment Status at Discharge]],Employment_Stat[],2,FALSE),""))),"")</f>
        <v/>
      </c>
      <c r="BF378" s="16">
        <f>IF(LEN(FIT_Lite[[#This Row],[Pre-AAPI Date]])&gt;0,FIT_Lite[[#This Row],[Pre-AAPI Date]],FIT_Lite[[#This Row],[Date Enrolled]])</f>
        <v>0</v>
      </c>
      <c r="BG378" s="16">
        <f ca="1">IF(LEN(FIT_Lite[[#This Row],[Date Discharge Summary Completed]])&gt;0,FIT_Lite[[#This Row],[Date Discharge Summary Completed]],IF(LEN(FIT_Lite[[#This Row],[Discharge Date]])&gt;0,FIT_Lite[[#This Row],[Discharge Date]]+30,TODAY()))</f>
        <v>45940</v>
      </c>
      <c r="BH378" s="16">
        <f>IF(LEN(FIT_Lite[[#This Row],[Pre-DLA-20 Date]])&gt;0,FIT_Lite[[#This Row],[Pre-DLA-20 Date]],FIT_Lite[[#This Row],[Date Enrolled]])</f>
        <v>0</v>
      </c>
      <c r="BI378" t="str">
        <f>IFERROR(IF(AND(TRIM(FIT_Lite[[#This Row],[Date Enrolled]])&lt;&gt;"",TRIM(FIT_Lite[[#This Row],[Discharge Date]])&lt;&gt;""),DATEDIF(FIT_Lite[[#This Row],[Date Enrolled]],FIT_Lite[[#This Row],[Discharge Date]],"D"),""),"")</f>
        <v/>
      </c>
    </row>
    <row r="379" spans="1:61" x14ac:dyDescent="0.25">
      <c r="A379" s="14"/>
      <c r="D379" s="20"/>
      <c r="O379" s="7"/>
      <c r="S379" s="10"/>
      <c r="AG379" s="11"/>
      <c r="AH379" s="35"/>
      <c r="AI379" s="11"/>
      <c r="AJ379" s="11"/>
      <c r="AP379" s="15" t="str" cm="1">
        <f t="array" aca="1" ref="AP37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79" s="16" t="str" cm="1">
        <f t="array" aca="1" ref="AQ37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79" s="16" t="str" cm="1">
        <f t="array" aca="1" ref="AR37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79" s="51" t="str">
        <f ca="1">IF(
AND(LEN(TRIM(FIT_Lite[[#This Row],[Child Care 6 Months Post-Discharge]]))=0,LEN(TRIM(FIT_Lite[[#This Row],[Discharge Date]]))&gt;0,LEN(TRIM(AN379))=0,FIT_Lite[[#This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79" s="48" t="str" cm="1">
        <f t="array" aca="1" ref="AT37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7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79" s="7">
        <f>IF(FIT_Lite[[#This Row],[Most Recent-AAPI Score]]&gt;=40, 1, IF(OR(TRIM(FIT_Lite[[#This Row],[Pre-AAPI Score]])="",TRIM(FIT_Lite[[#This Row],[Most Recent-AAPI Score]])=""),0,IF(FIT_Lite[[#This Row],[Most Recent-AAPI Score]]-FIT_Lite[[#This Row],[Pre-AAPI Score]]&gt;=0,1,0)))</f>
        <v>0</v>
      </c>
      <c r="AW379" s="7">
        <f>IF(FIT_Lite[[#This Row],[Most Recent-DLA-20 Score]]&gt;=7, 1, IF(OR(TRIM(FIT_Lite[[#This Row],[Pre-DLA-20 Score]])="",TRIM(FIT_Lite[[#This Row],[Most Recent-DLA-20 Score]])=""),0,IF(FIT_Lite[[#This Row],[Most Recent-DLA-20 Score]]-FIT_Lite[[#This Row],[Pre-DLA-20 Score]]&gt;=0,1,0)))</f>
        <v>0</v>
      </c>
      <c r="AX379" s="7">
        <f>IF(FIT_Lite[[#This Row],[Most Recent-AAPI Score]]&gt;=40, 1, IF(OR(TRIM(FIT_Lite[[#This Row],[Pre-AAPI Score]])="",TRIM(FIT_Lite[[#This Row],[Most Recent-AAPI Score]])=""),0,IF(FIT_Lite[[#This Row],[Most Recent-AAPI Score]]-FIT_Lite[[#This Row],[Pre-AAPI Score]]&gt;=0,1,0)))</f>
        <v>0</v>
      </c>
      <c r="AY379" s="7">
        <f>IF(FIT_Lite[[#This Row],[Most Recent-DLA-20 Score]]&gt;=7, 1, IF(OR(TRIM(FIT_Lite[[#This Row],[Pre-DLA-20 Score]])="",TRIM(FIT_Lite[[#This Row],[Most Recent-DLA-20 Score]])=""),0,IF(FIT_Lite[[#This Row],[Most Recent-DLA-20 Score]]-FIT_Lite[[#This Row],[Pre-DLA-20 Score]]&gt;=0,1,0)))</f>
        <v>0</v>
      </c>
      <c r="AZ379" s="7" t="str">
        <f>IFERROR(VLOOKUP(FIT_Lite[[#This Row],[Primary ICD-10 Diagnosis]],ICD_10[[Combined]:[category]],3,FALSE),"")</f>
        <v/>
      </c>
      <c r="BA379" s="18" t="str">
        <f>IF(AND(LEN(FIT_Lite[[#This Row],[Date Enrolled]])&gt;0,LEN(FIT_Lite[[#This Row],[Date Assessment Completed]])&gt;0),IF((FIT_Lite[[#This Row],[Date Assessment Completed]]-FIT_Lite[[#This Row],[Date Enrolled]])&lt;=15,"Yes","No"),"")</f>
        <v/>
      </c>
      <c r="BB379" s="7" t="str">
        <f>IF(AND(LEN(FIT_Lite[[#This Row],[Discharge Date]])&gt;0,LEN(FIT_Lite[[#This Row],[Date Discharge Summary Completed]])&gt;0),IF(DATEDIF(FIT_Lite[[#This Row],[Discharge Date]],FIT_Lite[[#This Row],[Date Discharge Summary Completed]],"D")&lt;=7,"Yes","No"),"")</f>
        <v/>
      </c>
      <c r="BC379" s="18" t="str">
        <f>IFERROR(IF(LEN(TRIM(FIT_Lite[[#This Row],[Living Arrangements at Discharge]]))&gt;0,VLOOKUP(FIT_Lite[[#This Row],[Living Arrangements at Discharge]],Living_Arrangements[],2,FALSE),""),"")</f>
        <v/>
      </c>
      <c r="BD37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79" s="18" t="str">
        <f>IF(LEN(TRIM(FIT_Lite[[#This Row],[Employment Status at Discharge]]))&gt;0,IF(FIT_Lite[[#This Row],[Employment Status at Discharge]]="Yes","Stable",IF(FIT_Lite[[#This Row],[Employment Status at Discharge]]="No","Unstable",IFERROR(VLOOKUP(FIT_Lite[[#This Row],[Employment Status at Discharge]],Employment_Stat[],2,FALSE),""))),"")</f>
        <v/>
      </c>
      <c r="BF379" s="16">
        <f>IF(LEN(FIT_Lite[[#This Row],[Pre-AAPI Date]])&gt;0,FIT_Lite[[#This Row],[Pre-AAPI Date]],FIT_Lite[[#This Row],[Date Enrolled]])</f>
        <v>0</v>
      </c>
      <c r="BG379" s="16">
        <f ca="1">IF(LEN(FIT_Lite[[#This Row],[Date Discharge Summary Completed]])&gt;0,FIT_Lite[[#This Row],[Date Discharge Summary Completed]],IF(LEN(FIT_Lite[[#This Row],[Discharge Date]])&gt;0,FIT_Lite[[#This Row],[Discharge Date]]+30,TODAY()))</f>
        <v>45940</v>
      </c>
      <c r="BH379" s="16">
        <f>IF(LEN(FIT_Lite[[#This Row],[Pre-DLA-20 Date]])&gt;0,FIT_Lite[[#This Row],[Pre-DLA-20 Date]],FIT_Lite[[#This Row],[Date Enrolled]])</f>
        <v>0</v>
      </c>
      <c r="BI379" t="str">
        <f>IFERROR(IF(AND(TRIM(FIT_Lite[[#This Row],[Date Enrolled]])&lt;&gt;"",TRIM(FIT_Lite[[#This Row],[Discharge Date]])&lt;&gt;""),DATEDIF(FIT_Lite[[#This Row],[Date Enrolled]],FIT_Lite[[#This Row],[Discharge Date]],"D"),""),"")</f>
        <v/>
      </c>
    </row>
    <row r="380" spans="1:61" x14ac:dyDescent="0.25">
      <c r="A380" s="14"/>
      <c r="D380" s="20"/>
      <c r="O380" s="7"/>
      <c r="S380" s="10"/>
      <c r="AG380" s="11"/>
      <c r="AH380" s="35"/>
      <c r="AI380" s="11"/>
      <c r="AJ380" s="11"/>
      <c r="AP380" s="15" t="str" cm="1">
        <f t="array" aca="1" ref="AP38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0" s="16" t="str" cm="1">
        <f t="array" aca="1" ref="AQ38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0" s="16" t="str" cm="1">
        <f t="array" aca="1" ref="AR38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0" s="51" t="str">
        <f ca="1">IF(
AND(LEN(TRIM(FIT_Lite[[#This Row],[Child Care 6 Months Post-Discharge]]))=0,LEN(TRIM(FIT_Lite[[#This Row],[Discharge Date]]))&gt;0,LEN(TRIM(AN380))=0,FIT_Lite[[#This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0" s="48" t="str" cm="1">
        <f t="array" aca="1" ref="AT38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0" s="7">
        <f>IF(FIT_Lite[[#This Row],[Most Recent-AAPI Score]]&gt;=40, 1, IF(OR(TRIM(FIT_Lite[[#This Row],[Pre-AAPI Score]])="",TRIM(FIT_Lite[[#This Row],[Most Recent-AAPI Score]])=""),0,IF(FIT_Lite[[#This Row],[Most Recent-AAPI Score]]-FIT_Lite[[#This Row],[Pre-AAPI Score]]&gt;=0,1,0)))</f>
        <v>0</v>
      </c>
      <c r="AW380" s="7">
        <f>IF(FIT_Lite[[#This Row],[Most Recent-DLA-20 Score]]&gt;=7, 1, IF(OR(TRIM(FIT_Lite[[#This Row],[Pre-DLA-20 Score]])="",TRIM(FIT_Lite[[#This Row],[Most Recent-DLA-20 Score]])=""),0,IF(FIT_Lite[[#This Row],[Most Recent-DLA-20 Score]]-FIT_Lite[[#This Row],[Pre-DLA-20 Score]]&gt;=0,1,0)))</f>
        <v>0</v>
      </c>
      <c r="AX380" s="7">
        <f>IF(FIT_Lite[[#This Row],[Most Recent-AAPI Score]]&gt;=40, 1, IF(OR(TRIM(FIT_Lite[[#This Row],[Pre-AAPI Score]])="",TRIM(FIT_Lite[[#This Row],[Most Recent-AAPI Score]])=""),0,IF(FIT_Lite[[#This Row],[Most Recent-AAPI Score]]-FIT_Lite[[#This Row],[Pre-AAPI Score]]&gt;=0,1,0)))</f>
        <v>0</v>
      </c>
      <c r="AY380" s="7">
        <f>IF(FIT_Lite[[#This Row],[Most Recent-DLA-20 Score]]&gt;=7, 1, IF(OR(TRIM(FIT_Lite[[#This Row],[Pre-DLA-20 Score]])="",TRIM(FIT_Lite[[#This Row],[Most Recent-DLA-20 Score]])=""),0,IF(FIT_Lite[[#This Row],[Most Recent-DLA-20 Score]]-FIT_Lite[[#This Row],[Pre-DLA-20 Score]]&gt;=0,1,0)))</f>
        <v>0</v>
      </c>
      <c r="AZ380" s="7" t="str">
        <f>IFERROR(VLOOKUP(FIT_Lite[[#This Row],[Primary ICD-10 Diagnosis]],ICD_10[[Combined]:[category]],3,FALSE),"")</f>
        <v/>
      </c>
      <c r="BA380" s="18" t="str">
        <f>IF(AND(LEN(FIT_Lite[[#This Row],[Date Enrolled]])&gt;0,LEN(FIT_Lite[[#This Row],[Date Assessment Completed]])&gt;0),IF((FIT_Lite[[#This Row],[Date Assessment Completed]]-FIT_Lite[[#This Row],[Date Enrolled]])&lt;=15,"Yes","No"),"")</f>
        <v/>
      </c>
      <c r="BB380" s="7" t="str">
        <f>IF(AND(LEN(FIT_Lite[[#This Row],[Discharge Date]])&gt;0,LEN(FIT_Lite[[#This Row],[Date Discharge Summary Completed]])&gt;0),IF(DATEDIF(FIT_Lite[[#This Row],[Discharge Date]],FIT_Lite[[#This Row],[Date Discharge Summary Completed]],"D")&lt;=7,"Yes","No"),"")</f>
        <v/>
      </c>
      <c r="BC380" s="18" t="str">
        <f>IFERROR(IF(LEN(TRIM(FIT_Lite[[#This Row],[Living Arrangements at Discharge]]))&gt;0,VLOOKUP(FIT_Lite[[#This Row],[Living Arrangements at Discharge]],Living_Arrangements[],2,FALSE),""),"")</f>
        <v/>
      </c>
      <c r="BD38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0" s="18" t="str">
        <f>IF(LEN(TRIM(FIT_Lite[[#This Row],[Employment Status at Discharge]]))&gt;0,IF(FIT_Lite[[#This Row],[Employment Status at Discharge]]="Yes","Stable",IF(FIT_Lite[[#This Row],[Employment Status at Discharge]]="No","Unstable",IFERROR(VLOOKUP(FIT_Lite[[#This Row],[Employment Status at Discharge]],Employment_Stat[],2,FALSE),""))),"")</f>
        <v/>
      </c>
      <c r="BF380" s="16">
        <f>IF(LEN(FIT_Lite[[#This Row],[Pre-AAPI Date]])&gt;0,FIT_Lite[[#This Row],[Pre-AAPI Date]],FIT_Lite[[#This Row],[Date Enrolled]])</f>
        <v>0</v>
      </c>
      <c r="BG380" s="16">
        <f ca="1">IF(LEN(FIT_Lite[[#This Row],[Date Discharge Summary Completed]])&gt;0,FIT_Lite[[#This Row],[Date Discharge Summary Completed]],IF(LEN(FIT_Lite[[#This Row],[Discharge Date]])&gt;0,FIT_Lite[[#This Row],[Discharge Date]]+30,TODAY()))</f>
        <v>45940</v>
      </c>
      <c r="BH380" s="16">
        <f>IF(LEN(FIT_Lite[[#This Row],[Pre-DLA-20 Date]])&gt;0,FIT_Lite[[#This Row],[Pre-DLA-20 Date]],FIT_Lite[[#This Row],[Date Enrolled]])</f>
        <v>0</v>
      </c>
      <c r="BI380" t="str">
        <f>IFERROR(IF(AND(TRIM(FIT_Lite[[#This Row],[Date Enrolled]])&lt;&gt;"",TRIM(FIT_Lite[[#This Row],[Discharge Date]])&lt;&gt;""),DATEDIF(FIT_Lite[[#This Row],[Date Enrolled]],FIT_Lite[[#This Row],[Discharge Date]],"D"),""),"")</f>
        <v/>
      </c>
    </row>
    <row r="381" spans="1:61" x14ac:dyDescent="0.25">
      <c r="A381" s="14"/>
      <c r="D381" s="20"/>
      <c r="O381" s="7"/>
      <c r="S381" s="10"/>
      <c r="AG381" s="11"/>
      <c r="AH381" s="35"/>
      <c r="AI381" s="11"/>
      <c r="AJ381" s="11"/>
      <c r="AP381" s="15" t="str" cm="1">
        <f t="array" aca="1" ref="AP38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1" s="16" t="str" cm="1">
        <f t="array" aca="1" ref="AQ38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1" s="16" t="str" cm="1">
        <f t="array" aca="1" ref="AR38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1" s="51" t="str">
        <f ca="1">IF(
AND(LEN(TRIM(FIT_Lite[[#This Row],[Child Care 6 Months Post-Discharge]]))=0,LEN(TRIM(FIT_Lite[[#This Row],[Discharge Date]]))&gt;0,LEN(TRIM(AN381))=0,FIT_Lite[[#This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1" s="48" t="str" cm="1">
        <f t="array" aca="1" ref="AT38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1" s="7">
        <f>IF(FIT_Lite[[#This Row],[Most Recent-AAPI Score]]&gt;=40, 1, IF(OR(TRIM(FIT_Lite[[#This Row],[Pre-AAPI Score]])="",TRIM(FIT_Lite[[#This Row],[Most Recent-AAPI Score]])=""),0,IF(FIT_Lite[[#This Row],[Most Recent-AAPI Score]]-FIT_Lite[[#This Row],[Pre-AAPI Score]]&gt;=0,1,0)))</f>
        <v>0</v>
      </c>
      <c r="AW381" s="7">
        <f>IF(FIT_Lite[[#This Row],[Most Recent-DLA-20 Score]]&gt;=7, 1, IF(OR(TRIM(FIT_Lite[[#This Row],[Pre-DLA-20 Score]])="",TRIM(FIT_Lite[[#This Row],[Most Recent-DLA-20 Score]])=""),0,IF(FIT_Lite[[#This Row],[Most Recent-DLA-20 Score]]-FIT_Lite[[#This Row],[Pre-DLA-20 Score]]&gt;=0,1,0)))</f>
        <v>0</v>
      </c>
      <c r="AX381" s="7">
        <f>IF(FIT_Lite[[#This Row],[Most Recent-AAPI Score]]&gt;=40, 1, IF(OR(TRIM(FIT_Lite[[#This Row],[Pre-AAPI Score]])="",TRIM(FIT_Lite[[#This Row],[Most Recent-AAPI Score]])=""),0,IF(FIT_Lite[[#This Row],[Most Recent-AAPI Score]]-FIT_Lite[[#This Row],[Pre-AAPI Score]]&gt;=0,1,0)))</f>
        <v>0</v>
      </c>
      <c r="AY381" s="7">
        <f>IF(FIT_Lite[[#This Row],[Most Recent-DLA-20 Score]]&gt;=7, 1, IF(OR(TRIM(FIT_Lite[[#This Row],[Pre-DLA-20 Score]])="",TRIM(FIT_Lite[[#This Row],[Most Recent-DLA-20 Score]])=""),0,IF(FIT_Lite[[#This Row],[Most Recent-DLA-20 Score]]-FIT_Lite[[#This Row],[Pre-DLA-20 Score]]&gt;=0,1,0)))</f>
        <v>0</v>
      </c>
      <c r="AZ381" s="7" t="str">
        <f>IFERROR(VLOOKUP(FIT_Lite[[#This Row],[Primary ICD-10 Diagnosis]],ICD_10[[Combined]:[category]],3,FALSE),"")</f>
        <v/>
      </c>
      <c r="BA381" s="18" t="str">
        <f>IF(AND(LEN(FIT_Lite[[#This Row],[Date Enrolled]])&gt;0,LEN(FIT_Lite[[#This Row],[Date Assessment Completed]])&gt;0),IF((FIT_Lite[[#This Row],[Date Assessment Completed]]-FIT_Lite[[#This Row],[Date Enrolled]])&lt;=15,"Yes","No"),"")</f>
        <v/>
      </c>
      <c r="BB381" s="7" t="str">
        <f>IF(AND(LEN(FIT_Lite[[#This Row],[Discharge Date]])&gt;0,LEN(FIT_Lite[[#This Row],[Date Discharge Summary Completed]])&gt;0),IF(DATEDIF(FIT_Lite[[#This Row],[Discharge Date]],FIT_Lite[[#This Row],[Date Discharge Summary Completed]],"D")&lt;=7,"Yes","No"),"")</f>
        <v/>
      </c>
      <c r="BC381" s="18" t="str">
        <f>IFERROR(IF(LEN(TRIM(FIT_Lite[[#This Row],[Living Arrangements at Discharge]]))&gt;0,VLOOKUP(FIT_Lite[[#This Row],[Living Arrangements at Discharge]],Living_Arrangements[],2,FALSE),""),"")</f>
        <v/>
      </c>
      <c r="BD38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1" s="18" t="str">
        <f>IF(LEN(TRIM(FIT_Lite[[#This Row],[Employment Status at Discharge]]))&gt;0,IF(FIT_Lite[[#This Row],[Employment Status at Discharge]]="Yes","Stable",IF(FIT_Lite[[#This Row],[Employment Status at Discharge]]="No","Unstable",IFERROR(VLOOKUP(FIT_Lite[[#This Row],[Employment Status at Discharge]],Employment_Stat[],2,FALSE),""))),"")</f>
        <v/>
      </c>
      <c r="BF381" s="16">
        <f>IF(LEN(FIT_Lite[[#This Row],[Pre-AAPI Date]])&gt;0,FIT_Lite[[#This Row],[Pre-AAPI Date]],FIT_Lite[[#This Row],[Date Enrolled]])</f>
        <v>0</v>
      </c>
      <c r="BG381" s="16">
        <f ca="1">IF(LEN(FIT_Lite[[#This Row],[Date Discharge Summary Completed]])&gt;0,FIT_Lite[[#This Row],[Date Discharge Summary Completed]],IF(LEN(FIT_Lite[[#This Row],[Discharge Date]])&gt;0,FIT_Lite[[#This Row],[Discharge Date]]+30,TODAY()))</f>
        <v>45940</v>
      </c>
      <c r="BH381" s="16">
        <f>IF(LEN(FIT_Lite[[#This Row],[Pre-DLA-20 Date]])&gt;0,FIT_Lite[[#This Row],[Pre-DLA-20 Date]],FIT_Lite[[#This Row],[Date Enrolled]])</f>
        <v>0</v>
      </c>
      <c r="BI381" t="str">
        <f>IFERROR(IF(AND(TRIM(FIT_Lite[[#This Row],[Date Enrolled]])&lt;&gt;"",TRIM(FIT_Lite[[#This Row],[Discharge Date]])&lt;&gt;""),DATEDIF(FIT_Lite[[#This Row],[Date Enrolled]],FIT_Lite[[#This Row],[Discharge Date]],"D"),""),"")</f>
        <v/>
      </c>
    </row>
    <row r="382" spans="1:61" x14ac:dyDescent="0.25">
      <c r="A382" s="14"/>
      <c r="D382" s="20"/>
      <c r="O382" s="7"/>
      <c r="S382" s="10"/>
      <c r="AG382" s="11"/>
      <c r="AH382" s="35"/>
      <c r="AI382" s="11"/>
      <c r="AJ382" s="11"/>
      <c r="AP382" s="15" t="str" cm="1">
        <f t="array" aca="1" ref="AP38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2" s="16" t="str" cm="1">
        <f t="array" aca="1" ref="AQ38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2" s="16" t="str" cm="1">
        <f t="array" aca="1" ref="AR38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2" s="51" t="str">
        <f ca="1">IF(
AND(LEN(TRIM(FIT_Lite[[#This Row],[Child Care 6 Months Post-Discharge]]))=0,LEN(TRIM(FIT_Lite[[#This Row],[Discharge Date]]))&gt;0,LEN(TRIM(AN382))=0,FIT_Lite[[#This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2" s="48" t="str" cm="1">
        <f t="array" aca="1" ref="AT38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2" s="7">
        <f>IF(FIT_Lite[[#This Row],[Most Recent-AAPI Score]]&gt;=40, 1, IF(OR(TRIM(FIT_Lite[[#This Row],[Pre-AAPI Score]])="",TRIM(FIT_Lite[[#This Row],[Most Recent-AAPI Score]])=""),0,IF(FIT_Lite[[#This Row],[Most Recent-AAPI Score]]-FIT_Lite[[#This Row],[Pre-AAPI Score]]&gt;=0,1,0)))</f>
        <v>0</v>
      </c>
      <c r="AW382" s="7">
        <f>IF(FIT_Lite[[#This Row],[Most Recent-DLA-20 Score]]&gt;=7, 1, IF(OR(TRIM(FIT_Lite[[#This Row],[Pre-DLA-20 Score]])="",TRIM(FIT_Lite[[#This Row],[Most Recent-DLA-20 Score]])=""),0,IF(FIT_Lite[[#This Row],[Most Recent-DLA-20 Score]]-FIT_Lite[[#This Row],[Pre-DLA-20 Score]]&gt;=0,1,0)))</f>
        <v>0</v>
      </c>
      <c r="AX382" s="7">
        <f>IF(FIT_Lite[[#This Row],[Most Recent-AAPI Score]]&gt;=40, 1, IF(OR(TRIM(FIT_Lite[[#This Row],[Pre-AAPI Score]])="",TRIM(FIT_Lite[[#This Row],[Most Recent-AAPI Score]])=""),0,IF(FIT_Lite[[#This Row],[Most Recent-AAPI Score]]-FIT_Lite[[#This Row],[Pre-AAPI Score]]&gt;=0,1,0)))</f>
        <v>0</v>
      </c>
      <c r="AY382" s="7">
        <f>IF(FIT_Lite[[#This Row],[Most Recent-DLA-20 Score]]&gt;=7, 1, IF(OR(TRIM(FIT_Lite[[#This Row],[Pre-DLA-20 Score]])="",TRIM(FIT_Lite[[#This Row],[Most Recent-DLA-20 Score]])=""),0,IF(FIT_Lite[[#This Row],[Most Recent-DLA-20 Score]]-FIT_Lite[[#This Row],[Pre-DLA-20 Score]]&gt;=0,1,0)))</f>
        <v>0</v>
      </c>
      <c r="AZ382" s="7" t="str">
        <f>IFERROR(VLOOKUP(FIT_Lite[[#This Row],[Primary ICD-10 Diagnosis]],ICD_10[[Combined]:[category]],3,FALSE),"")</f>
        <v/>
      </c>
      <c r="BA382" s="18" t="str">
        <f>IF(AND(LEN(FIT_Lite[[#This Row],[Date Enrolled]])&gt;0,LEN(FIT_Lite[[#This Row],[Date Assessment Completed]])&gt;0),IF((FIT_Lite[[#This Row],[Date Assessment Completed]]-FIT_Lite[[#This Row],[Date Enrolled]])&lt;=15,"Yes","No"),"")</f>
        <v/>
      </c>
      <c r="BB382" s="7" t="str">
        <f>IF(AND(LEN(FIT_Lite[[#This Row],[Discharge Date]])&gt;0,LEN(FIT_Lite[[#This Row],[Date Discharge Summary Completed]])&gt;0),IF(DATEDIF(FIT_Lite[[#This Row],[Discharge Date]],FIT_Lite[[#This Row],[Date Discharge Summary Completed]],"D")&lt;=7,"Yes","No"),"")</f>
        <v/>
      </c>
      <c r="BC382" s="18" t="str">
        <f>IFERROR(IF(LEN(TRIM(FIT_Lite[[#This Row],[Living Arrangements at Discharge]]))&gt;0,VLOOKUP(FIT_Lite[[#This Row],[Living Arrangements at Discharge]],Living_Arrangements[],2,FALSE),""),"")</f>
        <v/>
      </c>
      <c r="BD38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2" s="18" t="str">
        <f>IF(LEN(TRIM(FIT_Lite[[#This Row],[Employment Status at Discharge]]))&gt;0,IF(FIT_Lite[[#This Row],[Employment Status at Discharge]]="Yes","Stable",IF(FIT_Lite[[#This Row],[Employment Status at Discharge]]="No","Unstable",IFERROR(VLOOKUP(FIT_Lite[[#This Row],[Employment Status at Discharge]],Employment_Stat[],2,FALSE),""))),"")</f>
        <v/>
      </c>
      <c r="BF382" s="16">
        <f>IF(LEN(FIT_Lite[[#This Row],[Pre-AAPI Date]])&gt;0,FIT_Lite[[#This Row],[Pre-AAPI Date]],FIT_Lite[[#This Row],[Date Enrolled]])</f>
        <v>0</v>
      </c>
      <c r="BG382" s="16">
        <f ca="1">IF(LEN(FIT_Lite[[#This Row],[Date Discharge Summary Completed]])&gt;0,FIT_Lite[[#This Row],[Date Discharge Summary Completed]],IF(LEN(FIT_Lite[[#This Row],[Discharge Date]])&gt;0,FIT_Lite[[#This Row],[Discharge Date]]+30,TODAY()))</f>
        <v>45940</v>
      </c>
      <c r="BH382" s="16">
        <f>IF(LEN(FIT_Lite[[#This Row],[Pre-DLA-20 Date]])&gt;0,FIT_Lite[[#This Row],[Pre-DLA-20 Date]],FIT_Lite[[#This Row],[Date Enrolled]])</f>
        <v>0</v>
      </c>
      <c r="BI382" t="str">
        <f>IFERROR(IF(AND(TRIM(FIT_Lite[[#This Row],[Date Enrolled]])&lt;&gt;"",TRIM(FIT_Lite[[#This Row],[Discharge Date]])&lt;&gt;""),DATEDIF(FIT_Lite[[#This Row],[Date Enrolled]],FIT_Lite[[#This Row],[Discharge Date]],"D"),""),"")</f>
        <v/>
      </c>
    </row>
    <row r="383" spans="1:61" x14ac:dyDescent="0.25">
      <c r="A383" s="14"/>
      <c r="D383" s="20"/>
      <c r="O383" s="7"/>
      <c r="S383" s="10"/>
      <c r="AG383" s="11"/>
      <c r="AH383" s="35"/>
      <c r="AI383" s="11"/>
      <c r="AJ383" s="11"/>
      <c r="AP383" s="15" t="str" cm="1">
        <f t="array" aca="1" ref="AP38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3" s="16" t="str" cm="1">
        <f t="array" aca="1" ref="AQ38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3" s="16" t="str" cm="1">
        <f t="array" aca="1" ref="AR38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3" s="51" t="str">
        <f ca="1">IF(
AND(LEN(TRIM(FIT_Lite[[#This Row],[Child Care 6 Months Post-Discharge]]))=0,LEN(TRIM(FIT_Lite[[#This Row],[Discharge Date]]))&gt;0,LEN(TRIM(AN383))=0,FIT_Lite[[#This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3" s="48" t="str" cm="1">
        <f t="array" aca="1" ref="AT38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3" s="7">
        <f>IF(FIT_Lite[[#This Row],[Most Recent-AAPI Score]]&gt;=40, 1, IF(OR(TRIM(FIT_Lite[[#This Row],[Pre-AAPI Score]])="",TRIM(FIT_Lite[[#This Row],[Most Recent-AAPI Score]])=""),0,IF(FIT_Lite[[#This Row],[Most Recent-AAPI Score]]-FIT_Lite[[#This Row],[Pre-AAPI Score]]&gt;=0,1,0)))</f>
        <v>0</v>
      </c>
      <c r="AW383" s="7">
        <f>IF(FIT_Lite[[#This Row],[Most Recent-DLA-20 Score]]&gt;=7, 1, IF(OR(TRIM(FIT_Lite[[#This Row],[Pre-DLA-20 Score]])="",TRIM(FIT_Lite[[#This Row],[Most Recent-DLA-20 Score]])=""),0,IF(FIT_Lite[[#This Row],[Most Recent-DLA-20 Score]]-FIT_Lite[[#This Row],[Pre-DLA-20 Score]]&gt;=0,1,0)))</f>
        <v>0</v>
      </c>
      <c r="AX383" s="7">
        <f>IF(FIT_Lite[[#This Row],[Most Recent-AAPI Score]]&gt;=40, 1, IF(OR(TRIM(FIT_Lite[[#This Row],[Pre-AAPI Score]])="",TRIM(FIT_Lite[[#This Row],[Most Recent-AAPI Score]])=""),0,IF(FIT_Lite[[#This Row],[Most Recent-AAPI Score]]-FIT_Lite[[#This Row],[Pre-AAPI Score]]&gt;=0,1,0)))</f>
        <v>0</v>
      </c>
      <c r="AY383" s="7">
        <f>IF(FIT_Lite[[#This Row],[Most Recent-DLA-20 Score]]&gt;=7, 1, IF(OR(TRIM(FIT_Lite[[#This Row],[Pre-DLA-20 Score]])="",TRIM(FIT_Lite[[#This Row],[Most Recent-DLA-20 Score]])=""),0,IF(FIT_Lite[[#This Row],[Most Recent-DLA-20 Score]]-FIT_Lite[[#This Row],[Pre-DLA-20 Score]]&gt;=0,1,0)))</f>
        <v>0</v>
      </c>
      <c r="AZ383" s="7" t="str">
        <f>IFERROR(VLOOKUP(FIT_Lite[[#This Row],[Primary ICD-10 Diagnosis]],ICD_10[[Combined]:[category]],3,FALSE),"")</f>
        <v/>
      </c>
      <c r="BA383" s="18" t="str">
        <f>IF(AND(LEN(FIT_Lite[[#This Row],[Date Enrolled]])&gt;0,LEN(FIT_Lite[[#This Row],[Date Assessment Completed]])&gt;0),IF((FIT_Lite[[#This Row],[Date Assessment Completed]]-FIT_Lite[[#This Row],[Date Enrolled]])&lt;=15,"Yes","No"),"")</f>
        <v/>
      </c>
      <c r="BB383" s="7" t="str">
        <f>IF(AND(LEN(FIT_Lite[[#This Row],[Discharge Date]])&gt;0,LEN(FIT_Lite[[#This Row],[Date Discharge Summary Completed]])&gt;0),IF(DATEDIF(FIT_Lite[[#This Row],[Discharge Date]],FIT_Lite[[#This Row],[Date Discharge Summary Completed]],"D")&lt;=7,"Yes","No"),"")</f>
        <v/>
      </c>
      <c r="BC383" s="18" t="str">
        <f>IFERROR(IF(LEN(TRIM(FIT_Lite[[#This Row],[Living Arrangements at Discharge]]))&gt;0,VLOOKUP(FIT_Lite[[#This Row],[Living Arrangements at Discharge]],Living_Arrangements[],2,FALSE),""),"")</f>
        <v/>
      </c>
      <c r="BD38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3" s="18" t="str">
        <f>IF(LEN(TRIM(FIT_Lite[[#This Row],[Employment Status at Discharge]]))&gt;0,IF(FIT_Lite[[#This Row],[Employment Status at Discharge]]="Yes","Stable",IF(FIT_Lite[[#This Row],[Employment Status at Discharge]]="No","Unstable",IFERROR(VLOOKUP(FIT_Lite[[#This Row],[Employment Status at Discharge]],Employment_Stat[],2,FALSE),""))),"")</f>
        <v/>
      </c>
      <c r="BF383" s="16">
        <f>IF(LEN(FIT_Lite[[#This Row],[Pre-AAPI Date]])&gt;0,FIT_Lite[[#This Row],[Pre-AAPI Date]],FIT_Lite[[#This Row],[Date Enrolled]])</f>
        <v>0</v>
      </c>
      <c r="BG383" s="16">
        <f ca="1">IF(LEN(FIT_Lite[[#This Row],[Date Discharge Summary Completed]])&gt;0,FIT_Lite[[#This Row],[Date Discharge Summary Completed]],IF(LEN(FIT_Lite[[#This Row],[Discharge Date]])&gt;0,FIT_Lite[[#This Row],[Discharge Date]]+30,TODAY()))</f>
        <v>45940</v>
      </c>
      <c r="BH383" s="16">
        <f>IF(LEN(FIT_Lite[[#This Row],[Pre-DLA-20 Date]])&gt;0,FIT_Lite[[#This Row],[Pre-DLA-20 Date]],FIT_Lite[[#This Row],[Date Enrolled]])</f>
        <v>0</v>
      </c>
      <c r="BI383" t="str">
        <f>IFERROR(IF(AND(TRIM(FIT_Lite[[#This Row],[Date Enrolled]])&lt;&gt;"",TRIM(FIT_Lite[[#This Row],[Discharge Date]])&lt;&gt;""),DATEDIF(FIT_Lite[[#This Row],[Date Enrolled]],FIT_Lite[[#This Row],[Discharge Date]],"D"),""),"")</f>
        <v/>
      </c>
    </row>
    <row r="384" spans="1:61" x14ac:dyDescent="0.25">
      <c r="A384" s="14"/>
      <c r="D384" s="20"/>
      <c r="O384" s="7"/>
      <c r="S384" s="10"/>
      <c r="AG384" s="11"/>
      <c r="AH384" s="35"/>
      <c r="AI384" s="11"/>
      <c r="AJ384" s="11"/>
      <c r="AP384" s="15" t="str" cm="1">
        <f t="array" aca="1" ref="AP38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4" s="16" t="str" cm="1">
        <f t="array" aca="1" ref="AQ38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4" s="16" t="str" cm="1">
        <f t="array" aca="1" ref="AR38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4" s="51" t="str">
        <f ca="1">IF(
AND(LEN(TRIM(FIT_Lite[[#This Row],[Child Care 6 Months Post-Discharge]]))=0,LEN(TRIM(FIT_Lite[[#This Row],[Discharge Date]]))&gt;0,LEN(TRIM(AN384))=0,FIT_Lite[[#This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4" s="48" t="str" cm="1">
        <f t="array" aca="1" ref="AT38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4" s="7">
        <f>IF(FIT_Lite[[#This Row],[Most Recent-AAPI Score]]&gt;=40, 1, IF(OR(TRIM(FIT_Lite[[#This Row],[Pre-AAPI Score]])="",TRIM(FIT_Lite[[#This Row],[Most Recent-AAPI Score]])=""),0,IF(FIT_Lite[[#This Row],[Most Recent-AAPI Score]]-FIT_Lite[[#This Row],[Pre-AAPI Score]]&gt;=0,1,0)))</f>
        <v>0</v>
      </c>
      <c r="AW384" s="7">
        <f>IF(FIT_Lite[[#This Row],[Most Recent-DLA-20 Score]]&gt;=7, 1, IF(OR(TRIM(FIT_Lite[[#This Row],[Pre-DLA-20 Score]])="",TRIM(FIT_Lite[[#This Row],[Most Recent-DLA-20 Score]])=""),0,IF(FIT_Lite[[#This Row],[Most Recent-DLA-20 Score]]-FIT_Lite[[#This Row],[Pre-DLA-20 Score]]&gt;=0,1,0)))</f>
        <v>0</v>
      </c>
      <c r="AX384" s="7">
        <f>IF(FIT_Lite[[#This Row],[Most Recent-AAPI Score]]&gt;=40, 1, IF(OR(TRIM(FIT_Lite[[#This Row],[Pre-AAPI Score]])="",TRIM(FIT_Lite[[#This Row],[Most Recent-AAPI Score]])=""),0,IF(FIT_Lite[[#This Row],[Most Recent-AAPI Score]]-FIT_Lite[[#This Row],[Pre-AAPI Score]]&gt;=0,1,0)))</f>
        <v>0</v>
      </c>
      <c r="AY384" s="7">
        <f>IF(FIT_Lite[[#This Row],[Most Recent-DLA-20 Score]]&gt;=7, 1, IF(OR(TRIM(FIT_Lite[[#This Row],[Pre-DLA-20 Score]])="",TRIM(FIT_Lite[[#This Row],[Most Recent-DLA-20 Score]])=""),0,IF(FIT_Lite[[#This Row],[Most Recent-DLA-20 Score]]-FIT_Lite[[#This Row],[Pre-DLA-20 Score]]&gt;=0,1,0)))</f>
        <v>0</v>
      </c>
      <c r="AZ384" s="7" t="str">
        <f>IFERROR(VLOOKUP(FIT_Lite[[#This Row],[Primary ICD-10 Diagnosis]],ICD_10[[Combined]:[category]],3,FALSE),"")</f>
        <v/>
      </c>
      <c r="BA384" s="18" t="str">
        <f>IF(AND(LEN(FIT_Lite[[#This Row],[Date Enrolled]])&gt;0,LEN(FIT_Lite[[#This Row],[Date Assessment Completed]])&gt;0),IF((FIT_Lite[[#This Row],[Date Assessment Completed]]-FIT_Lite[[#This Row],[Date Enrolled]])&lt;=15,"Yes","No"),"")</f>
        <v/>
      </c>
      <c r="BB384" s="7" t="str">
        <f>IF(AND(LEN(FIT_Lite[[#This Row],[Discharge Date]])&gt;0,LEN(FIT_Lite[[#This Row],[Date Discharge Summary Completed]])&gt;0),IF(DATEDIF(FIT_Lite[[#This Row],[Discharge Date]],FIT_Lite[[#This Row],[Date Discharge Summary Completed]],"D")&lt;=7,"Yes","No"),"")</f>
        <v/>
      </c>
      <c r="BC384" s="18" t="str">
        <f>IFERROR(IF(LEN(TRIM(FIT_Lite[[#This Row],[Living Arrangements at Discharge]]))&gt;0,VLOOKUP(FIT_Lite[[#This Row],[Living Arrangements at Discharge]],Living_Arrangements[],2,FALSE),""),"")</f>
        <v/>
      </c>
      <c r="BD38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4" s="18" t="str">
        <f>IF(LEN(TRIM(FIT_Lite[[#This Row],[Employment Status at Discharge]]))&gt;0,IF(FIT_Lite[[#This Row],[Employment Status at Discharge]]="Yes","Stable",IF(FIT_Lite[[#This Row],[Employment Status at Discharge]]="No","Unstable",IFERROR(VLOOKUP(FIT_Lite[[#This Row],[Employment Status at Discharge]],Employment_Stat[],2,FALSE),""))),"")</f>
        <v/>
      </c>
      <c r="BF384" s="16">
        <f>IF(LEN(FIT_Lite[[#This Row],[Pre-AAPI Date]])&gt;0,FIT_Lite[[#This Row],[Pre-AAPI Date]],FIT_Lite[[#This Row],[Date Enrolled]])</f>
        <v>0</v>
      </c>
      <c r="BG384" s="16">
        <f ca="1">IF(LEN(FIT_Lite[[#This Row],[Date Discharge Summary Completed]])&gt;0,FIT_Lite[[#This Row],[Date Discharge Summary Completed]],IF(LEN(FIT_Lite[[#This Row],[Discharge Date]])&gt;0,FIT_Lite[[#This Row],[Discharge Date]]+30,TODAY()))</f>
        <v>45940</v>
      </c>
      <c r="BH384" s="16">
        <f>IF(LEN(FIT_Lite[[#This Row],[Pre-DLA-20 Date]])&gt;0,FIT_Lite[[#This Row],[Pre-DLA-20 Date]],FIT_Lite[[#This Row],[Date Enrolled]])</f>
        <v>0</v>
      </c>
      <c r="BI384" t="str">
        <f>IFERROR(IF(AND(TRIM(FIT_Lite[[#This Row],[Date Enrolled]])&lt;&gt;"",TRIM(FIT_Lite[[#This Row],[Discharge Date]])&lt;&gt;""),DATEDIF(FIT_Lite[[#This Row],[Date Enrolled]],FIT_Lite[[#This Row],[Discharge Date]],"D"),""),"")</f>
        <v/>
      </c>
    </row>
    <row r="385" spans="1:61" x14ac:dyDescent="0.25">
      <c r="A385" s="14"/>
      <c r="D385" s="20"/>
      <c r="O385" s="7"/>
      <c r="S385" s="10"/>
      <c r="AG385" s="11"/>
      <c r="AH385" s="35"/>
      <c r="AI385" s="11"/>
      <c r="AJ385" s="11"/>
      <c r="AP385" s="15" t="str" cm="1">
        <f t="array" aca="1" ref="AP38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5" s="16" t="str" cm="1">
        <f t="array" aca="1" ref="AQ38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5" s="16" t="str" cm="1">
        <f t="array" aca="1" ref="AR38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5" s="51" t="str">
        <f ca="1">IF(
AND(LEN(TRIM(FIT_Lite[[#This Row],[Child Care 6 Months Post-Discharge]]))=0,LEN(TRIM(FIT_Lite[[#This Row],[Discharge Date]]))&gt;0,LEN(TRIM(AN385))=0,FIT_Lite[[#This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5" s="48" t="str" cm="1">
        <f t="array" aca="1" ref="AT38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5" s="7">
        <f>IF(FIT_Lite[[#This Row],[Most Recent-AAPI Score]]&gt;=40, 1, IF(OR(TRIM(FIT_Lite[[#This Row],[Pre-AAPI Score]])="",TRIM(FIT_Lite[[#This Row],[Most Recent-AAPI Score]])=""),0,IF(FIT_Lite[[#This Row],[Most Recent-AAPI Score]]-FIT_Lite[[#This Row],[Pre-AAPI Score]]&gt;=0,1,0)))</f>
        <v>0</v>
      </c>
      <c r="AW385" s="7">
        <f>IF(FIT_Lite[[#This Row],[Most Recent-DLA-20 Score]]&gt;=7, 1, IF(OR(TRIM(FIT_Lite[[#This Row],[Pre-DLA-20 Score]])="",TRIM(FIT_Lite[[#This Row],[Most Recent-DLA-20 Score]])=""),0,IF(FIT_Lite[[#This Row],[Most Recent-DLA-20 Score]]-FIT_Lite[[#This Row],[Pre-DLA-20 Score]]&gt;=0,1,0)))</f>
        <v>0</v>
      </c>
      <c r="AX385" s="7">
        <f>IF(FIT_Lite[[#This Row],[Most Recent-AAPI Score]]&gt;=40, 1, IF(OR(TRIM(FIT_Lite[[#This Row],[Pre-AAPI Score]])="",TRIM(FIT_Lite[[#This Row],[Most Recent-AAPI Score]])=""),0,IF(FIT_Lite[[#This Row],[Most Recent-AAPI Score]]-FIT_Lite[[#This Row],[Pre-AAPI Score]]&gt;=0,1,0)))</f>
        <v>0</v>
      </c>
      <c r="AY385" s="7">
        <f>IF(FIT_Lite[[#This Row],[Most Recent-DLA-20 Score]]&gt;=7, 1, IF(OR(TRIM(FIT_Lite[[#This Row],[Pre-DLA-20 Score]])="",TRIM(FIT_Lite[[#This Row],[Most Recent-DLA-20 Score]])=""),0,IF(FIT_Lite[[#This Row],[Most Recent-DLA-20 Score]]-FIT_Lite[[#This Row],[Pre-DLA-20 Score]]&gt;=0,1,0)))</f>
        <v>0</v>
      </c>
      <c r="AZ385" s="7" t="str">
        <f>IFERROR(VLOOKUP(FIT_Lite[[#This Row],[Primary ICD-10 Diagnosis]],ICD_10[[Combined]:[category]],3,FALSE),"")</f>
        <v/>
      </c>
      <c r="BA385" s="18" t="str">
        <f>IF(AND(LEN(FIT_Lite[[#This Row],[Date Enrolled]])&gt;0,LEN(FIT_Lite[[#This Row],[Date Assessment Completed]])&gt;0),IF((FIT_Lite[[#This Row],[Date Assessment Completed]]-FIT_Lite[[#This Row],[Date Enrolled]])&lt;=15,"Yes","No"),"")</f>
        <v/>
      </c>
      <c r="BB385" s="7" t="str">
        <f>IF(AND(LEN(FIT_Lite[[#This Row],[Discharge Date]])&gt;0,LEN(FIT_Lite[[#This Row],[Date Discharge Summary Completed]])&gt;0),IF(DATEDIF(FIT_Lite[[#This Row],[Discharge Date]],FIT_Lite[[#This Row],[Date Discharge Summary Completed]],"D")&lt;=7,"Yes","No"),"")</f>
        <v/>
      </c>
      <c r="BC385" s="18" t="str">
        <f>IFERROR(IF(LEN(TRIM(FIT_Lite[[#This Row],[Living Arrangements at Discharge]]))&gt;0,VLOOKUP(FIT_Lite[[#This Row],[Living Arrangements at Discharge]],Living_Arrangements[],2,FALSE),""),"")</f>
        <v/>
      </c>
      <c r="BD38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5" s="18" t="str">
        <f>IF(LEN(TRIM(FIT_Lite[[#This Row],[Employment Status at Discharge]]))&gt;0,IF(FIT_Lite[[#This Row],[Employment Status at Discharge]]="Yes","Stable",IF(FIT_Lite[[#This Row],[Employment Status at Discharge]]="No","Unstable",IFERROR(VLOOKUP(FIT_Lite[[#This Row],[Employment Status at Discharge]],Employment_Stat[],2,FALSE),""))),"")</f>
        <v/>
      </c>
      <c r="BF385" s="16">
        <f>IF(LEN(FIT_Lite[[#This Row],[Pre-AAPI Date]])&gt;0,FIT_Lite[[#This Row],[Pre-AAPI Date]],FIT_Lite[[#This Row],[Date Enrolled]])</f>
        <v>0</v>
      </c>
      <c r="BG385" s="16">
        <f ca="1">IF(LEN(FIT_Lite[[#This Row],[Date Discharge Summary Completed]])&gt;0,FIT_Lite[[#This Row],[Date Discharge Summary Completed]],IF(LEN(FIT_Lite[[#This Row],[Discharge Date]])&gt;0,FIT_Lite[[#This Row],[Discharge Date]]+30,TODAY()))</f>
        <v>45940</v>
      </c>
      <c r="BH385" s="16">
        <f>IF(LEN(FIT_Lite[[#This Row],[Pre-DLA-20 Date]])&gt;0,FIT_Lite[[#This Row],[Pre-DLA-20 Date]],FIT_Lite[[#This Row],[Date Enrolled]])</f>
        <v>0</v>
      </c>
      <c r="BI385" t="str">
        <f>IFERROR(IF(AND(TRIM(FIT_Lite[[#This Row],[Date Enrolled]])&lt;&gt;"",TRIM(FIT_Lite[[#This Row],[Discharge Date]])&lt;&gt;""),DATEDIF(FIT_Lite[[#This Row],[Date Enrolled]],FIT_Lite[[#This Row],[Discharge Date]],"D"),""),"")</f>
        <v/>
      </c>
    </row>
    <row r="386" spans="1:61" x14ac:dyDescent="0.25">
      <c r="A386" s="14"/>
      <c r="D386" s="20"/>
      <c r="O386" s="7"/>
      <c r="S386" s="10"/>
      <c r="AG386" s="11"/>
      <c r="AH386" s="35"/>
      <c r="AI386" s="11"/>
      <c r="AJ386" s="11"/>
      <c r="AP386" s="15" t="str" cm="1">
        <f t="array" aca="1" ref="AP38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6" s="16" t="str" cm="1">
        <f t="array" aca="1" ref="AQ38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6" s="16" t="str" cm="1">
        <f t="array" aca="1" ref="AR38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6" s="51" t="str">
        <f ca="1">IF(
AND(LEN(TRIM(FIT_Lite[[#This Row],[Child Care 6 Months Post-Discharge]]))=0,LEN(TRIM(FIT_Lite[[#This Row],[Discharge Date]]))&gt;0,LEN(TRIM(AN386))=0,FIT_Lite[[#This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6" s="48" t="str" cm="1">
        <f t="array" aca="1" ref="AT38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6" s="7">
        <f>IF(FIT_Lite[[#This Row],[Most Recent-AAPI Score]]&gt;=40, 1, IF(OR(TRIM(FIT_Lite[[#This Row],[Pre-AAPI Score]])="",TRIM(FIT_Lite[[#This Row],[Most Recent-AAPI Score]])=""),0,IF(FIT_Lite[[#This Row],[Most Recent-AAPI Score]]-FIT_Lite[[#This Row],[Pre-AAPI Score]]&gt;=0,1,0)))</f>
        <v>0</v>
      </c>
      <c r="AW386" s="7">
        <f>IF(FIT_Lite[[#This Row],[Most Recent-DLA-20 Score]]&gt;=7, 1, IF(OR(TRIM(FIT_Lite[[#This Row],[Pre-DLA-20 Score]])="",TRIM(FIT_Lite[[#This Row],[Most Recent-DLA-20 Score]])=""),0,IF(FIT_Lite[[#This Row],[Most Recent-DLA-20 Score]]-FIT_Lite[[#This Row],[Pre-DLA-20 Score]]&gt;=0,1,0)))</f>
        <v>0</v>
      </c>
      <c r="AX386" s="7">
        <f>IF(FIT_Lite[[#This Row],[Most Recent-AAPI Score]]&gt;=40, 1, IF(OR(TRIM(FIT_Lite[[#This Row],[Pre-AAPI Score]])="",TRIM(FIT_Lite[[#This Row],[Most Recent-AAPI Score]])=""),0,IF(FIT_Lite[[#This Row],[Most Recent-AAPI Score]]-FIT_Lite[[#This Row],[Pre-AAPI Score]]&gt;=0,1,0)))</f>
        <v>0</v>
      </c>
      <c r="AY386" s="7">
        <f>IF(FIT_Lite[[#This Row],[Most Recent-DLA-20 Score]]&gt;=7, 1, IF(OR(TRIM(FIT_Lite[[#This Row],[Pre-DLA-20 Score]])="",TRIM(FIT_Lite[[#This Row],[Most Recent-DLA-20 Score]])=""),0,IF(FIT_Lite[[#This Row],[Most Recent-DLA-20 Score]]-FIT_Lite[[#This Row],[Pre-DLA-20 Score]]&gt;=0,1,0)))</f>
        <v>0</v>
      </c>
      <c r="AZ386" s="7" t="str">
        <f>IFERROR(VLOOKUP(FIT_Lite[[#This Row],[Primary ICD-10 Diagnosis]],ICD_10[[Combined]:[category]],3,FALSE),"")</f>
        <v/>
      </c>
      <c r="BA386" s="18" t="str">
        <f>IF(AND(LEN(FIT_Lite[[#This Row],[Date Enrolled]])&gt;0,LEN(FIT_Lite[[#This Row],[Date Assessment Completed]])&gt;0),IF((FIT_Lite[[#This Row],[Date Assessment Completed]]-FIT_Lite[[#This Row],[Date Enrolled]])&lt;=15,"Yes","No"),"")</f>
        <v/>
      </c>
      <c r="BB386" s="7" t="str">
        <f>IF(AND(LEN(FIT_Lite[[#This Row],[Discharge Date]])&gt;0,LEN(FIT_Lite[[#This Row],[Date Discharge Summary Completed]])&gt;0),IF(DATEDIF(FIT_Lite[[#This Row],[Discharge Date]],FIT_Lite[[#This Row],[Date Discharge Summary Completed]],"D")&lt;=7,"Yes","No"),"")</f>
        <v/>
      </c>
      <c r="BC386" s="18" t="str">
        <f>IFERROR(IF(LEN(TRIM(FIT_Lite[[#This Row],[Living Arrangements at Discharge]]))&gt;0,VLOOKUP(FIT_Lite[[#This Row],[Living Arrangements at Discharge]],Living_Arrangements[],2,FALSE),""),"")</f>
        <v/>
      </c>
      <c r="BD38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6" s="18" t="str">
        <f>IF(LEN(TRIM(FIT_Lite[[#This Row],[Employment Status at Discharge]]))&gt;0,IF(FIT_Lite[[#This Row],[Employment Status at Discharge]]="Yes","Stable",IF(FIT_Lite[[#This Row],[Employment Status at Discharge]]="No","Unstable",IFERROR(VLOOKUP(FIT_Lite[[#This Row],[Employment Status at Discharge]],Employment_Stat[],2,FALSE),""))),"")</f>
        <v/>
      </c>
      <c r="BF386" s="16">
        <f>IF(LEN(FIT_Lite[[#This Row],[Pre-AAPI Date]])&gt;0,FIT_Lite[[#This Row],[Pre-AAPI Date]],FIT_Lite[[#This Row],[Date Enrolled]])</f>
        <v>0</v>
      </c>
      <c r="BG386" s="16">
        <f ca="1">IF(LEN(FIT_Lite[[#This Row],[Date Discharge Summary Completed]])&gt;0,FIT_Lite[[#This Row],[Date Discharge Summary Completed]],IF(LEN(FIT_Lite[[#This Row],[Discharge Date]])&gt;0,FIT_Lite[[#This Row],[Discharge Date]]+30,TODAY()))</f>
        <v>45940</v>
      </c>
      <c r="BH386" s="16">
        <f>IF(LEN(FIT_Lite[[#This Row],[Pre-DLA-20 Date]])&gt;0,FIT_Lite[[#This Row],[Pre-DLA-20 Date]],FIT_Lite[[#This Row],[Date Enrolled]])</f>
        <v>0</v>
      </c>
      <c r="BI386" t="str">
        <f>IFERROR(IF(AND(TRIM(FIT_Lite[[#This Row],[Date Enrolled]])&lt;&gt;"",TRIM(FIT_Lite[[#This Row],[Discharge Date]])&lt;&gt;""),DATEDIF(FIT_Lite[[#This Row],[Date Enrolled]],FIT_Lite[[#This Row],[Discharge Date]],"D"),""),"")</f>
        <v/>
      </c>
    </row>
    <row r="387" spans="1:61" x14ac:dyDescent="0.25">
      <c r="A387" s="14"/>
      <c r="D387" s="20"/>
      <c r="O387" s="7"/>
      <c r="S387" s="10"/>
      <c r="AG387" s="11"/>
      <c r="AH387" s="35"/>
      <c r="AI387" s="11"/>
      <c r="AJ387" s="11"/>
      <c r="AP387" s="15" t="str" cm="1">
        <f t="array" aca="1" ref="AP38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7" s="16" t="str" cm="1">
        <f t="array" aca="1" ref="AQ38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7" s="16" t="str" cm="1">
        <f t="array" aca="1" ref="AR38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7" s="51" t="str">
        <f ca="1">IF(
AND(LEN(TRIM(FIT_Lite[[#This Row],[Child Care 6 Months Post-Discharge]]))=0,LEN(TRIM(FIT_Lite[[#This Row],[Discharge Date]]))&gt;0,LEN(TRIM(AN387))=0,FIT_Lite[[#This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7" s="48" t="str" cm="1">
        <f t="array" aca="1" ref="AT38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7" s="7">
        <f>IF(FIT_Lite[[#This Row],[Most Recent-AAPI Score]]&gt;=40, 1, IF(OR(TRIM(FIT_Lite[[#This Row],[Pre-AAPI Score]])="",TRIM(FIT_Lite[[#This Row],[Most Recent-AAPI Score]])=""),0,IF(FIT_Lite[[#This Row],[Most Recent-AAPI Score]]-FIT_Lite[[#This Row],[Pre-AAPI Score]]&gt;=0,1,0)))</f>
        <v>0</v>
      </c>
      <c r="AW387" s="7">
        <f>IF(FIT_Lite[[#This Row],[Most Recent-DLA-20 Score]]&gt;=7, 1, IF(OR(TRIM(FIT_Lite[[#This Row],[Pre-DLA-20 Score]])="",TRIM(FIT_Lite[[#This Row],[Most Recent-DLA-20 Score]])=""),0,IF(FIT_Lite[[#This Row],[Most Recent-DLA-20 Score]]-FIT_Lite[[#This Row],[Pre-DLA-20 Score]]&gt;=0,1,0)))</f>
        <v>0</v>
      </c>
      <c r="AX387" s="7">
        <f>IF(FIT_Lite[[#This Row],[Most Recent-AAPI Score]]&gt;=40, 1, IF(OR(TRIM(FIT_Lite[[#This Row],[Pre-AAPI Score]])="",TRIM(FIT_Lite[[#This Row],[Most Recent-AAPI Score]])=""),0,IF(FIT_Lite[[#This Row],[Most Recent-AAPI Score]]-FIT_Lite[[#This Row],[Pre-AAPI Score]]&gt;=0,1,0)))</f>
        <v>0</v>
      </c>
      <c r="AY387" s="7">
        <f>IF(FIT_Lite[[#This Row],[Most Recent-DLA-20 Score]]&gt;=7, 1, IF(OR(TRIM(FIT_Lite[[#This Row],[Pre-DLA-20 Score]])="",TRIM(FIT_Lite[[#This Row],[Most Recent-DLA-20 Score]])=""),0,IF(FIT_Lite[[#This Row],[Most Recent-DLA-20 Score]]-FIT_Lite[[#This Row],[Pre-DLA-20 Score]]&gt;=0,1,0)))</f>
        <v>0</v>
      </c>
      <c r="AZ387" s="7" t="str">
        <f>IFERROR(VLOOKUP(FIT_Lite[[#This Row],[Primary ICD-10 Diagnosis]],ICD_10[[Combined]:[category]],3,FALSE),"")</f>
        <v/>
      </c>
      <c r="BA387" s="18" t="str">
        <f>IF(AND(LEN(FIT_Lite[[#This Row],[Date Enrolled]])&gt;0,LEN(FIT_Lite[[#This Row],[Date Assessment Completed]])&gt;0),IF((FIT_Lite[[#This Row],[Date Assessment Completed]]-FIT_Lite[[#This Row],[Date Enrolled]])&lt;=15,"Yes","No"),"")</f>
        <v/>
      </c>
      <c r="BB387" s="7" t="str">
        <f>IF(AND(LEN(FIT_Lite[[#This Row],[Discharge Date]])&gt;0,LEN(FIT_Lite[[#This Row],[Date Discharge Summary Completed]])&gt;0),IF(DATEDIF(FIT_Lite[[#This Row],[Discharge Date]],FIT_Lite[[#This Row],[Date Discharge Summary Completed]],"D")&lt;=7,"Yes","No"),"")</f>
        <v/>
      </c>
      <c r="BC387" s="18" t="str">
        <f>IFERROR(IF(LEN(TRIM(FIT_Lite[[#This Row],[Living Arrangements at Discharge]]))&gt;0,VLOOKUP(FIT_Lite[[#This Row],[Living Arrangements at Discharge]],Living_Arrangements[],2,FALSE),""),"")</f>
        <v/>
      </c>
      <c r="BD38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7" s="18" t="str">
        <f>IF(LEN(TRIM(FIT_Lite[[#This Row],[Employment Status at Discharge]]))&gt;0,IF(FIT_Lite[[#This Row],[Employment Status at Discharge]]="Yes","Stable",IF(FIT_Lite[[#This Row],[Employment Status at Discharge]]="No","Unstable",IFERROR(VLOOKUP(FIT_Lite[[#This Row],[Employment Status at Discharge]],Employment_Stat[],2,FALSE),""))),"")</f>
        <v/>
      </c>
      <c r="BF387" s="16">
        <f>IF(LEN(FIT_Lite[[#This Row],[Pre-AAPI Date]])&gt;0,FIT_Lite[[#This Row],[Pre-AAPI Date]],FIT_Lite[[#This Row],[Date Enrolled]])</f>
        <v>0</v>
      </c>
      <c r="BG387" s="16">
        <f ca="1">IF(LEN(FIT_Lite[[#This Row],[Date Discharge Summary Completed]])&gt;0,FIT_Lite[[#This Row],[Date Discharge Summary Completed]],IF(LEN(FIT_Lite[[#This Row],[Discharge Date]])&gt;0,FIT_Lite[[#This Row],[Discharge Date]]+30,TODAY()))</f>
        <v>45940</v>
      </c>
      <c r="BH387" s="16">
        <f>IF(LEN(FIT_Lite[[#This Row],[Pre-DLA-20 Date]])&gt;0,FIT_Lite[[#This Row],[Pre-DLA-20 Date]],FIT_Lite[[#This Row],[Date Enrolled]])</f>
        <v>0</v>
      </c>
      <c r="BI387" t="str">
        <f>IFERROR(IF(AND(TRIM(FIT_Lite[[#This Row],[Date Enrolled]])&lt;&gt;"",TRIM(FIT_Lite[[#This Row],[Discharge Date]])&lt;&gt;""),DATEDIF(FIT_Lite[[#This Row],[Date Enrolled]],FIT_Lite[[#This Row],[Discharge Date]],"D"),""),"")</f>
        <v/>
      </c>
    </row>
    <row r="388" spans="1:61" x14ac:dyDescent="0.25">
      <c r="A388" s="14"/>
      <c r="D388" s="20"/>
      <c r="O388" s="7"/>
      <c r="S388" s="10"/>
      <c r="AG388" s="11"/>
      <c r="AH388" s="35"/>
      <c r="AI388" s="11"/>
      <c r="AJ388" s="11"/>
      <c r="AP388" s="15" t="str" cm="1">
        <f t="array" aca="1" ref="AP38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8" s="16" t="str" cm="1">
        <f t="array" aca="1" ref="AQ38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8" s="16" t="str" cm="1">
        <f t="array" aca="1" ref="AR38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8" s="51" t="str">
        <f ca="1">IF(
AND(LEN(TRIM(FIT_Lite[[#This Row],[Child Care 6 Months Post-Discharge]]))=0,LEN(TRIM(FIT_Lite[[#This Row],[Discharge Date]]))&gt;0,LEN(TRIM(AN388))=0,FIT_Lite[[#This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8" s="48" t="str" cm="1">
        <f t="array" aca="1" ref="AT38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8" s="7">
        <f>IF(FIT_Lite[[#This Row],[Most Recent-AAPI Score]]&gt;=40, 1, IF(OR(TRIM(FIT_Lite[[#This Row],[Pre-AAPI Score]])="",TRIM(FIT_Lite[[#This Row],[Most Recent-AAPI Score]])=""),0,IF(FIT_Lite[[#This Row],[Most Recent-AAPI Score]]-FIT_Lite[[#This Row],[Pre-AAPI Score]]&gt;=0,1,0)))</f>
        <v>0</v>
      </c>
      <c r="AW388" s="7">
        <f>IF(FIT_Lite[[#This Row],[Most Recent-DLA-20 Score]]&gt;=7, 1, IF(OR(TRIM(FIT_Lite[[#This Row],[Pre-DLA-20 Score]])="",TRIM(FIT_Lite[[#This Row],[Most Recent-DLA-20 Score]])=""),0,IF(FIT_Lite[[#This Row],[Most Recent-DLA-20 Score]]-FIT_Lite[[#This Row],[Pre-DLA-20 Score]]&gt;=0,1,0)))</f>
        <v>0</v>
      </c>
      <c r="AX388" s="7">
        <f>IF(FIT_Lite[[#This Row],[Most Recent-AAPI Score]]&gt;=40, 1, IF(OR(TRIM(FIT_Lite[[#This Row],[Pre-AAPI Score]])="",TRIM(FIT_Lite[[#This Row],[Most Recent-AAPI Score]])=""),0,IF(FIT_Lite[[#This Row],[Most Recent-AAPI Score]]-FIT_Lite[[#This Row],[Pre-AAPI Score]]&gt;=0,1,0)))</f>
        <v>0</v>
      </c>
      <c r="AY388" s="7">
        <f>IF(FIT_Lite[[#This Row],[Most Recent-DLA-20 Score]]&gt;=7, 1, IF(OR(TRIM(FIT_Lite[[#This Row],[Pre-DLA-20 Score]])="",TRIM(FIT_Lite[[#This Row],[Most Recent-DLA-20 Score]])=""),0,IF(FIT_Lite[[#This Row],[Most Recent-DLA-20 Score]]-FIT_Lite[[#This Row],[Pre-DLA-20 Score]]&gt;=0,1,0)))</f>
        <v>0</v>
      </c>
      <c r="AZ388" s="7" t="str">
        <f>IFERROR(VLOOKUP(FIT_Lite[[#This Row],[Primary ICD-10 Diagnosis]],ICD_10[[Combined]:[category]],3,FALSE),"")</f>
        <v/>
      </c>
      <c r="BA388" s="18" t="str">
        <f>IF(AND(LEN(FIT_Lite[[#This Row],[Date Enrolled]])&gt;0,LEN(FIT_Lite[[#This Row],[Date Assessment Completed]])&gt;0),IF((FIT_Lite[[#This Row],[Date Assessment Completed]]-FIT_Lite[[#This Row],[Date Enrolled]])&lt;=15,"Yes","No"),"")</f>
        <v/>
      </c>
      <c r="BB388" s="7" t="str">
        <f>IF(AND(LEN(FIT_Lite[[#This Row],[Discharge Date]])&gt;0,LEN(FIT_Lite[[#This Row],[Date Discharge Summary Completed]])&gt;0),IF(DATEDIF(FIT_Lite[[#This Row],[Discharge Date]],FIT_Lite[[#This Row],[Date Discharge Summary Completed]],"D")&lt;=7,"Yes","No"),"")</f>
        <v/>
      </c>
      <c r="BC388" s="18" t="str">
        <f>IFERROR(IF(LEN(TRIM(FIT_Lite[[#This Row],[Living Arrangements at Discharge]]))&gt;0,VLOOKUP(FIT_Lite[[#This Row],[Living Arrangements at Discharge]],Living_Arrangements[],2,FALSE),""),"")</f>
        <v/>
      </c>
      <c r="BD38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8" s="18" t="str">
        <f>IF(LEN(TRIM(FIT_Lite[[#This Row],[Employment Status at Discharge]]))&gt;0,IF(FIT_Lite[[#This Row],[Employment Status at Discharge]]="Yes","Stable",IF(FIT_Lite[[#This Row],[Employment Status at Discharge]]="No","Unstable",IFERROR(VLOOKUP(FIT_Lite[[#This Row],[Employment Status at Discharge]],Employment_Stat[],2,FALSE),""))),"")</f>
        <v/>
      </c>
      <c r="BF388" s="16">
        <f>IF(LEN(FIT_Lite[[#This Row],[Pre-AAPI Date]])&gt;0,FIT_Lite[[#This Row],[Pre-AAPI Date]],FIT_Lite[[#This Row],[Date Enrolled]])</f>
        <v>0</v>
      </c>
      <c r="BG388" s="16">
        <f ca="1">IF(LEN(FIT_Lite[[#This Row],[Date Discharge Summary Completed]])&gt;0,FIT_Lite[[#This Row],[Date Discharge Summary Completed]],IF(LEN(FIT_Lite[[#This Row],[Discharge Date]])&gt;0,FIT_Lite[[#This Row],[Discharge Date]]+30,TODAY()))</f>
        <v>45940</v>
      </c>
      <c r="BH388" s="16">
        <f>IF(LEN(FIT_Lite[[#This Row],[Pre-DLA-20 Date]])&gt;0,FIT_Lite[[#This Row],[Pre-DLA-20 Date]],FIT_Lite[[#This Row],[Date Enrolled]])</f>
        <v>0</v>
      </c>
      <c r="BI388" t="str">
        <f>IFERROR(IF(AND(TRIM(FIT_Lite[[#This Row],[Date Enrolled]])&lt;&gt;"",TRIM(FIT_Lite[[#This Row],[Discharge Date]])&lt;&gt;""),DATEDIF(FIT_Lite[[#This Row],[Date Enrolled]],FIT_Lite[[#This Row],[Discharge Date]],"D"),""),"")</f>
        <v/>
      </c>
    </row>
    <row r="389" spans="1:61" x14ac:dyDescent="0.25">
      <c r="A389" s="14"/>
      <c r="D389" s="20"/>
      <c r="O389" s="7"/>
      <c r="S389" s="10"/>
      <c r="AG389" s="11"/>
      <c r="AH389" s="35"/>
      <c r="AI389" s="11"/>
      <c r="AJ389" s="11"/>
      <c r="AP389" s="15" t="str" cm="1">
        <f t="array" aca="1" ref="AP38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89" s="16" t="str" cm="1">
        <f t="array" aca="1" ref="AQ38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89" s="16" t="str" cm="1">
        <f t="array" aca="1" ref="AR38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89" s="51" t="str">
        <f ca="1">IF(
AND(LEN(TRIM(FIT_Lite[[#This Row],[Child Care 6 Months Post-Discharge]]))=0,LEN(TRIM(FIT_Lite[[#This Row],[Discharge Date]]))&gt;0,LEN(TRIM(AN389))=0,FIT_Lite[[#This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89" s="48" t="str" cm="1">
        <f t="array" aca="1" ref="AT38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8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89" s="7">
        <f>IF(FIT_Lite[[#This Row],[Most Recent-AAPI Score]]&gt;=40, 1, IF(OR(TRIM(FIT_Lite[[#This Row],[Pre-AAPI Score]])="",TRIM(FIT_Lite[[#This Row],[Most Recent-AAPI Score]])=""),0,IF(FIT_Lite[[#This Row],[Most Recent-AAPI Score]]-FIT_Lite[[#This Row],[Pre-AAPI Score]]&gt;=0,1,0)))</f>
        <v>0</v>
      </c>
      <c r="AW389" s="7">
        <f>IF(FIT_Lite[[#This Row],[Most Recent-DLA-20 Score]]&gt;=7, 1, IF(OR(TRIM(FIT_Lite[[#This Row],[Pre-DLA-20 Score]])="",TRIM(FIT_Lite[[#This Row],[Most Recent-DLA-20 Score]])=""),0,IF(FIT_Lite[[#This Row],[Most Recent-DLA-20 Score]]-FIT_Lite[[#This Row],[Pre-DLA-20 Score]]&gt;=0,1,0)))</f>
        <v>0</v>
      </c>
      <c r="AX389" s="7">
        <f>IF(FIT_Lite[[#This Row],[Most Recent-AAPI Score]]&gt;=40, 1, IF(OR(TRIM(FIT_Lite[[#This Row],[Pre-AAPI Score]])="",TRIM(FIT_Lite[[#This Row],[Most Recent-AAPI Score]])=""),0,IF(FIT_Lite[[#This Row],[Most Recent-AAPI Score]]-FIT_Lite[[#This Row],[Pre-AAPI Score]]&gt;=0,1,0)))</f>
        <v>0</v>
      </c>
      <c r="AY389" s="7">
        <f>IF(FIT_Lite[[#This Row],[Most Recent-DLA-20 Score]]&gt;=7, 1, IF(OR(TRIM(FIT_Lite[[#This Row],[Pre-DLA-20 Score]])="",TRIM(FIT_Lite[[#This Row],[Most Recent-DLA-20 Score]])=""),0,IF(FIT_Lite[[#This Row],[Most Recent-DLA-20 Score]]-FIT_Lite[[#This Row],[Pre-DLA-20 Score]]&gt;=0,1,0)))</f>
        <v>0</v>
      </c>
      <c r="AZ389" s="7" t="str">
        <f>IFERROR(VLOOKUP(FIT_Lite[[#This Row],[Primary ICD-10 Diagnosis]],ICD_10[[Combined]:[category]],3,FALSE),"")</f>
        <v/>
      </c>
      <c r="BA389" s="18" t="str">
        <f>IF(AND(LEN(FIT_Lite[[#This Row],[Date Enrolled]])&gt;0,LEN(FIT_Lite[[#This Row],[Date Assessment Completed]])&gt;0),IF((FIT_Lite[[#This Row],[Date Assessment Completed]]-FIT_Lite[[#This Row],[Date Enrolled]])&lt;=15,"Yes","No"),"")</f>
        <v/>
      </c>
      <c r="BB389" s="7" t="str">
        <f>IF(AND(LEN(FIT_Lite[[#This Row],[Discharge Date]])&gt;0,LEN(FIT_Lite[[#This Row],[Date Discharge Summary Completed]])&gt;0),IF(DATEDIF(FIT_Lite[[#This Row],[Discharge Date]],FIT_Lite[[#This Row],[Date Discharge Summary Completed]],"D")&lt;=7,"Yes","No"),"")</f>
        <v/>
      </c>
      <c r="BC389" s="18" t="str">
        <f>IFERROR(IF(LEN(TRIM(FIT_Lite[[#This Row],[Living Arrangements at Discharge]]))&gt;0,VLOOKUP(FIT_Lite[[#This Row],[Living Arrangements at Discharge]],Living_Arrangements[],2,FALSE),""),"")</f>
        <v/>
      </c>
      <c r="BD38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89" s="18" t="str">
        <f>IF(LEN(TRIM(FIT_Lite[[#This Row],[Employment Status at Discharge]]))&gt;0,IF(FIT_Lite[[#This Row],[Employment Status at Discharge]]="Yes","Stable",IF(FIT_Lite[[#This Row],[Employment Status at Discharge]]="No","Unstable",IFERROR(VLOOKUP(FIT_Lite[[#This Row],[Employment Status at Discharge]],Employment_Stat[],2,FALSE),""))),"")</f>
        <v/>
      </c>
      <c r="BF389" s="16">
        <f>IF(LEN(FIT_Lite[[#This Row],[Pre-AAPI Date]])&gt;0,FIT_Lite[[#This Row],[Pre-AAPI Date]],FIT_Lite[[#This Row],[Date Enrolled]])</f>
        <v>0</v>
      </c>
      <c r="BG389" s="16">
        <f ca="1">IF(LEN(FIT_Lite[[#This Row],[Date Discharge Summary Completed]])&gt;0,FIT_Lite[[#This Row],[Date Discharge Summary Completed]],IF(LEN(FIT_Lite[[#This Row],[Discharge Date]])&gt;0,FIT_Lite[[#This Row],[Discharge Date]]+30,TODAY()))</f>
        <v>45940</v>
      </c>
      <c r="BH389" s="16">
        <f>IF(LEN(FIT_Lite[[#This Row],[Pre-DLA-20 Date]])&gt;0,FIT_Lite[[#This Row],[Pre-DLA-20 Date]],FIT_Lite[[#This Row],[Date Enrolled]])</f>
        <v>0</v>
      </c>
      <c r="BI389" t="str">
        <f>IFERROR(IF(AND(TRIM(FIT_Lite[[#This Row],[Date Enrolled]])&lt;&gt;"",TRIM(FIT_Lite[[#This Row],[Discharge Date]])&lt;&gt;""),DATEDIF(FIT_Lite[[#This Row],[Date Enrolled]],FIT_Lite[[#This Row],[Discharge Date]],"D"),""),"")</f>
        <v/>
      </c>
    </row>
    <row r="390" spans="1:61" x14ac:dyDescent="0.25">
      <c r="A390" s="14"/>
      <c r="D390" s="20"/>
      <c r="O390" s="7"/>
      <c r="S390" s="10"/>
      <c r="AG390" s="11"/>
      <c r="AH390" s="35"/>
      <c r="AI390" s="11"/>
      <c r="AJ390" s="11"/>
      <c r="AP390" s="15" t="str" cm="1">
        <f t="array" aca="1" ref="AP39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0" s="16" t="str" cm="1">
        <f t="array" aca="1" ref="AQ39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0" s="16" t="str" cm="1">
        <f t="array" aca="1" ref="AR39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0" s="51" t="str">
        <f ca="1">IF(
AND(LEN(TRIM(FIT_Lite[[#This Row],[Child Care 6 Months Post-Discharge]]))=0,LEN(TRIM(FIT_Lite[[#This Row],[Discharge Date]]))&gt;0,LEN(TRIM(AN390))=0,FIT_Lite[[#This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0" s="48" t="str" cm="1">
        <f t="array" aca="1" ref="AT39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0" s="7">
        <f>IF(FIT_Lite[[#This Row],[Most Recent-AAPI Score]]&gt;=40, 1, IF(OR(TRIM(FIT_Lite[[#This Row],[Pre-AAPI Score]])="",TRIM(FIT_Lite[[#This Row],[Most Recent-AAPI Score]])=""),0,IF(FIT_Lite[[#This Row],[Most Recent-AAPI Score]]-FIT_Lite[[#This Row],[Pre-AAPI Score]]&gt;=0,1,0)))</f>
        <v>0</v>
      </c>
      <c r="AW390" s="7">
        <f>IF(FIT_Lite[[#This Row],[Most Recent-DLA-20 Score]]&gt;=7, 1, IF(OR(TRIM(FIT_Lite[[#This Row],[Pre-DLA-20 Score]])="",TRIM(FIT_Lite[[#This Row],[Most Recent-DLA-20 Score]])=""),0,IF(FIT_Lite[[#This Row],[Most Recent-DLA-20 Score]]-FIT_Lite[[#This Row],[Pre-DLA-20 Score]]&gt;=0,1,0)))</f>
        <v>0</v>
      </c>
      <c r="AX390" s="7">
        <f>IF(FIT_Lite[[#This Row],[Most Recent-AAPI Score]]&gt;=40, 1, IF(OR(TRIM(FIT_Lite[[#This Row],[Pre-AAPI Score]])="",TRIM(FIT_Lite[[#This Row],[Most Recent-AAPI Score]])=""),0,IF(FIT_Lite[[#This Row],[Most Recent-AAPI Score]]-FIT_Lite[[#This Row],[Pre-AAPI Score]]&gt;=0,1,0)))</f>
        <v>0</v>
      </c>
      <c r="AY390" s="7">
        <f>IF(FIT_Lite[[#This Row],[Most Recent-DLA-20 Score]]&gt;=7, 1, IF(OR(TRIM(FIT_Lite[[#This Row],[Pre-DLA-20 Score]])="",TRIM(FIT_Lite[[#This Row],[Most Recent-DLA-20 Score]])=""),0,IF(FIT_Lite[[#This Row],[Most Recent-DLA-20 Score]]-FIT_Lite[[#This Row],[Pre-DLA-20 Score]]&gt;=0,1,0)))</f>
        <v>0</v>
      </c>
      <c r="AZ390" s="7" t="str">
        <f>IFERROR(VLOOKUP(FIT_Lite[[#This Row],[Primary ICD-10 Diagnosis]],ICD_10[[Combined]:[category]],3,FALSE),"")</f>
        <v/>
      </c>
      <c r="BA390" s="18" t="str">
        <f>IF(AND(LEN(FIT_Lite[[#This Row],[Date Enrolled]])&gt;0,LEN(FIT_Lite[[#This Row],[Date Assessment Completed]])&gt;0),IF((FIT_Lite[[#This Row],[Date Assessment Completed]]-FIT_Lite[[#This Row],[Date Enrolled]])&lt;=15,"Yes","No"),"")</f>
        <v/>
      </c>
      <c r="BB390" s="7" t="str">
        <f>IF(AND(LEN(FIT_Lite[[#This Row],[Discharge Date]])&gt;0,LEN(FIT_Lite[[#This Row],[Date Discharge Summary Completed]])&gt;0),IF(DATEDIF(FIT_Lite[[#This Row],[Discharge Date]],FIT_Lite[[#This Row],[Date Discharge Summary Completed]],"D")&lt;=7,"Yes","No"),"")</f>
        <v/>
      </c>
      <c r="BC390" s="18" t="str">
        <f>IFERROR(IF(LEN(TRIM(FIT_Lite[[#This Row],[Living Arrangements at Discharge]]))&gt;0,VLOOKUP(FIT_Lite[[#This Row],[Living Arrangements at Discharge]],Living_Arrangements[],2,FALSE),""),"")</f>
        <v/>
      </c>
      <c r="BD39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0" s="18" t="str">
        <f>IF(LEN(TRIM(FIT_Lite[[#This Row],[Employment Status at Discharge]]))&gt;0,IF(FIT_Lite[[#This Row],[Employment Status at Discharge]]="Yes","Stable",IF(FIT_Lite[[#This Row],[Employment Status at Discharge]]="No","Unstable",IFERROR(VLOOKUP(FIT_Lite[[#This Row],[Employment Status at Discharge]],Employment_Stat[],2,FALSE),""))),"")</f>
        <v/>
      </c>
      <c r="BF390" s="16">
        <f>IF(LEN(FIT_Lite[[#This Row],[Pre-AAPI Date]])&gt;0,FIT_Lite[[#This Row],[Pre-AAPI Date]],FIT_Lite[[#This Row],[Date Enrolled]])</f>
        <v>0</v>
      </c>
      <c r="BG390" s="16">
        <f ca="1">IF(LEN(FIT_Lite[[#This Row],[Date Discharge Summary Completed]])&gt;0,FIT_Lite[[#This Row],[Date Discharge Summary Completed]],IF(LEN(FIT_Lite[[#This Row],[Discharge Date]])&gt;0,FIT_Lite[[#This Row],[Discharge Date]]+30,TODAY()))</f>
        <v>45940</v>
      </c>
      <c r="BH390" s="16">
        <f>IF(LEN(FIT_Lite[[#This Row],[Pre-DLA-20 Date]])&gt;0,FIT_Lite[[#This Row],[Pre-DLA-20 Date]],FIT_Lite[[#This Row],[Date Enrolled]])</f>
        <v>0</v>
      </c>
      <c r="BI390" t="str">
        <f>IFERROR(IF(AND(TRIM(FIT_Lite[[#This Row],[Date Enrolled]])&lt;&gt;"",TRIM(FIT_Lite[[#This Row],[Discharge Date]])&lt;&gt;""),DATEDIF(FIT_Lite[[#This Row],[Date Enrolled]],FIT_Lite[[#This Row],[Discharge Date]],"D"),""),"")</f>
        <v/>
      </c>
    </row>
    <row r="391" spans="1:61" x14ac:dyDescent="0.25">
      <c r="A391" s="14"/>
      <c r="D391" s="20"/>
      <c r="O391" s="7"/>
      <c r="S391" s="10"/>
      <c r="AG391" s="11"/>
      <c r="AH391" s="35"/>
      <c r="AI391" s="11"/>
      <c r="AJ391" s="11"/>
      <c r="AP391" s="15" t="str" cm="1">
        <f t="array" aca="1" ref="AP39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1" s="16" t="str" cm="1">
        <f t="array" aca="1" ref="AQ39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1" s="16" t="str" cm="1">
        <f t="array" aca="1" ref="AR39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1" s="51" t="str">
        <f ca="1">IF(
AND(LEN(TRIM(FIT_Lite[[#This Row],[Child Care 6 Months Post-Discharge]]))=0,LEN(TRIM(FIT_Lite[[#This Row],[Discharge Date]]))&gt;0,LEN(TRIM(AN391))=0,FIT_Lite[[#This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1" s="48" t="str" cm="1">
        <f t="array" aca="1" ref="AT39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1" s="7">
        <f>IF(FIT_Lite[[#This Row],[Most Recent-AAPI Score]]&gt;=40, 1, IF(OR(TRIM(FIT_Lite[[#This Row],[Pre-AAPI Score]])="",TRIM(FIT_Lite[[#This Row],[Most Recent-AAPI Score]])=""),0,IF(FIT_Lite[[#This Row],[Most Recent-AAPI Score]]-FIT_Lite[[#This Row],[Pre-AAPI Score]]&gt;=0,1,0)))</f>
        <v>0</v>
      </c>
      <c r="AW391" s="7">
        <f>IF(FIT_Lite[[#This Row],[Most Recent-DLA-20 Score]]&gt;=7, 1, IF(OR(TRIM(FIT_Lite[[#This Row],[Pre-DLA-20 Score]])="",TRIM(FIT_Lite[[#This Row],[Most Recent-DLA-20 Score]])=""),0,IF(FIT_Lite[[#This Row],[Most Recent-DLA-20 Score]]-FIT_Lite[[#This Row],[Pre-DLA-20 Score]]&gt;=0,1,0)))</f>
        <v>0</v>
      </c>
      <c r="AX391" s="7">
        <f>IF(FIT_Lite[[#This Row],[Most Recent-AAPI Score]]&gt;=40, 1, IF(OR(TRIM(FIT_Lite[[#This Row],[Pre-AAPI Score]])="",TRIM(FIT_Lite[[#This Row],[Most Recent-AAPI Score]])=""),0,IF(FIT_Lite[[#This Row],[Most Recent-AAPI Score]]-FIT_Lite[[#This Row],[Pre-AAPI Score]]&gt;=0,1,0)))</f>
        <v>0</v>
      </c>
      <c r="AY391" s="7">
        <f>IF(FIT_Lite[[#This Row],[Most Recent-DLA-20 Score]]&gt;=7, 1, IF(OR(TRIM(FIT_Lite[[#This Row],[Pre-DLA-20 Score]])="",TRIM(FIT_Lite[[#This Row],[Most Recent-DLA-20 Score]])=""),0,IF(FIT_Lite[[#This Row],[Most Recent-DLA-20 Score]]-FIT_Lite[[#This Row],[Pre-DLA-20 Score]]&gt;=0,1,0)))</f>
        <v>0</v>
      </c>
      <c r="AZ391" s="7" t="str">
        <f>IFERROR(VLOOKUP(FIT_Lite[[#This Row],[Primary ICD-10 Diagnosis]],ICD_10[[Combined]:[category]],3,FALSE),"")</f>
        <v/>
      </c>
      <c r="BA391" s="18" t="str">
        <f>IF(AND(LEN(FIT_Lite[[#This Row],[Date Enrolled]])&gt;0,LEN(FIT_Lite[[#This Row],[Date Assessment Completed]])&gt;0),IF((FIT_Lite[[#This Row],[Date Assessment Completed]]-FIT_Lite[[#This Row],[Date Enrolled]])&lt;=15,"Yes","No"),"")</f>
        <v/>
      </c>
      <c r="BB391" s="7" t="str">
        <f>IF(AND(LEN(FIT_Lite[[#This Row],[Discharge Date]])&gt;0,LEN(FIT_Lite[[#This Row],[Date Discharge Summary Completed]])&gt;0),IF(DATEDIF(FIT_Lite[[#This Row],[Discharge Date]],FIT_Lite[[#This Row],[Date Discharge Summary Completed]],"D")&lt;=7,"Yes","No"),"")</f>
        <v/>
      </c>
      <c r="BC391" s="18" t="str">
        <f>IFERROR(IF(LEN(TRIM(FIT_Lite[[#This Row],[Living Arrangements at Discharge]]))&gt;0,VLOOKUP(FIT_Lite[[#This Row],[Living Arrangements at Discharge]],Living_Arrangements[],2,FALSE),""),"")</f>
        <v/>
      </c>
      <c r="BD39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1" s="18" t="str">
        <f>IF(LEN(TRIM(FIT_Lite[[#This Row],[Employment Status at Discharge]]))&gt;0,IF(FIT_Lite[[#This Row],[Employment Status at Discharge]]="Yes","Stable",IF(FIT_Lite[[#This Row],[Employment Status at Discharge]]="No","Unstable",IFERROR(VLOOKUP(FIT_Lite[[#This Row],[Employment Status at Discharge]],Employment_Stat[],2,FALSE),""))),"")</f>
        <v/>
      </c>
      <c r="BF391" s="16">
        <f>IF(LEN(FIT_Lite[[#This Row],[Pre-AAPI Date]])&gt;0,FIT_Lite[[#This Row],[Pre-AAPI Date]],FIT_Lite[[#This Row],[Date Enrolled]])</f>
        <v>0</v>
      </c>
      <c r="BG391" s="16">
        <f ca="1">IF(LEN(FIT_Lite[[#This Row],[Date Discharge Summary Completed]])&gt;0,FIT_Lite[[#This Row],[Date Discharge Summary Completed]],IF(LEN(FIT_Lite[[#This Row],[Discharge Date]])&gt;0,FIT_Lite[[#This Row],[Discharge Date]]+30,TODAY()))</f>
        <v>45940</v>
      </c>
      <c r="BH391" s="16">
        <f>IF(LEN(FIT_Lite[[#This Row],[Pre-DLA-20 Date]])&gt;0,FIT_Lite[[#This Row],[Pre-DLA-20 Date]],FIT_Lite[[#This Row],[Date Enrolled]])</f>
        <v>0</v>
      </c>
      <c r="BI391" t="str">
        <f>IFERROR(IF(AND(TRIM(FIT_Lite[[#This Row],[Date Enrolled]])&lt;&gt;"",TRIM(FIT_Lite[[#This Row],[Discharge Date]])&lt;&gt;""),DATEDIF(FIT_Lite[[#This Row],[Date Enrolled]],FIT_Lite[[#This Row],[Discharge Date]],"D"),""),"")</f>
        <v/>
      </c>
    </row>
    <row r="392" spans="1:61" x14ac:dyDescent="0.25">
      <c r="A392" s="14"/>
      <c r="D392" s="20"/>
      <c r="O392" s="7"/>
      <c r="S392" s="10"/>
      <c r="AG392" s="11"/>
      <c r="AH392" s="35"/>
      <c r="AI392" s="11"/>
      <c r="AJ392" s="11"/>
      <c r="AP392" s="15" t="str" cm="1">
        <f t="array" aca="1" ref="AP39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2" s="16" t="str" cm="1">
        <f t="array" aca="1" ref="AQ39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2" s="16" t="str" cm="1">
        <f t="array" aca="1" ref="AR39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2" s="51" t="str">
        <f ca="1">IF(
AND(LEN(TRIM(FIT_Lite[[#This Row],[Child Care 6 Months Post-Discharge]]))=0,LEN(TRIM(FIT_Lite[[#This Row],[Discharge Date]]))&gt;0,LEN(TRIM(AN392))=0,FIT_Lite[[#This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2" s="48" t="str" cm="1">
        <f t="array" aca="1" ref="AT39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2" s="7">
        <f>IF(FIT_Lite[[#This Row],[Most Recent-AAPI Score]]&gt;=40, 1, IF(OR(TRIM(FIT_Lite[[#This Row],[Pre-AAPI Score]])="",TRIM(FIT_Lite[[#This Row],[Most Recent-AAPI Score]])=""),0,IF(FIT_Lite[[#This Row],[Most Recent-AAPI Score]]-FIT_Lite[[#This Row],[Pre-AAPI Score]]&gt;=0,1,0)))</f>
        <v>0</v>
      </c>
      <c r="AW392" s="7">
        <f>IF(FIT_Lite[[#This Row],[Most Recent-DLA-20 Score]]&gt;=7, 1, IF(OR(TRIM(FIT_Lite[[#This Row],[Pre-DLA-20 Score]])="",TRIM(FIT_Lite[[#This Row],[Most Recent-DLA-20 Score]])=""),0,IF(FIT_Lite[[#This Row],[Most Recent-DLA-20 Score]]-FIT_Lite[[#This Row],[Pre-DLA-20 Score]]&gt;=0,1,0)))</f>
        <v>0</v>
      </c>
      <c r="AX392" s="7">
        <f>IF(FIT_Lite[[#This Row],[Most Recent-AAPI Score]]&gt;=40, 1, IF(OR(TRIM(FIT_Lite[[#This Row],[Pre-AAPI Score]])="",TRIM(FIT_Lite[[#This Row],[Most Recent-AAPI Score]])=""),0,IF(FIT_Lite[[#This Row],[Most Recent-AAPI Score]]-FIT_Lite[[#This Row],[Pre-AAPI Score]]&gt;=0,1,0)))</f>
        <v>0</v>
      </c>
      <c r="AY392" s="7">
        <f>IF(FIT_Lite[[#This Row],[Most Recent-DLA-20 Score]]&gt;=7, 1, IF(OR(TRIM(FIT_Lite[[#This Row],[Pre-DLA-20 Score]])="",TRIM(FIT_Lite[[#This Row],[Most Recent-DLA-20 Score]])=""),0,IF(FIT_Lite[[#This Row],[Most Recent-DLA-20 Score]]-FIT_Lite[[#This Row],[Pre-DLA-20 Score]]&gt;=0,1,0)))</f>
        <v>0</v>
      </c>
      <c r="AZ392" s="7" t="str">
        <f>IFERROR(VLOOKUP(FIT_Lite[[#This Row],[Primary ICD-10 Diagnosis]],ICD_10[[Combined]:[category]],3,FALSE),"")</f>
        <v/>
      </c>
      <c r="BA392" s="18" t="str">
        <f>IF(AND(LEN(FIT_Lite[[#This Row],[Date Enrolled]])&gt;0,LEN(FIT_Lite[[#This Row],[Date Assessment Completed]])&gt;0),IF((FIT_Lite[[#This Row],[Date Assessment Completed]]-FIT_Lite[[#This Row],[Date Enrolled]])&lt;=15,"Yes","No"),"")</f>
        <v/>
      </c>
      <c r="BB392" s="7" t="str">
        <f>IF(AND(LEN(FIT_Lite[[#This Row],[Discharge Date]])&gt;0,LEN(FIT_Lite[[#This Row],[Date Discharge Summary Completed]])&gt;0),IF(DATEDIF(FIT_Lite[[#This Row],[Discharge Date]],FIT_Lite[[#This Row],[Date Discharge Summary Completed]],"D")&lt;=7,"Yes","No"),"")</f>
        <v/>
      </c>
      <c r="BC392" s="18" t="str">
        <f>IFERROR(IF(LEN(TRIM(FIT_Lite[[#This Row],[Living Arrangements at Discharge]]))&gt;0,VLOOKUP(FIT_Lite[[#This Row],[Living Arrangements at Discharge]],Living_Arrangements[],2,FALSE),""),"")</f>
        <v/>
      </c>
      <c r="BD39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2" s="18" t="str">
        <f>IF(LEN(TRIM(FIT_Lite[[#This Row],[Employment Status at Discharge]]))&gt;0,IF(FIT_Lite[[#This Row],[Employment Status at Discharge]]="Yes","Stable",IF(FIT_Lite[[#This Row],[Employment Status at Discharge]]="No","Unstable",IFERROR(VLOOKUP(FIT_Lite[[#This Row],[Employment Status at Discharge]],Employment_Stat[],2,FALSE),""))),"")</f>
        <v/>
      </c>
      <c r="BF392" s="16">
        <f>IF(LEN(FIT_Lite[[#This Row],[Pre-AAPI Date]])&gt;0,FIT_Lite[[#This Row],[Pre-AAPI Date]],FIT_Lite[[#This Row],[Date Enrolled]])</f>
        <v>0</v>
      </c>
      <c r="BG392" s="16">
        <f ca="1">IF(LEN(FIT_Lite[[#This Row],[Date Discharge Summary Completed]])&gt;0,FIT_Lite[[#This Row],[Date Discharge Summary Completed]],IF(LEN(FIT_Lite[[#This Row],[Discharge Date]])&gt;0,FIT_Lite[[#This Row],[Discharge Date]]+30,TODAY()))</f>
        <v>45940</v>
      </c>
      <c r="BH392" s="16">
        <f>IF(LEN(FIT_Lite[[#This Row],[Pre-DLA-20 Date]])&gt;0,FIT_Lite[[#This Row],[Pre-DLA-20 Date]],FIT_Lite[[#This Row],[Date Enrolled]])</f>
        <v>0</v>
      </c>
      <c r="BI392" t="str">
        <f>IFERROR(IF(AND(TRIM(FIT_Lite[[#This Row],[Date Enrolled]])&lt;&gt;"",TRIM(FIT_Lite[[#This Row],[Discharge Date]])&lt;&gt;""),DATEDIF(FIT_Lite[[#This Row],[Date Enrolled]],FIT_Lite[[#This Row],[Discharge Date]],"D"),""),"")</f>
        <v/>
      </c>
    </row>
    <row r="393" spans="1:61" x14ac:dyDescent="0.25">
      <c r="A393" s="14"/>
      <c r="D393" s="20"/>
      <c r="O393" s="7"/>
      <c r="S393" s="10"/>
      <c r="AG393" s="11"/>
      <c r="AH393" s="35"/>
      <c r="AI393" s="11"/>
      <c r="AJ393" s="11"/>
      <c r="AP393" s="15" t="str" cm="1">
        <f t="array" aca="1" ref="AP39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3" s="16" t="str" cm="1">
        <f t="array" aca="1" ref="AQ39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3" s="16" t="str" cm="1">
        <f t="array" aca="1" ref="AR39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3" s="51" t="str">
        <f ca="1">IF(
AND(LEN(TRIM(FIT_Lite[[#This Row],[Child Care 6 Months Post-Discharge]]))=0,LEN(TRIM(FIT_Lite[[#This Row],[Discharge Date]]))&gt;0,LEN(TRIM(AN393))=0,FIT_Lite[[#This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3" s="48" t="str" cm="1">
        <f t="array" aca="1" ref="AT39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3" s="7">
        <f>IF(FIT_Lite[[#This Row],[Most Recent-AAPI Score]]&gt;=40, 1, IF(OR(TRIM(FIT_Lite[[#This Row],[Pre-AAPI Score]])="",TRIM(FIT_Lite[[#This Row],[Most Recent-AAPI Score]])=""),0,IF(FIT_Lite[[#This Row],[Most Recent-AAPI Score]]-FIT_Lite[[#This Row],[Pre-AAPI Score]]&gt;=0,1,0)))</f>
        <v>0</v>
      </c>
      <c r="AW393" s="7">
        <f>IF(FIT_Lite[[#This Row],[Most Recent-DLA-20 Score]]&gt;=7, 1, IF(OR(TRIM(FIT_Lite[[#This Row],[Pre-DLA-20 Score]])="",TRIM(FIT_Lite[[#This Row],[Most Recent-DLA-20 Score]])=""),0,IF(FIT_Lite[[#This Row],[Most Recent-DLA-20 Score]]-FIT_Lite[[#This Row],[Pre-DLA-20 Score]]&gt;=0,1,0)))</f>
        <v>0</v>
      </c>
      <c r="AX393" s="7">
        <f>IF(FIT_Lite[[#This Row],[Most Recent-AAPI Score]]&gt;=40, 1, IF(OR(TRIM(FIT_Lite[[#This Row],[Pre-AAPI Score]])="",TRIM(FIT_Lite[[#This Row],[Most Recent-AAPI Score]])=""),0,IF(FIT_Lite[[#This Row],[Most Recent-AAPI Score]]-FIT_Lite[[#This Row],[Pre-AAPI Score]]&gt;=0,1,0)))</f>
        <v>0</v>
      </c>
      <c r="AY393" s="7">
        <f>IF(FIT_Lite[[#This Row],[Most Recent-DLA-20 Score]]&gt;=7, 1, IF(OR(TRIM(FIT_Lite[[#This Row],[Pre-DLA-20 Score]])="",TRIM(FIT_Lite[[#This Row],[Most Recent-DLA-20 Score]])=""),0,IF(FIT_Lite[[#This Row],[Most Recent-DLA-20 Score]]-FIT_Lite[[#This Row],[Pre-DLA-20 Score]]&gt;=0,1,0)))</f>
        <v>0</v>
      </c>
      <c r="AZ393" s="7" t="str">
        <f>IFERROR(VLOOKUP(FIT_Lite[[#This Row],[Primary ICD-10 Diagnosis]],ICD_10[[Combined]:[category]],3,FALSE),"")</f>
        <v/>
      </c>
      <c r="BA393" s="18" t="str">
        <f>IF(AND(LEN(FIT_Lite[[#This Row],[Date Enrolled]])&gt;0,LEN(FIT_Lite[[#This Row],[Date Assessment Completed]])&gt;0),IF((FIT_Lite[[#This Row],[Date Assessment Completed]]-FIT_Lite[[#This Row],[Date Enrolled]])&lt;=15,"Yes","No"),"")</f>
        <v/>
      </c>
      <c r="BB393" s="7" t="str">
        <f>IF(AND(LEN(FIT_Lite[[#This Row],[Discharge Date]])&gt;0,LEN(FIT_Lite[[#This Row],[Date Discharge Summary Completed]])&gt;0),IF(DATEDIF(FIT_Lite[[#This Row],[Discharge Date]],FIT_Lite[[#This Row],[Date Discharge Summary Completed]],"D")&lt;=7,"Yes","No"),"")</f>
        <v/>
      </c>
      <c r="BC393" s="18" t="str">
        <f>IFERROR(IF(LEN(TRIM(FIT_Lite[[#This Row],[Living Arrangements at Discharge]]))&gt;0,VLOOKUP(FIT_Lite[[#This Row],[Living Arrangements at Discharge]],Living_Arrangements[],2,FALSE),""),"")</f>
        <v/>
      </c>
      <c r="BD39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3" s="18" t="str">
        <f>IF(LEN(TRIM(FIT_Lite[[#This Row],[Employment Status at Discharge]]))&gt;0,IF(FIT_Lite[[#This Row],[Employment Status at Discharge]]="Yes","Stable",IF(FIT_Lite[[#This Row],[Employment Status at Discharge]]="No","Unstable",IFERROR(VLOOKUP(FIT_Lite[[#This Row],[Employment Status at Discharge]],Employment_Stat[],2,FALSE),""))),"")</f>
        <v/>
      </c>
      <c r="BF393" s="16">
        <f>IF(LEN(FIT_Lite[[#This Row],[Pre-AAPI Date]])&gt;0,FIT_Lite[[#This Row],[Pre-AAPI Date]],FIT_Lite[[#This Row],[Date Enrolled]])</f>
        <v>0</v>
      </c>
      <c r="BG393" s="16">
        <f ca="1">IF(LEN(FIT_Lite[[#This Row],[Date Discharge Summary Completed]])&gt;0,FIT_Lite[[#This Row],[Date Discharge Summary Completed]],IF(LEN(FIT_Lite[[#This Row],[Discharge Date]])&gt;0,FIT_Lite[[#This Row],[Discharge Date]]+30,TODAY()))</f>
        <v>45940</v>
      </c>
      <c r="BH393" s="16">
        <f>IF(LEN(FIT_Lite[[#This Row],[Pre-DLA-20 Date]])&gt;0,FIT_Lite[[#This Row],[Pre-DLA-20 Date]],FIT_Lite[[#This Row],[Date Enrolled]])</f>
        <v>0</v>
      </c>
      <c r="BI393" t="str">
        <f>IFERROR(IF(AND(TRIM(FIT_Lite[[#This Row],[Date Enrolled]])&lt;&gt;"",TRIM(FIT_Lite[[#This Row],[Discharge Date]])&lt;&gt;""),DATEDIF(FIT_Lite[[#This Row],[Date Enrolled]],FIT_Lite[[#This Row],[Discharge Date]],"D"),""),"")</f>
        <v/>
      </c>
    </row>
    <row r="394" spans="1:61" x14ac:dyDescent="0.25">
      <c r="A394" s="14"/>
      <c r="D394" s="20"/>
      <c r="O394" s="7"/>
      <c r="S394" s="10"/>
      <c r="AG394" s="11"/>
      <c r="AH394" s="35"/>
      <c r="AI394" s="11"/>
      <c r="AJ394" s="11"/>
      <c r="AP394" s="15" t="str" cm="1">
        <f t="array" aca="1" ref="AP39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4" s="16" t="str" cm="1">
        <f t="array" aca="1" ref="AQ39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4" s="16" t="str" cm="1">
        <f t="array" aca="1" ref="AR39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4" s="51" t="str">
        <f ca="1">IF(
AND(LEN(TRIM(FIT_Lite[[#This Row],[Child Care 6 Months Post-Discharge]]))=0,LEN(TRIM(FIT_Lite[[#This Row],[Discharge Date]]))&gt;0,LEN(TRIM(AN394))=0,FIT_Lite[[#This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4" s="48" t="str" cm="1">
        <f t="array" aca="1" ref="AT39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4" s="7">
        <f>IF(FIT_Lite[[#This Row],[Most Recent-AAPI Score]]&gt;=40, 1, IF(OR(TRIM(FIT_Lite[[#This Row],[Pre-AAPI Score]])="",TRIM(FIT_Lite[[#This Row],[Most Recent-AAPI Score]])=""),0,IF(FIT_Lite[[#This Row],[Most Recent-AAPI Score]]-FIT_Lite[[#This Row],[Pre-AAPI Score]]&gt;=0,1,0)))</f>
        <v>0</v>
      </c>
      <c r="AW394" s="7">
        <f>IF(FIT_Lite[[#This Row],[Most Recent-DLA-20 Score]]&gt;=7, 1, IF(OR(TRIM(FIT_Lite[[#This Row],[Pre-DLA-20 Score]])="",TRIM(FIT_Lite[[#This Row],[Most Recent-DLA-20 Score]])=""),0,IF(FIT_Lite[[#This Row],[Most Recent-DLA-20 Score]]-FIT_Lite[[#This Row],[Pre-DLA-20 Score]]&gt;=0,1,0)))</f>
        <v>0</v>
      </c>
      <c r="AX394" s="7">
        <f>IF(FIT_Lite[[#This Row],[Most Recent-AAPI Score]]&gt;=40, 1, IF(OR(TRIM(FIT_Lite[[#This Row],[Pre-AAPI Score]])="",TRIM(FIT_Lite[[#This Row],[Most Recent-AAPI Score]])=""),0,IF(FIT_Lite[[#This Row],[Most Recent-AAPI Score]]-FIT_Lite[[#This Row],[Pre-AAPI Score]]&gt;=0,1,0)))</f>
        <v>0</v>
      </c>
      <c r="AY394" s="7">
        <f>IF(FIT_Lite[[#This Row],[Most Recent-DLA-20 Score]]&gt;=7, 1, IF(OR(TRIM(FIT_Lite[[#This Row],[Pre-DLA-20 Score]])="",TRIM(FIT_Lite[[#This Row],[Most Recent-DLA-20 Score]])=""),0,IF(FIT_Lite[[#This Row],[Most Recent-DLA-20 Score]]-FIT_Lite[[#This Row],[Pre-DLA-20 Score]]&gt;=0,1,0)))</f>
        <v>0</v>
      </c>
      <c r="AZ394" s="7" t="str">
        <f>IFERROR(VLOOKUP(FIT_Lite[[#This Row],[Primary ICD-10 Diagnosis]],ICD_10[[Combined]:[category]],3,FALSE),"")</f>
        <v/>
      </c>
      <c r="BA394" s="18" t="str">
        <f>IF(AND(LEN(FIT_Lite[[#This Row],[Date Enrolled]])&gt;0,LEN(FIT_Lite[[#This Row],[Date Assessment Completed]])&gt;0),IF((FIT_Lite[[#This Row],[Date Assessment Completed]]-FIT_Lite[[#This Row],[Date Enrolled]])&lt;=15,"Yes","No"),"")</f>
        <v/>
      </c>
      <c r="BB394" s="7" t="str">
        <f>IF(AND(LEN(FIT_Lite[[#This Row],[Discharge Date]])&gt;0,LEN(FIT_Lite[[#This Row],[Date Discharge Summary Completed]])&gt;0),IF(DATEDIF(FIT_Lite[[#This Row],[Discharge Date]],FIT_Lite[[#This Row],[Date Discharge Summary Completed]],"D")&lt;=7,"Yes","No"),"")</f>
        <v/>
      </c>
      <c r="BC394" s="18" t="str">
        <f>IFERROR(IF(LEN(TRIM(FIT_Lite[[#This Row],[Living Arrangements at Discharge]]))&gt;0,VLOOKUP(FIT_Lite[[#This Row],[Living Arrangements at Discharge]],Living_Arrangements[],2,FALSE),""),"")</f>
        <v/>
      </c>
      <c r="BD39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4" s="18" t="str">
        <f>IF(LEN(TRIM(FIT_Lite[[#This Row],[Employment Status at Discharge]]))&gt;0,IF(FIT_Lite[[#This Row],[Employment Status at Discharge]]="Yes","Stable",IF(FIT_Lite[[#This Row],[Employment Status at Discharge]]="No","Unstable",IFERROR(VLOOKUP(FIT_Lite[[#This Row],[Employment Status at Discharge]],Employment_Stat[],2,FALSE),""))),"")</f>
        <v/>
      </c>
      <c r="BF394" s="16">
        <f>IF(LEN(FIT_Lite[[#This Row],[Pre-AAPI Date]])&gt;0,FIT_Lite[[#This Row],[Pre-AAPI Date]],FIT_Lite[[#This Row],[Date Enrolled]])</f>
        <v>0</v>
      </c>
      <c r="BG394" s="16">
        <f ca="1">IF(LEN(FIT_Lite[[#This Row],[Date Discharge Summary Completed]])&gt;0,FIT_Lite[[#This Row],[Date Discharge Summary Completed]],IF(LEN(FIT_Lite[[#This Row],[Discharge Date]])&gt;0,FIT_Lite[[#This Row],[Discharge Date]]+30,TODAY()))</f>
        <v>45940</v>
      </c>
      <c r="BH394" s="16">
        <f>IF(LEN(FIT_Lite[[#This Row],[Pre-DLA-20 Date]])&gt;0,FIT_Lite[[#This Row],[Pre-DLA-20 Date]],FIT_Lite[[#This Row],[Date Enrolled]])</f>
        <v>0</v>
      </c>
      <c r="BI394" t="str">
        <f>IFERROR(IF(AND(TRIM(FIT_Lite[[#This Row],[Date Enrolled]])&lt;&gt;"",TRIM(FIT_Lite[[#This Row],[Discharge Date]])&lt;&gt;""),DATEDIF(FIT_Lite[[#This Row],[Date Enrolled]],FIT_Lite[[#This Row],[Discharge Date]],"D"),""),"")</f>
        <v/>
      </c>
    </row>
    <row r="395" spans="1:61" x14ac:dyDescent="0.25">
      <c r="A395" s="14"/>
      <c r="D395" s="20"/>
      <c r="O395" s="7"/>
      <c r="S395" s="10"/>
      <c r="AG395" s="11"/>
      <c r="AH395" s="35"/>
      <c r="AI395" s="11"/>
      <c r="AJ395" s="11"/>
      <c r="AP395" s="15" t="str" cm="1">
        <f t="array" aca="1" ref="AP39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5" s="16" t="str" cm="1">
        <f t="array" aca="1" ref="AQ39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5" s="16" t="str" cm="1">
        <f t="array" aca="1" ref="AR39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5" s="51" t="str">
        <f ca="1">IF(
AND(LEN(TRIM(FIT_Lite[[#This Row],[Child Care 6 Months Post-Discharge]]))=0,LEN(TRIM(FIT_Lite[[#This Row],[Discharge Date]]))&gt;0,LEN(TRIM(AN395))=0,FIT_Lite[[#This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5" s="48" t="str" cm="1">
        <f t="array" aca="1" ref="AT39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5" s="7">
        <f>IF(FIT_Lite[[#This Row],[Most Recent-AAPI Score]]&gt;=40, 1, IF(OR(TRIM(FIT_Lite[[#This Row],[Pre-AAPI Score]])="",TRIM(FIT_Lite[[#This Row],[Most Recent-AAPI Score]])=""),0,IF(FIT_Lite[[#This Row],[Most Recent-AAPI Score]]-FIT_Lite[[#This Row],[Pre-AAPI Score]]&gt;=0,1,0)))</f>
        <v>0</v>
      </c>
      <c r="AW395" s="7">
        <f>IF(FIT_Lite[[#This Row],[Most Recent-DLA-20 Score]]&gt;=7, 1, IF(OR(TRIM(FIT_Lite[[#This Row],[Pre-DLA-20 Score]])="",TRIM(FIT_Lite[[#This Row],[Most Recent-DLA-20 Score]])=""),0,IF(FIT_Lite[[#This Row],[Most Recent-DLA-20 Score]]-FIT_Lite[[#This Row],[Pre-DLA-20 Score]]&gt;=0,1,0)))</f>
        <v>0</v>
      </c>
      <c r="AX395" s="7">
        <f>IF(FIT_Lite[[#This Row],[Most Recent-AAPI Score]]&gt;=40, 1, IF(OR(TRIM(FIT_Lite[[#This Row],[Pre-AAPI Score]])="",TRIM(FIT_Lite[[#This Row],[Most Recent-AAPI Score]])=""),0,IF(FIT_Lite[[#This Row],[Most Recent-AAPI Score]]-FIT_Lite[[#This Row],[Pre-AAPI Score]]&gt;=0,1,0)))</f>
        <v>0</v>
      </c>
      <c r="AY395" s="7">
        <f>IF(FIT_Lite[[#This Row],[Most Recent-DLA-20 Score]]&gt;=7, 1, IF(OR(TRIM(FIT_Lite[[#This Row],[Pre-DLA-20 Score]])="",TRIM(FIT_Lite[[#This Row],[Most Recent-DLA-20 Score]])=""),0,IF(FIT_Lite[[#This Row],[Most Recent-DLA-20 Score]]-FIT_Lite[[#This Row],[Pre-DLA-20 Score]]&gt;=0,1,0)))</f>
        <v>0</v>
      </c>
      <c r="AZ395" s="7" t="str">
        <f>IFERROR(VLOOKUP(FIT_Lite[[#This Row],[Primary ICD-10 Diagnosis]],ICD_10[[Combined]:[category]],3,FALSE),"")</f>
        <v/>
      </c>
      <c r="BA395" s="18" t="str">
        <f>IF(AND(LEN(FIT_Lite[[#This Row],[Date Enrolled]])&gt;0,LEN(FIT_Lite[[#This Row],[Date Assessment Completed]])&gt;0),IF((FIT_Lite[[#This Row],[Date Assessment Completed]]-FIT_Lite[[#This Row],[Date Enrolled]])&lt;=15,"Yes","No"),"")</f>
        <v/>
      </c>
      <c r="BB395" s="7" t="str">
        <f>IF(AND(LEN(FIT_Lite[[#This Row],[Discharge Date]])&gt;0,LEN(FIT_Lite[[#This Row],[Date Discharge Summary Completed]])&gt;0),IF(DATEDIF(FIT_Lite[[#This Row],[Discharge Date]],FIT_Lite[[#This Row],[Date Discharge Summary Completed]],"D")&lt;=7,"Yes","No"),"")</f>
        <v/>
      </c>
      <c r="BC395" s="18" t="str">
        <f>IFERROR(IF(LEN(TRIM(FIT_Lite[[#This Row],[Living Arrangements at Discharge]]))&gt;0,VLOOKUP(FIT_Lite[[#This Row],[Living Arrangements at Discharge]],Living_Arrangements[],2,FALSE),""),"")</f>
        <v/>
      </c>
      <c r="BD39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5" s="18" t="str">
        <f>IF(LEN(TRIM(FIT_Lite[[#This Row],[Employment Status at Discharge]]))&gt;0,IF(FIT_Lite[[#This Row],[Employment Status at Discharge]]="Yes","Stable",IF(FIT_Lite[[#This Row],[Employment Status at Discharge]]="No","Unstable",IFERROR(VLOOKUP(FIT_Lite[[#This Row],[Employment Status at Discharge]],Employment_Stat[],2,FALSE),""))),"")</f>
        <v/>
      </c>
      <c r="BF395" s="16">
        <f>IF(LEN(FIT_Lite[[#This Row],[Pre-AAPI Date]])&gt;0,FIT_Lite[[#This Row],[Pre-AAPI Date]],FIT_Lite[[#This Row],[Date Enrolled]])</f>
        <v>0</v>
      </c>
      <c r="BG395" s="16">
        <f ca="1">IF(LEN(FIT_Lite[[#This Row],[Date Discharge Summary Completed]])&gt;0,FIT_Lite[[#This Row],[Date Discharge Summary Completed]],IF(LEN(FIT_Lite[[#This Row],[Discharge Date]])&gt;0,FIT_Lite[[#This Row],[Discharge Date]]+30,TODAY()))</f>
        <v>45940</v>
      </c>
      <c r="BH395" s="16">
        <f>IF(LEN(FIT_Lite[[#This Row],[Pre-DLA-20 Date]])&gt;0,FIT_Lite[[#This Row],[Pre-DLA-20 Date]],FIT_Lite[[#This Row],[Date Enrolled]])</f>
        <v>0</v>
      </c>
      <c r="BI395" t="str">
        <f>IFERROR(IF(AND(TRIM(FIT_Lite[[#This Row],[Date Enrolled]])&lt;&gt;"",TRIM(FIT_Lite[[#This Row],[Discharge Date]])&lt;&gt;""),DATEDIF(FIT_Lite[[#This Row],[Date Enrolled]],FIT_Lite[[#This Row],[Discharge Date]],"D"),""),"")</f>
        <v/>
      </c>
    </row>
    <row r="396" spans="1:61" x14ac:dyDescent="0.25">
      <c r="A396" s="14"/>
      <c r="D396" s="20"/>
      <c r="O396" s="7"/>
      <c r="S396" s="10"/>
      <c r="AG396" s="11"/>
      <c r="AH396" s="35"/>
      <c r="AI396" s="11"/>
      <c r="AJ396" s="11"/>
      <c r="AP396" s="15" t="str" cm="1">
        <f t="array" aca="1" ref="AP39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6" s="16" t="str" cm="1">
        <f t="array" aca="1" ref="AQ39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6" s="16" t="str" cm="1">
        <f t="array" aca="1" ref="AR39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6" s="51" t="str">
        <f ca="1">IF(
AND(LEN(TRIM(FIT_Lite[[#This Row],[Child Care 6 Months Post-Discharge]]))=0,LEN(TRIM(FIT_Lite[[#This Row],[Discharge Date]]))&gt;0,LEN(TRIM(AN396))=0,FIT_Lite[[#This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6" s="48" t="str" cm="1">
        <f t="array" aca="1" ref="AT39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6" s="7">
        <f>IF(FIT_Lite[[#This Row],[Most Recent-AAPI Score]]&gt;=40, 1, IF(OR(TRIM(FIT_Lite[[#This Row],[Pre-AAPI Score]])="",TRIM(FIT_Lite[[#This Row],[Most Recent-AAPI Score]])=""),0,IF(FIT_Lite[[#This Row],[Most Recent-AAPI Score]]-FIT_Lite[[#This Row],[Pre-AAPI Score]]&gt;=0,1,0)))</f>
        <v>0</v>
      </c>
      <c r="AW396" s="7">
        <f>IF(FIT_Lite[[#This Row],[Most Recent-DLA-20 Score]]&gt;=7, 1, IF(OR(TRIM(FIT_Lite[[#This Row],[Pre-DLA-20 Score]])="",TRIM(FIT_Lite[[#This Row],[Most Recent-DLA-20 Score]])=""),0,IF(FIT_Lite[[#This Row],[Most Recent-DLA-20 Score]]-FIT_Lite[[#This Row],[Pre-DLA-20 Score]]&gt;=0,1,0)))</f>
        <v>0</v>
      </c>
      <c r="AX396" s="7">
        <f>IF(FIT_Lite[[#This Row],[Most Recent-AAPI Score]]&gt;=40, 1, IF(OR(TRIM(FIT_Lite[[#This Row],[Pre-AAPI Score]])="",TRIM(FIT_Lite[[#This Row],[Most Recent-AAPI Score]])=""),0,IF(FIT_Lite[[#This Row],[Most Recent-AAPI Score]]-FIT_Lite[[#This Row],[Pre-AAPI Score]]&gt;=0,1,0)))</f>
        <v>0</v>
      </c>
      <c r="AY396" s="7">
        <f>IF(FIT_Lite[[#This Row],[Most Recent-DLA-20 Score]]&gt;=7, 1, IF(OR(TRIM(FIT_Lite[[#This Row],[Pre-DLA-20 Score]])="",TRIM(FIT_Lite[[#This Row],[Most Recent-DLA-20 Score]])=""),0,IF(FIT_Lite[[#This Row],[Most Recent-DLA-20 Score]]-FIT_Lite[[#This Row],[Pre-DLA-20 Score]]&gt;=0,1,0)))</f>
        <v>0</v>
      </c>
      <c r="AZ396" s="7" t="str">
        <f>IFERROR(VLOOKUP(FIT_Lite[[#This Row],[Primary ICD-10 Diagnosis]],ICD_10[[Combined]:[category]],3,FALSE),"")</f>
        <v/>
      </c>
      <c r="BA396" s="18" t="str">
        <f>IF(AND(LEN(FIT_Lite[[#This Row],[Date Enrolled]])&gt;0,LEN(FIT_Lite[[#This Row],[Date Assessment Completed]])&gt;0),IF((FIT_Lite[[#This Row],[Date Assessment Completed]]-FIT_Lite[[#This Row],[Date Enrolled]])&lt;=15,"Yes","No"),"")</f>
        <v/>
      </c>
      <c r="BB396" s="7" t="str">
        <f>IF(AND(LEN(FIT_Lite[[#This Row],[Discharge Date]])&gt;0,LEN(FIT_Lite[[#This Row],[Date Discharge Summary Completed]])&gt;0),IF(DATEDIF(FIT_Lite[[#This Row],[Discharge Date]],FIT_Lite[[#This Row],[Date Discharge Summary Completed]],"D")&lt;=7,"Yes","No"),"")</f>
        <v/>
      </c>
      <c r="BC396" s="18" t="str">
        <f>IFERROR(IF(LEN(TRIM(FIT_Lite[[#This Row],[Living Arrangements at Discharge]]))&gt;0,VLOOKUP(FIT_Lite[[#This Row],[Living Arrangements at Discharge]],Living_Arrangements[],2,FALSE),""),"")</f>
        <v/>
      </c>
      <c r="BD39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6" s="18" t="str">
        <f>IF(LEN(TRIM(FIT_Lite[[#This Row],[Employment Status at Discharge]]))&gt;0,IF(FIT_Lite[[#This Row],[Employment Status at Discharge]]="Yes","Stable",IF(FIT_Lite[[#This Row],[Employment Status at Discharge]]="No","Unstable",IFERROR(VLOOKUP(FIT_Lite[[#This Row],[Employment Status at Discharge]],Employment_Stat[],2,FALSE),""))),"")</f>
        <v/>
      </c>
      <c r="BF396" s="16">
        <f>IF(LEN(FIT_Lite[[#This Row],[Pre-AAPI Date]])&gt;0,FIT_Lite[[#This Row],[Pre-AAPI Date]],FIT_Lite[[#This Row],[Date Enrolled]])</f>
        <v>0</v>
      </c>
      <c r="BG396" s="16">
        <f ca="1">IF(LEN(FIT_Lite[[#This Row],[Date Discharge Summary Completed]])&gt;0,FIT_Lite[[#This Row],[Date Discharge Summary Completed]],IF(LEN(FIT_Lite[[#This Row],[Discharge Date]])&gt;0,FIT_Lite[[#This Row],[Discharge Date]]+30,TODAY()))</f>
        <v>45940</v>
      </c>
      <c r="BH396" s="16">
        <f>IF(LEN(FIT_Lite[[#This Row],[Pre-DLA-20 Date]])&gt;0,FIT_Lite[[#This Row],[Pre-DLA-20 Date]],FIT_Lite[[#This Row],[Date Enrolled]])</f>
        <v>0</v>
      </c>
      <c r="BI396" t="str">
        <f>IFERROR(IF(AND(TRIM(FIT_Lite[[#This Row],[Date Enrolled]])&lt;&gt;"",TRIM(FIT_Lite[[#This Row],[Discharge Date]])&lt;&gt;""),DATEDIF(FIT_Lite[[#This Row],[Date Enrolled]],FIT_Lite[[#This Row],[Discharge Date]],"D"),""),"")</f>
        <v/>
      </c>
    </row>
    <row r="397" spans="1:61" x14ac:dyDescent="0.25">
      <c r="A397" s="14"/>
      <c r="D397" s="20"/>
      <c r="O397" s="7"/>
      <c r="S397" s="10"/>
      <c r="AG397" s="11"/>
      <c r="AH397" s="35"/>
      <c r="AI397" s="11"/>
      <c r="AJ397" s="11"/>
      <c r="AP397" s="15" t="str" cm="1">
        <f t="array" aca="1" ref="AP39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7" s="16" t="str" cm="1">
        <f t="array" aca="1" ref="AQ39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7" s="16" t="str" cm="1">
        <f t="array" aca="1" ref="AR39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7" s="51" t="str">
        <f ca="1">IF(
AND(LEN(TRIM(FIT_Lite[[#This Row],[Child Care 6 Months Post-Discharge]]))=0,LEN(TRIM(FIT_Lite[[#This Row],[Discharge Date]]))&gt;0,LEN(TRIM(AN397))=0,FIT_Lite[[#This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7" s="48" t="str" cm="1">
        <f t="array" aca="1" ref="AT39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7" s="7">
        <f>IF(FIT_Lite[[#This Row],[Most Recent-AAPI Score]]&gt;=40, 1, IF(OR(TRIM(FIT_Lite[[#This Row],[Pre-AAPI Score]])="",TRIM(FIT_Lite[[#This Row],[Most Recent-AAPI Score]])=""),0,IF(FIT_Lite[[#This Row],[Most Recent-AAPI Score]]-FIT_Lite[[#This Row],[Pre-AAPI Score]]&gt;=0,1,0)))</f>
        <v>0</v>
      </c>
      <c r="AW397" s="7">
        <f>IF(FIT_Lite[[#This Row],[Most Recent-DLA-20 Score]]&gt;=7, 1, IF(OR(TRIM(FIT_Lite[[#This Row],[Pre-DLA-20 Score]])="",TRIM(FIT_Lite[[#This Row],[Most Recent-DLA-20 Score]])=""),0,IF(FIT_Lite[[#This Row],[Most Recent-DLA-20 Score]]-FIT_Lite[[#This Row],[Pre-DLA-20 Score]]&gt;=0,1,0)))</f>
        <v>0</v>
      </c>
      <c r="AX397" s="7">
        <f>IF(FIT_Lite[[#This Row],[Most Recent-AAPI Score]]&gt;=40, 1, IF(OR(TRIM(FIT_Lite[[#This Row],[Pre-AAPI Score]])="",TRIM(FIT_Lite[[#This Row],[Most Recent-AAPI Score]])=""),0,IF(FIT_Lite[[#This Row],[Most Recent-AAPI Score]]-FIT_Lite[[#This Row],[Pre-AAPI Score]]&gt;=0,1,0)))</f>
        <v>0</v>
      </c>
      <c r="AY397" s="7">
        <f>IF(FIT_Lite[[#This Row],[Most Recent-DLA-20 Score]]&gt;=7, 1, IF(OR(TRIM(FIT_Lite[[#This Row],[Pre-DLA-20 Score]])="",TRIM(FIT_Lite[[#This Row],[Most Recent-DLA-20 Score]])=""),0,IF(FIT_Lite[[#This Row],[Most Recent-DLA-20 Score]]-FIT_Lite[[#This Row],[Pre-DLA-20 Score]]&gt;=0,1,0)))</f>
        <v>0</v>
      </c>
      <c r="AZ397" s="7" t="str">
        <f>IFERROR(VLOOKUP(FIT_Lite[[#This Row],[Primary ICD-10 Diagnosis]],ICD_10[[Combined]:[category]],3,FALSE),"")</f>
        <v/>
      </c>
      <c r="BA397" s="18" t="str">
        <f>IF(AND(LEN(FIT_Lite[[#This Row],[Date Enrolled]])&gt;0,LEN(FIT_Lite[[#This Row],[Date Assessment Completed]])&gt;0),IF((FIT_Lite[[#This Row],[Date Assessment Completed]]-FIT_Lite[[#This Row],[Date Enrolled]])&lt;=15,"Yes","No"),"")</f>
        <v/>
      </c>
      <c r="BB397" s="7" t="str">
        <f>IF(AND(LEN(FIT_Lite[[#This Row],[Discharge Date]])&gt;0,LEN(FIT_Lite[[#This Row],[Date Discharge Summary Completed]])&gt;0),IF(DATEDIF(FIT_Lite[[#This Row],[Discharge Date]],FIT_Lite[[#This Row],[Date Discharge Summary Completed]],"D")&lt;=7,"Yes","No"),"")</f>
        <v/>
      </c>
      <c r="BC397" s="18" t="str">
        <f>IFERROR(IF(LEN(TRIM(FIT_Lite[[#This Row],[Living Arrangements at Discharge]]))&gt;0,VLOOKUP(FIT_Lite[[#This Row],[Living Arrangements at Discharge]],Living_Arrangements[],2,FALSE),""),"")</f>
        <v/>
      </c>
      <c r="BD39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7" s="18" t="str">
        <f>IF(LEN(TRIM(FIT_Lite[[#This Row],[Employment Status at Discharge]]))&gt;0,IF(FIT_Lite[[#This Row],[Employment Status at Discharge]]="Yes","Stable",IF(FIT_Lite[[#This Row],[Employment Status at Discharge]]="No","Unstable",IFERROR(VLOOKUP(FIT_Lite[[#This Row],[Employment Status at Discharge]],Employment_Stat[],2,FALSE),""))),"")</f>
        <v/>
      </c>
      <c r="BF397" s="16">
        <f>IF(LEN(FIT_Lite[[#This Row],[Pre-AAPI Date]])&gt;0,FIT_Lite[[#This Row],[Pre-AAPI Date]],FIT_Lite[[#This Row],[Date Enrolled]])</f>
        <v>0</v>
      </c>
      <c r="BG397" s="16">
        <f ca="1">IF(LEN(FIT_Lite[[#This Row],[Date Discharge Summary Completed]])&gt;0,FIT_Lite[[#This Row],[Date Discharge Summary Completed]],IF(LEN(FIT_Lite[[#This Row],[Discharge Date]])&gt;0,FIT_Lite[[#This Row],[Discharge Date]]+30,TODAY()))</f>
        <v>45940</v>
      </c>
      <c r="BH397" s="16">
        <f>IF(LEN(FIT_Lite[[#This Row],[Pre-DLA-20 Date]])&gt;0,FIT_Lite[[#This Row],[Pre-DLA-20 Date]],FIT_Lite[[#This Row],[Date Enrolled]])</f>
        <v>0</v>
      </c>
      <c r="BI397" t="str">
        <f>IFERROR(IF(AND(TRIM(FIT_Lite[[#This Row],[Date Enrolled]])&lt;&gt;"",TRIM(FIT_Lite[[#This Row],[Discharge Date]])&lt;&gt;""),DATEDIF(FIT_Lite[[#This Row],[Date Enrolled]],FIT_Lite[[#This Row],[Discharge Date]],"D"),""),"")</f>
        <v/>
      </c>
    </row>
    <row r="398" spans="1:61" x14ac:dyDescent="0.25">
      <c r="A398" s="14"/>
      <c r="D398" s="20"/>
      <c r="O398" s="7"/>
      <c r="S398" s="10"/>
      <c r="AG398" s="11"/>
      <c r="AH398" s="35"/>
      <c r="AI398" s="11"/>
      <c r="AJ398" s="11"/>
      <c r="AP398" s="15" t="str" cm="1">
        <f t="array" aca="1" ref="AP39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8" s="16" t="str" cm="1">
        <f t="array" aca="1" ref="AQ39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8" s="16" t="str" cm="1">
        <f t="array" aca="1" ref="AR39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8" s="51" t="str">
        <f ca="1">IF(
AND(LEN(TRIM(FIT_Lite[[#This Row],[Child Care 6 Months Post-Discharge]]))=0,LEN(TRIM(FIT_Lite[[#This Row],[Discharge Date]]))&gt;0,LEN(TRIM(AN398))=0,FIT_Lite[[#This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8" s="48" t="str" cm="1">
        <f t="array" aca="1" ref="AT39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8" s="7">
        <f>IF(FIT_Lite[[#This Row],[Most Recent-AAPI Score]]&gt;=40, 1, IF(OR(TRIM(FIT_Lite[[#This Row],[Pre-AAPI Score]])="",TRIM(FIT_Lite[[#This Row],[Most Recent-AAPI Score]])=""),0,IF(FIT_Lite[[#This Row],[Most Recent-AAPI Score]]-FIT_Lite[[#This Row],[Pre-AAPI Score]]&gt;=0,1,0)))</f>
        <v>0</v>
      </c>
      <c r="AW398" s="7">
        <f>IF(FIT_Lite[[#This Row],[Most Recent-DLA-20 Score]]&gt;=7, 1, IF(OR(TRIM(FIT_Lite[[#This Row],[Pre-DLA-20 Score]])="",TRIM(FIT_Lite[[#This Row],[Most Recent-DLA-20 Score]])=""),0,IF(FIT_Lite[[#This Row],[Most Recent-DLA-20 Score]]-FIT_Lite[[#This Row],[Pre-DLA-20 Score]]&gt;=0,1,0)))</f>
        <v>0</v>
      </c>
      <c r="AX398" s="7">
        <f>IF(FIT_Lite[[#This Row],[Most Recent-AAPI Score]]&gt;=40, 1, IF(OR(TRIM(FIT_Lite[[#This Row],[Pre-AAPI Score]])="",TRIM(FIT_Lite[[#This Row],[Most Recent-AAPI Score]])=""),0,IF(FIT_Lite[[#This Row],[Most Recent-AAPI Score]]-FIT_Lite[[#This Row],[Pre-AAPI Score]]&gt;=0,1,0)))</f>
        <v>0</v>
      </c>
      <c r="AY398" s="7">
        <f>IF(FIT_Lite[[#This Row],[Most Recent-DLA-20 Score]]&gt;=7, 1, IF(OR(TRIM(FIT_Lite[[#This Row],[Pre-DLA-20 Score]])="",TRIM(FIT_Lite[[#This Row],[Most Recent-DLA-20 Score]])=""),0,IF(FIT_Lite[[#This Row],[Most Recent-DLA-20 Score]]-FIT_Lite[[#This Row],[Pre-DLA-20 Score]]&gt;=0,1,0)))</f>
        <v>0</v>
      </c>
      <c r="AZ398" s="7" t="str">
        <f>IFERROR(VLOOKUP(FIT_Lite[[#This Row],[Primary ICD-10 Diagnosis]],ICD_10[[Combined]:[category]],3,FALSE),"")</f>
        <v/>
      </c>
      <c r="BA398" s="18" t="str">
        <f>IF(AND(LEN(FIT_Lite[[#This Row],[Date Enrolled]])&gt;0,LEN(FIT_Lite[[#This Row],[Date Assessment Completed]])&gt;0),IF((FIT_Lite[[#This Row],[Date Assessment Completed]]-FIT_Lite[[#This Row],[Date Enrolled]])&lt;=15,"Yes","No"),"")</f>
        <v/>
      </c>
      <c r="BB398" s="7" t="str">
        <f>IF(AND(LEN(FIT_Lite[[#This Row],[Discharge Date]])&gt;0,LEN(FIT_Lite[[#This Row],[Date Discharge Summary Completed]])&gt;0),IF(DATEDIF(FIT_Lite[[#This Row],[Discharge Date]],FIT_Lite[[#This Row],[Date Discharge Summary Completed]],"D")&lt;=7,"Yes","No"),"")</f>
        <v/>
      </c>
      <c r="BC398" s="18" t="str">
        <f>IFERROR(IF(LEN(TRIM(FIT_Lite[[#This Row],[Living Arrangements at Discharge]]))&gt;0,VLOOKUP(FIT_Lite[[#This Row],[Living Arrangements at Discharge]],Living_Arrangements[],2,FALSE),""),"")</f>
        <v/>
      </c>
      <c r="BD39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8" s="18" t="str">
        <f>IF(LEN(TRIM(FIT_Lite[[#This Row],[Employment Status at Discharge]]))&gt;0,IF(FIT_Lite[[#This Row],[Employment Status at Discharge]]="Yes","Stable",IF(FIT_Lite[[#This Row],[Employment Status at Discharge]]="No","Unstable",IFERROR(VLOOKUP(FIT_Lite[[#This Row],[Employment Status at Discharge]],Employment_Stat[],2,FALSE),""))),"")</f>
        <v/>
      </c>
      <c r="BF398" s="16">
        <f>IF(LEN(FIT_Lite[[#This Row],[Pre-AAPI Date]])&gt;0,FIT_Lite[[#This Row],[Pre-AAPI Date]],FIT_Lite[[#This Row],[Date Enrolled]])</f>
        <v>0</v>
      </c>
      <c r="BG398" s="16">
        <f ca="1">IF(LEN(FIT_Lite[[#This Row],[Date Discharge Summary Completed]])&gt;0,FIT_Lite[[#This Row],[Date Discharge Summary Completed]],IF(LEN(FIT_Lite[[#This Row],[Discharge Date]])&gt;0,FIT_Lite[[#This Row],[Discharge Date]]+30,TODAY()))</f>
        <v>45940</v>
      </c>
      <c r="BH398" s="16">
        <f>IF(LEN(FIT_Lite[[#This Row],[Pre-DLA-20 Date]])&gt;0,FIT_Lite[[#This Row],[Pre-DLA-20 Date]],FIT_Lite[[#This Row],[Date Enrolled]])</f>
        <v>0</v>
      </c>
      <c r="BI398" t="str">
        <f>IFERROR(IF(AND(TRIM(FIT_Lite[[#This Row],[Date Enrolled]])&lt;&gt;"",TRIM(FIT_Lite[[#This Row],[Discharge Date]])&lt;&gt;""),DATEDIF(FIT_Lite[[#This Row],[Date Enrolled]],FIT_Lite[[#This Row],[Discharge Date]],"D"),""),"")</f>
        <v/>
      </c>
    </row>
    <row r="399" spans="1:61" x14ac:dyDescent="0.25">
      <c r="A399" s="14"/>
      <c r="D399" s="20"/>
      <c r="O399" s="7"/>
      <c r="S399" s="10"/>
      <c r="AG399" s="11"/>
      <c r="AH399" s="35"/>
      <c r="AI399" s="11"/>
      <c r="AJ399" s="11"/>
      <c r="AP399" s="15" t="str" cm="1">
        <f t="array" aca="1" ref="AP39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399" s="16" t="str" cm="1">
        <f t="array" aca="1" ref="AQ39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399" s="16" t="str" cm="1">
        <f t="array" aca="1" ref="AR39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399" s="51" t="str">
        <f ca="1">IF(
AND(LEN(TRIM(FIT_Lite[[#This Row],[Child Care 6 Months Post-Discharge]]))=0,LEN(TRIM(FIT_Lite[[#This Row],[Discharge Date]]))&gt;0,LEN(TRIM(AN399))=0,FIT_Lite[[#This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399" s="48" t="str" cm="1">
        <f t="array" aca="1" ref="AT39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39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399" s="7">
        <f>IF(FIT_Lite[[#This Row],[Most Recent-AAPI Score]]&gt;=40, 1, IF(OR(TRIM(FIT_Lite[[#This Row],[Pre-AAPI Score]])="",TRIM(FIT_Lite[[#This Row],[Most Recent-AAPI Score]])=""),0,IF(FIT_Lite[[#This Row],[Most Recent-AAPI Score]]-FIT_Lite[[#This Row],[Pre-AAPI Score]]&gt;=0,1,0)))</f>
        <v>0</v>
      </c>
      <c r="AW399" s="7">
        <f>IF(FIT_Lite[[#This Row],[Most Recent-DLA-20 Score]]&gt;=7, 1, IF(OR(TRIM(FIT_Lite[[#This Row],[Pre-DLA-20 Score]])="",TRIM(FIT_Lite[[#This Row],[Most Recent-DLA-20 Score]])=""),0,IF(FIT_Lite[[#This Row],[Most Recent-DLA-20 Score]]-FIT_Lite[[#This Row],[Pre-DLA-20 Score]]&gt;=0,1,0)))</f>
        <v>0</v>
      </c>
      <c r="AX399" s="7">
        <f>IF(FIT_Lite[[#This Row],[Most Recent-AAPI Score]]&gt;=40, 1, IF(OR(TRIM(FIT_Lite[[#This Row],[Pre-AAPI Score]])="",TRIM(FIT_Lite[[#This Row],[Most Recent-AAPI Score]])=""),0,IF(FIT_Lite[[#This Row],[Most Recent-AAPI Score]]-FIT_Lite[[#This Row],[Pre-AAPI Score]]&gt;=0,1,0)))</f>
        <v>0</v>
      </c>
      <c r="AY399" s="7">
        <f>IF(FIT_Lite[[#This Row],[Most Recent-DLA-20 Score]]&gt;=7, 1, IF(OR(TRIM(FIT_Lite[[#This Row],[Pre-DLA-20 Score]])="",TRIM(FIT_Lite[[#This Row],[Most Recent-DLA-20 Score]])=""),0,IF(FIT_Lite[[#This Row],[Most Recent-DLA-20 Score]]-FIT_Lite[[#This Row],[Pre-DLA-20 Score]]&gt;=0,1,0)))</f>
        <v>0</v>
      </c>
      <c r="AZ399" s="7" t="str">
        <f>IFERROR(VLOOKUP(FIT_Lite[[#This Row],[Primary ICD-10 Diagnosis]],ICD_10[[Combined]:[category]],3,FALSE),"")</f>
        <v/>
      </c>
      <c r="BA399" s="18" t="str">
        <f>IF(AND(LEN(FIT_Lite[[#This Row],[Date Enrolled]])&gt;0,LEN(FIT_Lite[[#This Row],[Date Assessment Completed]])&gt;0),IF((FIT_Lite[[#This Row],[Date Assessment Completed]]-FIT_Lite[[#This Row],[Date Enrolled]])&lt;=15,"Yes","No"),"")</f>
        <v/>
      </c>
      <c r="BB399" s="7" t="str">
        <f>IF(AND(LEN(FIT_Lite[[#This Row],[Discharge Date]])&gt;0,LEN(FIT_Lite[[#This Row],[Date Discharge Summary Completed]])&gt;0),IF(DATEDIF(FIT_Lite[[#This Row],[Discharge Date]],FIT_Lite[[#This Row],[Date Discharge Summary Completed]],"D")&lt;=7,"Yes","No"),"")</f>
        <v/>
      </c>
      <c r="BC399" s="18" t="str">
        <f>IFERROR(IF(LEN(TRIM(FIT_Lite[[#This Row],[Living Arrangements at Discharge]]))&gt;0,VLOOKUP(FIT_Lite[[#This Row],[Living Arrangements at Discharge]],Living_Arrangements[],2,FALSE),""),"")</f>
        <v/>
      </c>
      <c r="BD39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399" s="18" t="str">
        <f>IF(LEN(TRIM(FIT_Lite[[#This Row],[Employment Status at Discharge]]))&gt;0,IF(FIT_Lite[[#This Row],[Employment Status at Discharge]]="Yes","Stable",IF(FIT_Lite[[#This Row],[Employment Status at Discharge]]="No","Unstable",IFERROR(VLOOKUP(FIT_Lite[[#This Row],[Employment Status at Discharge]],Employment_Stat[],2,FALSE),""))),"")</f>
        <v/>
      </c>
      <c r="BF399" s="16">
        <f>IF(LEN(FIT_Lite[[#This Row],[Pre-AAPI Date]])&gt;0,FIT_Lite[[#This Row],[Pre-AAPI Date]],FIT_Lite[[#This Row],[Date Enrolled]])</f>
        <v>0</v>
      </c>
      <c r="BG399" s="16">
        <f ca="1">IF(LEN(FIT_Lite[[#This Row],[Date Discharge Summary Completed]])&gt;0,FIT_Lite[[#This Row],[Date Discharge Summary Completed]],IF(LEN(FIT_Lite[[#This Row],[Discharge Date]])&gt;0,FIT_Lite[[#This Row],[Discharge Date]]+30,TODAY()))</f>
        <v>45940</v>
      </c>
      <c r="BH399" s="16">
        <f>IF(LEN(FIT_Lite[[#This Row],[Pre-DLA-20 Date]])&gt;0,FIT_Lite[[#This Row],[Pre-DLA-20 Date]],FIT_Lite[[#This Row],[Date Enrolled]])</f>
        <v>0</v>
      </c>
      <c r="BI399" t="str">
        <f>IFERROR(IF(AND(TRIM(FIT_Lite[[#This Row],[Date Enrolled]])&lt;&gt;"",TRIM(FIT_Lite[[#This Row],[Discharge Date]])&lt;&gt;""),DATEDIF(FIT_Lite[[#This Row],[Date Enrolled]],FIT_Lite[[#This Row],[Discharge Date]],"D"),""),"")</f>
        <v/>
      </c>
    </row>
    <row r="400" spans="1:61" x14ac:dyDescent="0.25">
      <c r="A400" s="14"/>
      <c r="D400" s="20"/>
      <c r="O400" s="7"/>
      <c r="S400" s="10"/>
      <c r="AG400" s="11"/>
      <c r="AH400" s="35"/>
      <c r="AI400" s="11"/>
      <c r="AJ400" s="11"/>
      <c r="AP400" s="15" t="str" cm="1">
        <f t="array" aca="1" ref="AP40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0" s="16" t="str" cm="1">
        <f t="array" aca="1" ref="AQ40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0" s="16" t="str" cm="1">
        <f t="array" aca="1" ref="AR40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0" s="51" t="str">
        <f ca="1">IF(
AND(LEN(TRIM(FIT_Lite[[#This Row],[Child Care 6 Months Post-Discharge]]))=0,LEN(TRIM(FIT_Lite[[#This Row],[Discharge Date]]))&gt;0,LEN(TRIM(AN400))=0,FIT_Lite[[#This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0" s="48" t="str" cm="1">
        <f t="array" aca="1" ref="AT40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0" s="7">
        <f>IF(FIT_Lite[[#This Row],[Most Recent-AAPI Score]]&gt;=40, 1, IF(OR(TRIM(FIT_Lite[[#This Row],[Pre-AAPI Score]])="",TRIM(FIT_Lite[[#This Row],[Most Recent-AAPI Score]])=""),0,IF(FIT_Lite[[#This Row],[Most Recent-AAPI Score]]-FIT_Lite[[#This Row],[Pre-AAPI Score]]&gt;=0,1,0)))</f>
        <v>0</v>
      </c>
      <c r="AW400" s="7">
        <f>IF(FIT_Lite[[#This Row],[Most Recent-DLA-20 Score]]&gt;=7, 1, IF(OR(TRIM(FIT_Lite[[#This Row],[Pre-DLA-20 Score]])="",TRIM(FIT_Lite[[#This Row],[Most Recent-DLA-20 Score]])=""),0,IF(FIT_Lite[[#This Row],[Most Recent-DLA-20 Score]]-FIT_Lite[[#This Row],[Pre-DLA-20 Score]]&gt;=0,1,0)))</f>
        <v>0</v>
      </c>
      <c r="AX400" s="7">
        <f>IF(FIT_Lite[[#This Row],[Most Recent-AAPI Score]]&gt;=40, 1, IF(OR(TRIM(FIT_Lite[[#This Row],[Pre-AAPI Score]])="",TRIM(FIT_Lite[[#This Row],[Most Recent-AAPI Score]])=""),0,IF(FIT_Lite[[#This Row],[Most Recent-AAPI Score]]-FIT_Lite[[#This Row],[Pre-AAPI Score]]&gt;=0,1,0)))</f>
        <v>0</v>
      </c>
      <c r="AY400" s="7">
        <f>IF(FIT_Lite[[#This Row],[Most Recent-DLA-20 Score]]&gt;=7, 1, IF(OR(TRIM(FIT_Lite[[#This Row],[Pre-DLA-20 Score]])="",TRIM(FIT_Lite[[#This Row],[Most Recent-DLA-20 Score]])=""),0,IF(FIT_Lite[[#This Row],[Most Recent-DLA-20 Score]]-FIT_Lite[[#This Row],[Pre-DLA-20 Score]]&gt;=0,1,0)))</f>
        <v>0</v>
      </c>
      <c r="AZ400" s="7" t="str">
        <f>IFERROR(VLOOKUP(FIT_Lite[[#This Row],[Primary ICD-10 Diagnosis]],ICD_10[[Combined]:[category]],3,FALSE),"")</f>
        <v/>
      </c>
      <c r="BA400" s="18" t="str">
        <f>IF(AND(LEN(FIT_Lite[[#This Row],[Date Enrolled]])&gt;0,LEN(FIT_Lite[[#This Row],[Date Assessment Completed]])&gt;0),IF((FIT_Lite[[#This Row],[Date Assessment Completed]]-FIT_Lite[[#This Row],[Date Enrolled]])&lt;=15,"Yes","No"),"")</f>
        <v/>
      </c>
      <c r="BB400" s="7" t="str">
        <f>IF(AND(LEN(FIT_Lite[[#This Row],[Discharge Date]])&gt;0,LEN(FIT_Lite[[#This Row],[Date Discharge Summary Completed]])&gt;0),IF(DATEDIF(FIT_Lite[[#This Row],[Discharge Date]],FIT_Lite[[#This Row],[Date Discharge Summary Completed]],"D")&lt;=7,"Yes","No"),"")</f>
        <v/>
      </c>
      <c r="BC400" s="18" t="str">
        <f>IFERROR(IF(LEN(TRIM(FIT_Lite[[#This Row],[Living Arrangements at Discharge]]))&gt;0,VLOOKUP(FIT_Lite[[#This Row],[Living Arrangements at Discharge]],Living_Arrangements[],2,FALSE),""),"")</f>
        <v/>
      </c>
      <c r="BD40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0" s="18" t="str">
        <f>IF(LEN(TRIM(FIT_Lite[[#This Row],[Employment Status at Discharge]]))&gt;0,IF(FIT_Lite[[#This Row],[Employment Status at Discharge]]="Yes","Stable",IF(FIT_Lite[[#This Row],[Employment Status at Discharge]]="No","Unstable",IFERROR(VLOOKUP(FIT_Lite[[#This Row],[Employment Status at Discharge]],Employment_Stat[],2,FALSE),""))),"")</f>
        <v/>
      </c>
      <c r="BF400" s="16">
        <f>IF(LEN(FIT_Lite[[#This Row],[Pre-AAPI Date]])&gt;0,FIT_Lite[[#This Row],[Pre-AAPI Date]],FIT_Lite[[#This Row],[Date Enrolled]])</f>
        <v>0</v>
      </c>
      <c r="BG400" s="16">
        <f ca="1">IF(LEN(FIT_Lite[[#This Row],[Date Discharge Summary Completed]])&gt;0,FIT_Lite[[#This Row],[Date Discharge Summary Completed]],IF(LEN(FIT_Lite[[#This Row],[Discharge Date]])&gt;0,FIT_Lite[[#This Row],[Discharge Date]]+30,TODAY()))</f>
        <v>45940</v>
      </c>
      <c r="BH400" s="16">
        <f>IF(LEN(FIT_Lite[[#This Row],[Pre-DLA-20 Date]])&gt;0,FIT_Lite[[#This Row],[Pre-DLA-20 Date]],FIT_Lite[[#This Row],[Date Enrolled]])</f>
        <v>0</v>
      </c>
      <c r="BI400" t="str">
        <f>IFERROR(IF(AND(TRIM(FIT_Lite[[#This Row],[Date Enrolled]])&lt;&gt;"",TRIM(FIT_Lite[[#This Row],[Discharge Date]])&lt;&gt;""),DATEDIF(FIT_Lite[[#This Row],[Date Enrolled]],FIT_Lite[[#This Row],[Discharge Date]],"D"),""),"")</f>
        <v/>
      </c>
    </row>
    <row r="401" spans="1:61" x14ac:dyDescent="0.25">
      <c r="A401" s="14"/>
      <c r="D401" s="20"/>
      <c r="O401" s="7"/>
      <c r="S401" s="10"/>
      <c r="AG401" s="11"/>
      <c r="AH401" s="35"/>
      <c r="AI401" s="11"/>
      <c r="AJ401" s="11"/>
      <c r="AP401" s="15" t="str" cm="1">
        <f t="array" aca="1" ref="AP40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1" s="16" t="str" cm="1">
        <f t="array" aca="1" ref="AQ40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1" s="16" t="str" cm="1">
        <f t="array" aca="1" ref="AR40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1" s="51" t="str">
        <f ca="1">IF(
AND(LEN(TRIM(FIT_Lite[[#This Row],[Child Care 6 Months Post-Discharge]]))=0,LEN(TRIM(FIT_Lite[[#This Row],[Discharge Date]]))&gt;0,LEN(TRIM(AN401))=0,FIT_Lite[[#This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1" s="48" t="str" cm="1">
        <f t="array" aca="1" ref="AT40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1" s="7">
        <f>IF(FIT_Lite[[#This Row],[Most Recent-AAPI Score]]&gt;=40, 1, IF(OR(TRIM(FIT_Lite[[#This Row],[Pre-AAPI Score]])="",TRIM(FIT_Lite[[#This Row],[Most Recent-AAPI Score]])=""),0,IF(FIT_Lite[[#This Row],[Most Recent-AAPI Score]]-FIT_Lite[[#This Row],[Pre-AAPI Score]]&gt;=0,1,0)))</f>
        <v>0</v>
      </c>
      <c r="AW401" s="7">
        <f>IF(FIT_Lite[[#This Row],[Most Recent-DLA-20 Score]]&gt;=7, 1, IF(OR(TRIM(FIT_Lite[[#This Row],[Pre-DLA-20 Score]])="",TRIM(FIT_Lite[[#This Row],[Most Recent-DLA-20 Score]])=""),0,IF(FIT_Lite[[#This Row],[Most Recent-DLA-20 Score]]-FIT_Lite[[#This Row],[Pre-DLA-20 Score]]&gt;=0,1,0)))</f>
        <v>0</v>
      </c>
      <c r="AX401" s="7">
        <f>IF(FIT_Lite[[#This Row],[Most Recent-AAPI Score]]&gt;=40, 1, IF(OR(TRIM(FIT_Lite[[#This Row],[Pre-AAPI Score]])="",TRIM(FIT_Lite[[#This Row],[Most Recent-AAPI Score]])=""),0,IF(FIT_Lite[[#This Row],[Most Recent-AAPI Score]]-FIT_Lite[[#This Row],[Pre-AAPI Score]]&gt;=0,1,0)))</f>
        <v>0</v>
      </c>
      <c r="AY401" s="7">
        <f>IF(FIT_Lite[[#This Row],[Most Recent-DLA-20 Score]]&gt;=7, 1, IF(OR(TRIM(FIT_Lite[[#This Row],[Pre-DLA-20 Score]])="",TRIM(FIT_Lite[[#This Row],[Most Recent-DLA-20 Score]])=""),0,IF(FIT_Lite[[#This Row],[Most Recent-DLA-20 Score]]-FIT_Lite[[#This Row],[Pre-DLA-20 Score]]&gt;=0,1,0)))</f>
        <v>0</v>
      </c>
      <c r="AZ401" s="7" t="str">
        <f>IFERROR(VLOOKUP(FIT_Lite[[#This Row],[Primary ICD-10 Diagnosis]],ICD_10[[Combined]:[category]],3,FALSE),"")</f>
        <v/>
      </c>
      <c r="BA401" s="18" t="str">
        <f>IF(AND(LEN(FIT_Lite[[#This Row],[Date Enrolled]])&gt;0,LEN(FIT_Lite[[#This Row],[Date Assessment Completed]])&gt;0),IF((FIT_Lite[[#This Row],[Date Assessment Completed]]-FIT_Lite[[#This Row],[Date Enrolled]])&lt;=15,"Yes","No"),"")</f>
        <v/>
      </c>
      <c r="BB401" s="7" t="str">
        <f>IF(AND(LEN(FIT_Lite[[#This Row],[Discharge Date]])&gt;0,LEN(FIT_Lite[[#This Row],[Date Discharge Summary Completed]])&gt;0),IF(DATEDIF(FIT_Lite[[#This Row],[Discharge Date]],FIT_Lite[[#This Row],[Date Discharge Summary Completed]],"D")&lt;=7,"Yes","No"),"")</f>
        <v/>
      </c>
      <c r="BC401" s="18" t="str">
        <f>IFERROR(IF(LEN(TRIM(FIT_Lite[[#This Row],[Living Arrangements at Discharge]]))&gt;0,VLOOKUP(FIT_Lite[[#This Row],[Living Arrangements at Discharge]],Living_Arrangements[],2,FALSE),""),"")</f>
        <v/>
      </c>
      <c r="BD40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1" s="18" t="str">
        <f>IF(LEN(TRIM(FIT_Lite[[#This Row],[Employment Status at Discharge]]))&gt;0,IF(FIT_Lite[[#This Row],[Employment Status at Discharge]]="Yes","Stable",IF(FIT_Lite[[#This Row],[Employment Status at Discharge]]="No","Unstable",IFERROR(VLOOKUP(FIT_Lite[[#This Row],[Employment Status at Discharge]],Employment_Stat[],2,FALSE),""))),"")</f>
        <v/>
      </c>
      <c r="BF401" s="16">
        <f>IF(LEN(FIT_Lite[[#This Row],[Pre-AAPI Date]])&gt;0,FIT_Lite[[#This Row],[Pre-AAPI Date]],FIT_Lite[[#This Row],[Date Enrolled]])</f>
        <v>0</v>
      </c>
      <c r="BG401" s="16">
        <f ca="1">IF(LEN(FIT_Lite[[#This Row],[Date Discharge Summary Completed]])&gt;0,FIT_Lite[[#This Row],[Date Discharge Summary Completed]],IF(LEN(FIT_Lite[[#This Row],[Discharge Date]])&gt;0,FIT_Lite[[#This Row],[Discharge Date]]+30,TODAY()))</f>
        <v>45940</v>
      </c>
      <c r="BH401" s="16">
        <f>IF(LEN(FIT_Lite[[#This Row],[Pre-DLA-20 Date]])&gt;0,FIT_Lite[[#This Row],[Pre-DLA-20 Date]],FIT_Lite[[#This Row],[Date Enrolled]])</f>
        <v>0</v>
      </c>
      <c r="BI401" t="str">
        <f>IFERROR(IF(AND(TRIM(FIT_Lite[[#This Row],[Date Enrolled]])&lt;&gt;"",TRIM(FIT_Lite[[#This Row],[Discharge Date]])&lt;&gt;""),DATEDIF(FIT_Lite[[#This Row],[Date Enrolled]],FIT_Lite[[#This Row],[Discharge Date]],"D"),""),"")</f>
        <v/>
      </c>
    </row>
    <row r="402" spans="1:61" x14ac:dyDescent="0.25">
      <c r="A402" s="14"/>
      <c r="D402" s="20"/>
      <c r="O402" s="7"/>
      <c r="S402" s="10"/>
      <c r="AG402" s="11"/>
      <c r="AH402" s="35"/>
      <c r="AI402" s="11"/>
      <c r="AJ402" s="11"/>
      <c r="AP402" s="15" t="str" cm="1">
        <f t="array" aca="1" ref="AP40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2" s="16" t="str" cm="1">
        <f t="array" aca="1" ref="AQ40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2" s="16" t="str" cm="1">
        <f t="array" aca="1" ref="AR40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2" s="51" t="str">
        <f ca="1">IF(
AND(LEN(TRIM(FIT_Lite[[#This Row],[Child Care 6 Months Post-Discharge]]))=0,LEN(TRIM(FIT_Lite[[#This Row],[Discharge Date]]))&gt;0,LEN(TRIM(AN402))=0,FIT_Lite[[#This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2" s="48" t="str" cm="1">
        <f t="array" aca="1" ref="AT40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2" s="7">
        <f>IF(FIT_Lite[[#This Row],[Most Recent-AAPI Score]]&gt;=40, 1, IF(OR(TRIM(FIT_Lite[[#This Row],[Pre-AAPI Score]])="",TRIM(FIT_Lite[[#This Row],[Most Recent-AAPI Score]])=""),0,IF(FIT_Lite[[#This Row],[Most Recent-AAPI Score]]-FIT_Lite[[#This Row],[Pre-AAPI Score]]&gt;=0,1,0)))</f>
        <v>0</v>
      </c>
      <c r="AW402" s="7">
        <f>IF(FIT_Lite[[#This Row],[Most Recent-DLA-20 Score]]&gt;=7, 1, IF(OR(TRIM(FIT_Lite[[#This Row],[Pre-DLA-20 Score]])="",TRIM(FIT_Lite[[#This Row],[Most Recent-DLA-20 Score]])=""),0,IF(FIT_Lite[[#This Row],[Most Recent-DLA-20 Score]]-FIT_Lite[[#This Row],[Pre-DLA-20 Score]]&gt;=0,1,0)))</f>
        <v>0</v>
      </c>
      <c r="AX402" s="7">
        <f>IF(FIT_Lite[[#This Row],[Most Recent-AAPI Score]]&gt;=40, 1, IF(OR(TRIM(FIT_Lite[[#This Row],[Pre-AAPI Score]])="",TRIM(FIT_Lite[[#This Row],[Most Recent-AAPI Score]])=""),0,IF(FIT_Lite[[#This Row],[Most Recent-AAPI Score]]-FIT_Lite[[#This Row],[Pre-AAPI Score]]&gt;=0,1,0)))</f>
        <v>0</v>
      </c>
      <c r="AY402" s="7">
        <f>IF(FIT_Lite[[#This Row],[Most Recent-DLA-20 Score]]&gt;=7, 1, IF(OR(TRIM(FIT_Lite[[#This Row],[Pre-DLA-20 Score]])="",TRIM(FIT_Lite[[#This Row],[Most Recent-DLA-20 Score]])=""),0,IF(FIT_Lite[[#This Row],[Most Recent-DLA-20 Score]]-FIT_Lite[[#This Row],[Pre-DLA-20 Score]]&gt;=0,1,0)))</f>
        <v>0</v>
      </c>
      <c r="AZ402" s="7" t="str">
        <f>IFERROR(VLOOKUP(FIT_Lite[[#This Row],[Primary ICD-10 Diagnosis]],ICD_10[[Combined]:[category]],3,FALSE),"")</f>
        <v/>
      </c>
      <c r="BA402" s="18" t="str">
        <f>IF(AND(LEN(FIT_Lite[[#This Row],[Date Enrolled]])&gt;0,LEN(FIT_Lite[[#This Row],[Date Assessment Completed]])&gt;0),IF((FIT_Lite[[#This Row],[Date Assessment Completed]]-FIT_Lite[[#This Row],[Date Enrolled]])&lt;=15,"Yes","No"),"")</f>
        <v/>
      </c>
      <c r="BB402" s="7" t="str">
        <f>IF(AND(LEN(FIT_Lite[[#This Row],[Discharge Date]])&gt;0,LEN(FIT_Lite[[#This Row],[Date Discharge Summary Completed]])&gt;0),IF(DATEDIF(FIT_Lite[[#This Row],[Discharge Date]],FIT_Lite[[#This Row],[Date Discharge Summary Completed]],"D")&lt;=7,"Yes","No"),"")</f>
        <v/>
      </c>
      <c r="BC402" s="18" t="str">
        <f>IFERROR(IF(LEN(TRIM(FIT_Lite[[#This Row],[Living Arrangements at Discharge]]))&gt;0,VLOOKUP(FIT_Lite[[#This Row],[Living Arrangements at Discharge]],Living_Arrangements[],2,FALSE),""),"")</f>
        <v/>
      </c>
      <c r="BD40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2" s="18" t="str">
        <f>IF(LEN(TRIM(FIT_Lite[[#This Row],[Employment Status at Discharge]]))&gt;0,IF(FIT_Lite[[#This Row],[Employment Status at Discharge]]="Yes","Stable",IF(FIT_Lite[[#This Row],[Employment Status at Discharge]]="No","Unstable",IFERROR(VLOOKUP(FIT_Lite[[#This Row],[Employment Status at Discharge]],Employment_Stat[],2,FALSE),""))),"")</f>
        <v/>
      </c>
      <c r="BF402" s="16">
        <f>IF(LEN(FIT_Lite[[#This Row],[Pre-AAPI Date]])&gt;0,FIT_Lite[[#This Row],[Pre-AAPI Date]],FIT_Lite[[#This Row],[Date Enrolled]])</f>
        <v>0</v>
      </c>
      <c r="BG402" s="16">
        <f ca="1">IF(LEN(FIT_Lite[[#This Row],[Date Discharge Summary Completed]])&gt;0,FIT_Lite[[#This Row],[Date Discharge Summary Completed]],IF(LEN(FIT_Lite[[#This Row],[Discharge Date]])&gt;0,FIT_Lite[[#This Row],[Discharge Date]]+30,TODAY()))</f>
        <v>45940</v>
      </c>
      <c r="BH402" s="16">
        <f>IF(LEN(FIT_Lite[[#This Row],[Pre-DLA-20 Date]])&gt;0,FIT_Lite[[#This Row],[Pre-DLA-20 Date]],FIT_Lite[[#This Row],[Date Enrolled]])</f>
        <v>0</v>
      </c>
      <c r="BI402" t="str">
        <f>IFERROR(IF(AND(TRIM(FIT_Lite[[#This Row],[Date Enrolled]])&lt;&gt;"",TRIM(FIT_Lite[[#This Row],[Discharge Date]])&lt;&gt;""),DATEDIF(FIT_Lite[[#This Row],[Date Enrolled]],FIT_Lite[[#This Row],[Discharge Date]],"D"),""),"")</f>
        <v/>
      </c>
    </row>
    <row r="403" spans="1:61" x14ac:dyDescent="0.25">
      <c r="A403" s="14"/>
      <c r="D403" s="20"/>
      <c r="O403" s="7"/>
      <c r="S403" s="10"/>
      <c r="AG403" s="11"/>
      <c r="AH403" s="35"/>
      <c r="AI403" s="11"/>
      <c r="AJ403" s="11"/>
      <c r="AP403" s="15" t="str" cm="1">
        <f t="array" aca="1" ref="AP40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3" s="16" t="str" cm="1">
        <f t="array" aca="1" ref="AQ40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3" s="16" t="str" cm="1">
        <f t="array" aca="1" ref="AR40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3" s="51" t="str">
        <f ca="1">IF(
AND(LEN(TRIM(FIT_Lite[[#This Row],[Child Care 6 Months Post-Discharge]]))=0,LEN(TRIM(FIT_Lite[[#This Row],[Discharge Date]]))&gt;0,LEN(TRIM(AN403))=0,FIT_Lite[[#This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3" s="48" t="str" cm="1">
        <f t="array" aca="1" ref="AT40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3" s="7">
        <f>IF(FIT_Lite[[#This Row],[Most Recent-AAPI Score]]&gt;=40, 1, IF(OR(TRIM(FIT_Lite[[#This Row],[Pre-AAPI Score]])="",TRIM(FIT_Lite[[#This Row],[Most Recent-AAPI Score]])=""),0,IF(FIT_Lite[[#This Row],[Most Recent-AAPI Score]]-FIT_Lite[[#This Row],[Pre-AAPI Score]]&gt;=0,1,0)))</f>
        <v>0</v>
      </c>
      <c r="AW403" s="7">
        <f>IF(FIT_Lite[[#This Row],[Most Recent-DLA-20 Score]]&gt;=7, 1, IF(OR(TRIM(FIT_Lite[[#This Row],[Pre-DLA-20 Score]])="",TRIM(FIT_Lite[[#This Row],[Most Recent-DLA-20 Score]])=""),0,IF(FIT_Lite[[#This Row],[Most Recent-DLA-20 Score]]-FIT_Lite[[#This Row],[Pre-DLA-20 Score]]&gt;=0,1,0)))</f>
        <v>0</v>
      </c>
      <c r="AX403" s="7">
        <f>IF(FIT_Lite[[#This Row],[Most Recent-AAPI Score]]&gt;=40, 1, IF(OR(TRIM(FIT_Lite[[#This Row],[Pre-AAPI Score]])="",TRIM(FIT_Lite[[#This Row],[Most Recent-AAPI Score]])=""),0,IF(FIT_Lite[[#This Row],[Most Recent-AAPI Score]]-FIT_Lite[[#This Row],[Pre-AAPI Score]]&gt;=0,1,0)))</f>
        <v>0</v>
      </c>
      <c r="AY403" s="7">
        <f>IF(FIT_Lite[[#This Row],[Most Recent-DLA-20 Score]]&gt;=7, 1, IF(OR(TRIM(FIT_Lite[[#This Row],[Pre-DLA-20 Score]])="",TRIM(FIT_Lite[[#This Row],[Most Recent-DLA-20 Score]])=""),0,IF(FIT_Lite[[#This Row],[Most Recent-DLA-20 Score]]-FIT_Lite[[#This Row],[Pre-DLA-20 Score]]&gt;=0,1,0)))</f>
        <v>0</v>
      </c>
      <c r="AZ403" s="7" t="str">
        <f>IFERROR(VLOOKUP(FIT_Lite[[#This Row],[Primary ICD-10 Diagnosis]],ICD_10[[Combined]:[category]],3,FALSE),"")</f>
        <v/>
      </c>
      <c r="BA403" s="18" t="str">
        <f>IF(AND(LEN(FIT_Lite[[#This Row],[Date Enrolled]])&gt;0,LEN(FIT_Lite[[#This Row],[Date Assessment Completed]])&gt;0),IF((FIT_Lite[[#This Row],[Date Assessment Completed]]-FIT_Lite[[#This Row],[Date Enrolled]])&lt;=15,"Yes","No"),"")</f>
        <v/>
      </c>
      <c r="BB403" s="7" t="str">
        <f>IF(AND(LEN(FIT_Lite[[#This Row],[Discharge Date]])&gt;0,LEN(FIT_Lite[[#This Row],[Date Discharge Summary Completed]])&gt;0),IF(DATEDIF(FIT_Lite[[#This Row],[Discharge Date]],FIT_Lite[[#This Row],[Date Discharge Summary Completed]],"D")&lt;=7,"Yes","No"),"")</f>
        <v/>
      </c>
      <c r="BC403" s="18" t="str">
        <f>IFERROR(IF(LEN(TRIM(FIT_Lite[[#This Row],[Living Arrangements at Discharge]]))&gt;0,VLOOKUP(FIT_Lite[[#This Row],[Living Arrangements at Discharge]],Living_Arrangements[],2,FALSE),""),"")</f>
        <v/>
      </c>
      <c r="BD40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3" s="18" t="str">
        <f>IF(LEN(TRIM(FIT_Lite[[#This Row],[Employment Status at Discharge]]))&gt;0,IF(FIT_Lite[[#This Row],[Employment Status at Discharge]]="Yes","Stable",IF(FIT_Lite[[#This Row],[Employment Status at Discharge]]="No","Unstable",IFERROR(VLOOKUP(FIT_Lite[[#This Row],[Employment Status at Discharge]],Employment_Stat[],2,FALSE),""))),"")</f>
        <v/>
      </c>
      <c r="BF403" s="16">
        <f>IF(LEN(FIT_Lite[[#This Row],[Pre-AAPI Date]])&gt;0,FIT_Lite[[#This Row],[Pre-AAPI Date]],FIT_Lite[[#This Row],[Date Enrolled]])</f>
        <v>0</v>
      </c>
      <c r="BG403" s="16">
        <f ca="1">IF(LEN(FIT_Lite[[#This Row],[Date Discharge Summary Completed]])&gt;0,FIT_Lite[[#This Row],[Date Discharge Summary Completed]],IF(LEN(FIT_Lite[[#This Row],[Discharge Date]])&gt;0,FIT_Lite[[#This Row],[Discharge Date]]+30,TODAY()))</f>
        <v>45940</v>
      </c>
      <c r="BH403" s="16">
        <f>IF(LEN(FIT_Lite[[#This Row],[Pre-DLA-20 Date]])&gt;0,FIT_Lite[[#This Row],[Pre-DLA-20 Date]],FIT_Lite[[#This Row],[Date Enrolled]])</f>
        <v>0</v>
      </c>
      <c r="BI403" t="str">
        <f>IFERROR(IF(AND(TRIM(FIT_Lite[[#This Row],[Date Enrolled]])&lt;&gt;"",TRIM(FIT_Lite[[#This Row],[Discharge Date]])&lt;&gt;""),DATEDIF(FIT_Lite[[#This Row],[Date Enrolled]],FIT_Lite[[#This Row],[Discharge Date]],"D"),""),"")</f>
        <v/>
      </c>
    </row>
    <row r="404" spans="1:61" x14ac:dyDescent="0.25">
      <c r="A404" s="14"/>
      <c r="D404" s="20"/>
      <c r="O404" s="7"/>
      <c r="S404" s="10"/>
      <c r="AG404" s="11"/>
      <c r="AH404" s="35"/>
      <c r="AI404" s="11"/>
      <c r="AJ404" s="11"/>
      <c r="AP404" s="15" t="str" cm="1">
        <f t="array" aca="1" ref="AP40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4" s="16" t="str" cm="1">
        <f t="array" aca="1" ref="AQ40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4" s="16" t="str" cm="1">
        <f t="array" aca="1" ref="AR40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4" s="51" t="str">
        <f ca="1">IF(
AND(LEN(TRIM(FIT_Lite[[#This Row],[Child Care 6 Months Post-Discharge]]))=0,LEN(TRIM(FIT_Lite[[#This Row],[Discharge Date]]))&gt;0,LEN(TRIM(AN404))=0,FIT_Lite[[#This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4" s="48" t="str" cm="1">
        <f t="array" aca="1" ref="AT40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4" s="7">
        <f>IF(FIT_Lite[[#This Row],[Most Recent-AAPI Score]]&gt;=40, 1, IF(OR(TRIM(FIT_Lite[[#This Row],[Pre-AAPI Score]])="",TRIM(FIT_Lite[[#This Row],[Most Recent-AAPI Score]])=""),0,IF(FIT_Lite[[#This Row],[Most Recent-AAPI Score]]-FIT_Lite[[#This Row],[Pre-AAPI Score]]&gt;=0,1,0)))</f>
        <v>0</v>
      </c>
      <c r="AW404" s="7">
        <f>IF(FIT_Lite[[#This Row],[Most Recent-DLA-20 Score]]&gt;=7, 1, IF(OR(TRIM(FIT_Lite[[#This Row],[Pre-DLA-20 Score]])="",TRIM(FIT_Lite[[#This Row],[Most Recent-DLA-20 Score]])=""),0,IF(FIT_Lite[[#This Row],[Most Recent-DLA-20 Score]]-FIT_Lite[[#This Row],[Pre-DLA-20 Score]]&gt;=0,1,0)))</f>
        <v>0</v>
      </c>
      <c r="AX404" s="7">
        <f>IF(FIT_Lite[[#This Row],[Most Recent-AAPI Score]]&gt;=40, 1, IF(OR(TRIM(FIT_Lite[[#This Row],[Pre-AAPI Score]])="",TRIM(FIT_Lite[[#This Row],[Most Recent-AAPI Score]])=""),0,IF(FIT_Lite[[#This Row],[Most Recent-AAPI Score]]-FIT_Lite[[#This Row],[Pre-AAPI Score]]&gt;=0,1,0)))</f>
        <v>0</v>
      </c>
      <c r="AY404" s="7">
        <f>IF(FIT_Lite[[#This Row],[Most Recent-DLA-20 Score]]&gt;=7, 1, IF(OR(TRIM(FIT_Lite[[#This Row],[Pre-DLA-20 Score]])="",TRIM(FIT_Lite[[#This Row],[Most Recent-DLA-20 Score]])=""),0,IF(FIT_Lite[[#This Row],[Most Recent-DLA-20 Score]]-FIT_Lite[[#This Row],[Pre-DLA-20 Score]]&gt;=0,1,0)))</f>
        <v>0</v>
      </c>
      <c r="AZ404" s="7" t="str">
        <f>IFERROR(VLOOKUP(FIT_Lite[[#This Row],[Primary ICD-10 Diagnosis]],ICD_10[[Combined]:[category]],3,FALSE),"")</f>
        <v/>
      </c>
      <c r="BA404" s="18" t="str">
        <f>IF(AND(LEN(FIT_Lite[[#This Row],[Date Enrolled]])&gt;0,LEN(FIT_Lite[[#This Row],[Date Assessment Completed]])&gt;0),IF((FIT_Lite[[#This Row],[Date Assessment Completed]]-FIT_Lite[[#This Row],[Date Enrolled]])&lt;=15,"Yes","No"),"")</f>
        <v/>
      </c>
      <c r="BB404" s="7" t="str">
        <f>IF(AND(LEN(FIT_Lite[[#This Row],[Discharge Date]])&gt;0,LEN(FIT_Lite[[#This Row],[Date Discharge Summary Completed]])&gt;0),IF(DATEDIF(FIT_Lite[[#This Row],[Discharge Date]],FIT_Lite[[#This Row],[Date Discharge Summary Completed]],"D")&lt;=7,"Yes","No"),"")</f>
        <v/>
      </c>
      <c r="BC404" s="18" t="str">
        <f>IFERROR(IF(LEN(TRIM(FIT_Lite[[#This Row],[Living Arrangements at Discharge]]))&gt;0,VLOOKUP(FIT_Lite[[#This Row],[Living Arrangements at Discharge]],Living_Arrangements[],2,FALSE),""),"")</f>
        <v/>
      </c>
      <c r="BD40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4" s="18" t="str">
        <f>IF(LEN(TRIM(FIT_Lite[[#This Row],[Employment Status at Discharge]]))&gt;0,IF(FIT_Lite[[#This Row],[Employment Status at Discharge]]="Yes","Stable",IF(FIT_Lite[[#This Row],[Employment Status at Discharge]]="No","Unstable",IFERROR(VLOOKUP(FIT_Lite[[#This Row],[Employment Status at Discharge]],Employment_Stat[],2,FALSE),""))),"")</f>
        <v/>
      </c>
      <c r="BF404" s="16">
        <f>IF(LEN(FIT_Lite[[#This Row],[Pre-AAPI Date]])&gt;0,FIT_Lite[[#This Row],[Pre-AAPI Date]],FIT_Lite[[#This Row],[Date Enrolled]])</f>
        <v>0</v>
      </c>
      <c r="BG404" s="16">
        <f ca="1">IF(LEN(FIT_Lite[[#This Row],[Date Discharge Summary Completed]])&gt;0,FIT_Lite[[#This Row],[Date Discharge Summary Completed]],IF(LEN(FIT_Lite[[#This Row],[Discharge Date]])&gt;0,FIT_Lite[[#This Row],[Discharge Date]]+30,TODAY()))</f>
        <v>45940</v>
      </c>
      <c r="BH404" s="16">
        <f>IF(LEN(FIT_Lite[[#This Row],[Pre-DLA-20 Date]])&gt;0,FIT_Lite[[#This Row],[Pre-DLA-20 Date]],FIT_Lite[[#This Row],[Date Enrolled]])</f>
        <v>0</v>
      </c>
      <c r="BI404" t="str">
        <f>IFERROR(IF(AND(TRIM(FIT_Lite[[#This Row],[Date Enrolled]])&lt;&gt;"",TRIM(FIT_Lite[[#This Row],[Discharge Date]])&lt;&gt;""),DATEDIF(FIT_Lite[[#This Row],[Date Enrolled]],FIT_Lite[[#This Row],[Discharge Date]],"D"),""),"")</f>
        <v/>
      </c>
    </row>
    <row r="405" spans="1:61" x14ac:dyDescent="0.25">
      <c r="A405" s="14"/>
      <c r="D405" s="20"/>
      <c r="O405" s="7"/>
      <c r="S405" s="10"/>
      <c r="AG405" s="11"/>
      <c r="AH405" s="35"/>
      <c r="AI405" s="11"/>
      <c r="AJ405" s="11"/>
      <c r="AP405" s="15" t="str" cm="1">
        <f t="array" aca="1" ref="AP40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5" s="16" t="str" cm="1">
        <f t="array" aca="1" ref="AQ40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5" s="16" t="str" cm="1">
        <f t="array" aca="1" ref="AR40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5" s="51" t="str">
        <f ca="1">IF(
AND(LEN(TRIM(FIT_Lite[[#This Row],[Child Care 6 Months Post-Discharge]]))=0,LEN(TRIM(FIT_Lite[[#This Row],[Discharge Date]]))&gt;0,LEN(TRIM(AN405))=0,FIT_Lite[[#This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5" s="48" t="str" cm="1">
        <f t="array" aca="1" ref="AT40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5" s="7">
        <f>IF(FIT_Lite[[#This Row],[Most Recent-AAPI Score]]&gt;=40, 1, IF(OR(TRIM(FIT_Lite[[#This Row],[Pre-AAPI Score]])="",TRIM(FIT_Lite[[#This Row],[Most Recent-AAPI Score]])=""),0,IF(FIT_Lite[[#This Row],[Most Recent-AAPI Score]]-FIT_Lite[[#This Row],[Pre-AAPI Score]]&gt;=0,1,0)))</f>
        <v>0</v>
      </c>
      <c r="AW405" s="7">
        <f>IF(FIT_Lite[[#This Row],[Most Recent-DLA-20 Score]]&gt;=7, 1, IF(OR(TRIM(FIT_Lite[[#This Row],[Pre-DLA-20 Score]])="",TRIM(FIT_Lite[[#This Row],[Most Recent-DLA-20 Score]])=""),0,IF(FIT_Lite[[#This Row],[Most Recent-DLA-20 Score]]-FIT_Lite[[#This Row],[Pre-DLA-20 Score]]&gt;=0,1,0)))</f>
        <v>0</v>
      </c>
      <c r="AX405" s="7">
        <f>IF(FIT_Lite[[#This Row],[Most Recent-AAPI Score]]&gt;=40, 1, IF(OR(TRIM(FIT_Lite[[#This Row],[Pre-AAPI Score]])="",TRIM(FIT_Lite[[#This Row],[Most Recent-AAPI Score]])=""),0,IF(FIT_Lite[[#This Row],[Most Recent-AAPI Score]]-FIT_Lite[[#This Row],[Pre-AAPI Score]]&gt;=0,1,0)))</f>
        <v>0</v>
      </c>
      <c r="AY405" s="7">
        <f>IF(FIT_Lite[[#This Row],[Most Recent-DLA-20 Score]]&gt;=7, 1, IF(OR(TRIM(FIT_Lite[[#This Row],[Pre-DLA-20 Score]])="",TRIM(FIT_Lite[[#This Row],[Most Recent-DLA-20 Score]])=""),0,IF(FIT_Lite[[#This Row],[Most Recent-DLA-20 Score]]-FIT_Lite[[#This Row],[Pre-DLA-20 Score]]&gt;=0,1,0)))</f>
        <v>0</v>
      </c>
      <c r="AZ405" s="7" t="str">
        <f>IFERROR(VLOOKUP(FIT_Lite[[#This Row],[Primary ICD-10 Diagnosis]],ICD_10[[Combined]:[category]],3,FALSE),"")</f>
        <v/>
      </c>
      <c r="BA405" s="18" t="str">
        <f>IF(AND(LEN(FIT_Lite[[#This Row],[Date Enrolled]])&gt;0,LEN(FIT_Lite[[#This Row],[Date Assessment Completed]])&gt;0),IF((FIT_Lite[[#This Row],[Date Assessment Completed]]-FIT_Lite[[#This Row],[Date Enrolled]])&lt;=15,"Yes","No"),"")</f>
        <v/>
      </c>
      <c r="BB405" s="7" t="str">
        <f>IF(AND(LEN(FIT_Lite[[#This Row],[Discharge Date]])&gt;0,LEN(FIT_Lite[[#This Row],[Date Discharge Summary Completed]])&gt;0),IF(DATEDIF(FIT_Lite[[#This Row],[Discharge Date]],FIT_Lite[[#This Row],[Date Discharge Summary Completed]],"D")&lt;=7,"Yes","No"),"")</f>
        <v/>
      </c>
      <c r="BC405" s="18" t="str">
        <f>IFERROR(IF(LEN(TRIM(FIT_Lite[[#This Row],[Living Arrangements at Discharge]]))&gt;0,VLOOKUP(FIT_Lite[[#This Row],[Living Arrangements at Discharge]],Living_Arrangements[],2,FALSE),""),"")</f>
        <v/>
      </c>
      <c r="BD40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5" s="18" t="str">
        <f>IF(LEN(TRIM(FIT_Lite[[#This Row],[Employment Status at Discharge]]))&gt;0,IF(FIT_Lite[[#This Row],[Employment Status at Discharge]]="Yes","Stable",IF(FIT_Lite[[#This Row],[Employment Status at Discharge]]="No","Unstable",IFERROR(VLOOKUP(FIT_Lite[[#This Row],[Employment Status at Discharge]],Employment_Stat[],2,FALSE),""))),"")</f>
        <v/>
      </c>
      <c r="BF405" s="16">
        <f>IF(LEN(FIT_Lite[[#This Row],[Pre-AAPI Date]])&gt;0,FIT_Lite[[#This Row],[Pre-AAPI Date]],FIT_Lite[[#This Row],[Date Enrolled]])</f>
        <v>0</v>
      </c>
      <c r="BG405" s="16">
        <f ca="1">IF(LEN(FIT_Lite[[#This Row],[Date Discharge Summary Completed]])&gt;0,FIT_Lite[[#This Row],[Date Discharge Summary Completed]],IF(LEN(FIT_Lite[[#This Row],[Discharge Date]])&gt;0,FIT_Lite[[#This Row],[Discharge Date]]+30,TODAY()))</f>
        <v>45940</v>
      </c>
      <c r="BH405" s="16">
        <f>IF(LEN(FIT_Lite[[#This Row],[Pre-DLA-20 Date]])&gt;0,FIT_Lite[[#This Row],[Pre-DLA-20 Date]],FIT_Lite[[#This Row],[Date Enrolled]])</f>
        <v>0</v>
      </c>
      <c r="BI405" t="str">
        <f>IFERROR(IF(AND(TRIM(FIT_Lite[[#This Row],[Date Enrolled]])&lt;&gt;"",TRIM(FIT_Lite[[#This Row],[Discharge Date]])&lt;&gt;""),DATEDIF(FIT_Lite[[#This Row],[Date Enrolled]],FIT_Lite[[#This Row],[Discharge Date]],"D"),""),"")</f>
        <v/>
      </c>
    </row>
    <row r="406" spans="1:61" x14ac:dyDescent="0.25">
      <c r="A406" s="14"/>
      <c r="D406" s="20"/>
      <c r="O406" s="7"/>
      <c r="S406" s="10"/>
      <c r="AG406" s="11"/>
      <c r="AH406" s="35"/>
      <c r="AI406" s="11"/>
      <c r="AJ406" s="11"/>
      <c r="AP406" s="15" t="str" cm="1">
        <f t="array" aca="1" ref="AP40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6" s="16" t="str" cm="1">
        <f t="array" aca="1" ref="AQ40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6" s="16" t="str" cm="1">
        <f t="array" aca="1" ref="AR40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6" s="51" t="str">
        <f ca="1">IF(
AND(LEN(TRIM(FIT_Lite[[#This Row],[Child Care 6 Months Post-Discharge]]))=0,LEN(TRIM(FIT_Lite[[#This Row],[Discharge Date]]))&gt;0,LEN(TRIM(AN406))=0,FIT_Lite[[#This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6" s="48" t="str" cm="1">
        <f t="array" aca="1" ref="AT40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6" s="7">
        <f>IF(FIT_Lite[[#This Row],[Most Recent-AAPI Score]]&gt;=40, 1, IF(OR(TRIM(FIT_Lite[[#This Row],[Pre-AAPI Score]])="",TRIM(FIT_Lite[[#This Row],[Most Recent-AAPI Score]])=""),0,IF(FIT_Lite[[#This Row],[Most Recent-AAPI Score]]-FIT_Lite[[#This Row],[Pre-AAPI Score]]&gt;=0,1,0)))</f>
        <v>0</v>
      </c>
      <c r="AW406" s="7">
        <f>IF(FIT_Lite[[#This Row],[Most Recent-DLA-20 Score]]&gt;=7, 1, IF(OR(TRIM(FIT_Lite[[#This Row],[Pre-DLA-20 Score]])="",TRIM(FIT_Lite[[#This Row],[Most Recent-DLA-20 Score]])=""),0,IF(FIT_Lite[[#This Row],[Most Recent-DLA-20 Score]]-FIT_Lite[[#This Row],[Pre-DLA-20 Score]]&gt;=0,1,0)))</f>
        <v>0</v>
      </c>
      <c r="AX406" s="7">
        <f>IF(FIT_Lite[[#This Row],[Most Recent-AAPI Score]]&gt;=40, 1, IF(OR(TRIM(FIT_Lite[[#This Row],[Pre-AAPI Score]])="",TRIM(FIT_Lite[[#This Row],[Most Recent-AAPI Score]])=""),0,IF(FIT_Lite[[#This Row],[Most Recent-AAPI Score]]-FIT_Lite[[#This Row],[Pre-AAPI Score]]&gt;=0,1,0)))</f>
        <v>0</v>
      </c>
      <c r="AY406" s="7">
        <f>IF(FIT_Lite[[#This Row],[Most Recent-DLA-20 Score]]&gt;=7, 1, IF(OR(TRIM(FIT_Lite[[#This Row],[Pre-DLA-20 Score]])="",TRIM(FIT_Lite[[#This Row],[Most Recent-DLA-20 Score]])=""),0,IF(FIT_Lite[[#This Row],[Most Recent-DLA-20 Score]]-FIT_Lite[[#This Row],[Pre-DLA-20 Score]]&gt;=0,1,0)))</f>
        <v>0</v>
      </c>
      <c r="AZ406" s="7" t="str">
        <f>IFERROR(VLOOKUP(FIT_Lite[[#This Row],[Primary ICD-10 Diagnosis]],ICD_10[[Combined]:[category]],3,FALSE),"")</f>
        <v/>
      </c>
      <c r="BA406" s="18" t="str">
        <f>IF(AND(LEN(FIT_Lite[[#This Row],[Date Enrolled]])&gt;0,LEN(FIT_Lite[[#This Row],[Date Assessment Completed]])&gt;0),IF((FIT_Lite[[#This Row],[Date Assessment Completed]]-FIT_Lite[[#This Row],[Date Enrolled]])&lt;=15,"Yes","No"),"")</f>
        <v/>
      </c>
      <c r="BB406" s="7" t="str">
        <f>IF(AND(LEN(FIT_Lite[[#This Row],[Discharge Date]])&gt;0,LEN(FIT_Lite[[#This Row],[Date Discharge Summary Completed]])&gt;0),IF(DATEDIF(FIT_Lite[[#This Row],[Discharge Date]],FIT_Lite[[#This Row],[Date Discharge Summary Completed]],"D")&lt;=7,"Yes","No"),"")</f>
        <v/>
      </c>
      <c r="BC406" s="18" t="str">
        <f>IFERROR(IF(LEN(TRIM(FIT_Lite[[#This Row],[Living Arrangements at Discharge]]))&gt;0,VLOOKUP(FIT_Lite[[#This Row],[Living Arrangements at Discharge]],Living_Arrangements[],2,FALSE),""),"")</f>
        <v/>
      </c>
      <c r="BD40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6" s="18" t="str">
        <f>IF(LEN(TRIM(FIT_Lite[[#This Row],[Employment Status at Discharge]]))&gt;0,IF(FIT_Lite[[#This Row],[Employment Status at Discharge]]="Yes","Stable",IF(FIT_Lite[[#This Row],[Employment Status at Discharge]]="No","Unstable",IFERROR(VLOOKUP(FIT_Lite[[#This Row],[Employment Status at Discharge]],Employment_Stat[],2,FALSE),""))),"")</f>
        <v/>
      </c>
      <c r="BF406" s="16">
        <f>IF(LEN(FIT_Lite[[#This Row],[Pre-AAPI Date]])&gt;0,FIT_Lite[[#This Row],[Pre-AAPI Date]],FIT_Lite[[#This Row],[Date Enrolled]])</f>
        <v>0</v>
      </c>
      <c r="BG406" s="16">
        <f ca="1">IF(LEN(FIT_Lite[[#This Row],[Date Discharge Summary Completed]])&gt;0,FIT_Lite[[#This Row],[Date Discharge Summary Completed]],IF(LEN(FIT_Lite[[#This Row],[Discharge Date]])&gt;0,FIT_Lite[[#This Row],[Discharge Date]]+30,TODAY()))</f>
        <v>45940</v>
      </c>
      <c r="BH406" s="16">
        <f>IF(LEN(FIT_Lite[[#This Row],[Pre-DLA-20 Date]])&gt;0,FIT_Lite[[#This Row],[Pre-DLA-20 Date]],FIT_Lite[[#This Row],[Date Enrolled]])</f>
        <v>0</v>
      </c>
      <c r="BI406" t="str">
        <f>IFERROR(IF(AND(TRIM(FIT_Lite[[#This Row],[Date Enrolled]])&lt;&gt;"",TRIM(FIT_Lite[[#This Row],[Discharge Date]])&lt;&gt;""),DATEDIF(FIT_Lite[[#This Row],[Date Enrolled]],FIT_Lite[[#This Row],[Discharge Date]],"D"),""),"")</f>
        <v/>
      </c>
    </row>
    <row r="407" spans="1:61" x14ac:dyDescent="0.25">
      <c r="A407" s="14"/>
      <c r="D407" s="20"/>
      <c r="O407" s="7"/>
      <c r="S407" s="10"/>
      <c r="AG407" s="11"/>
      <c r="AH407" s="35"/>
      <c r="AI407" s="11"/>
      <c r="AJ407" s="11"/>
      <c r="AP407" s="15" t="str" cm="1">
        <f t="array" aca="1" ref="AP40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7" s="16" t="str" cm="1">
        <f t="array" aca="1" ref="AQ40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7" s="16" t="str" cm="1">
        <f t="array" aca="1" ref="AR40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7" s="51" t="str">
        <f ca="1">IF(
AND(LEN(TRIM(FIT_Lite[[#This Row],[Child Care 6 Months Post-Discharge]]))=0,LEN(TRIM(FIT_Lite[[#This Row],[Discharge Date]]))&gt;0,LEN(TRIM(AN407))=0,FIT_Lite[[#This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7" s="48" t="str" cm="1">
        <f t="array" aca="1" ref="AT40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7" s="7">
        <f>IF(FIT_Lite[[#This Row],[Most Recent-AAPI Score]]&gt;=40, 1, IF(OR(TRIM(FIT_Lite[[#This Row],[Pre-AAPI Score]])="",TRIM(FIT_Lite[[#This Row],[Most Recent-AAPI Score]])=""),0,IF(FIT_Lite[[#This Row],[Most Recent-AAPI Score]]-FIT_Lite[[#This Row],[Pre-AAPI Score]]&gt;=0,1,0)))</f>
        <v>0</v>
      </c>
      <c r="AW407" s="7">
        <f>IF(FIT_Lite[[#This Row],[Most Recent-DLA-20 Score]]&gt;=7, 1, IF(OR(TRIM(FIT_Lite[[#This Row],[Pre-DLA-20 Score]])="",TRIM(FIT_Lite[[#This Row],[Most Recent-DLA-20 Score]])=""),0,IF(FIT_Lite[[#This Row],[Most Recent-DLA-20 Score]]-FIT_Lite[[#This Row],[Pre-DLA-20 Score]]&gt;=0,1,0)))</f>
        <v>0</v>
      </c>
      <c r="AX407" s="7">
        <f>IF(FIT_Lite[[#This Row],[Most Recent-AAPI Score]]&gt;=40, 1, IF(OR(TRIM(FIT_Lite[[#This Row],[Pre-AAPI Score]])="",TRIM(FIT_Lite[[#This Row],[Most Recent-AAPI Score]])=""),0,IF(FIT_Lite[[#This Row],[Most Recent-AAPI Score]]-FIT_Lite[[#This Row],[Pre-AAPI Score]]&gt;=0,1,0)))</f>
        <v>0</v>
      </c>
      <c r="AY407" s="7">
        <f>IF(FIT_Lite[[#This Row],[Most Recent-DLA-20 Score]]&gt;=7, 1, IF(OR(TRIM(FIT_Lite[[#This Row],[Pre-DLA-20 Score]])="",TRIM(FIT_Lite[[#This Row],[Most Recent-DLA-20 Score]])=""),0,IF(FIT_Lite[[#This Row],[Most Recent-DLA-20 Score]]-FIT_Lite[[#This Row],[Pre-DLA-20 Score]]&gt;=0,1,0)))</f>
        <v>0</v>
      </c>
      <c r="AZ407" s="7" t="str">
        <f>IFERROR(VLOOKUP(FIT_Lite[[#This Row],[Primary ICD-10 Diagnosis]],ICD_10[[Combined]:[category]],3,FALSE),"")</f>
        <v/>
      </c>
      <c r="BA407" s="18" t="str">
        <f>IF(AND(LEN(FIT_Lite[[#This Row],[Date Enrolled]])&gt;0,LEN(FIT_Lite[[#This Row],[Date Assessment Completed]])&gt;0),IF((FIT_Lite[[#This Row],[Date Assessment Completed]]-FIT_Lite[[#This Row],[Date Enrolled]])&lt;=15,"Yes","No"),"")</f>
        <v/>
      </c>
      <c r="BB407" s="7" t="str">
        <f>IF(AND(LEN(FIT_Lite[[#This Row],[Discharge Date]])&gt;0,LEN(FIT_Lite[[#This Row],[Date Discharge Summary Completed]])&gt;0),IF(DATEDIF(FIT_Lite[[#This Row],[Discharge Date]],FIT_Lite[[#This Row],[Date Discharge Summary Completed]],"D")&lt;=7,"Yes","No"),"")</f>
        <v/>
      </c>
      <c r="BC407" s="18" t="str">
        <f>IFERROR(IF(LEN(TRIM(FIT_Lite[[#This Row],[Living Arrangements at Discharge]]))&gt;0,VLOOKUP(FIT_Lite[[#This Row],[Living Arrangements at Discharge]],Living_Arrangements[],2,FALSE),""),"")</f>
        <v/>
      </c>
      <c r="BD40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7" s="18" t="str">
        <f>IF(LEN(TRIM(FIT_Lite[[#This Row],[Employment Status at Discharge]]))&gt;0,IF(FIT_Lite[[#This Row],[Employment Status at Discharge]]="Yes","Stable",IF(FIT_Lite[[#This Row],[Employment Status at Discharge]]="No","Unstable",IFERROR(VLOOKUP(FIT_Lite[[#This Row],[Employment Status at Discharge]],Employment_Stat[],2,FALSE),""))),"")</f>
        <v/>
      </c>
      <c r="BF407" s="16">
        <f>IF(LEN(FIT_Lite[[#This Row],[Pre-AAPI Date]])&gt;0,FIT_Lite[[#This Row],[Pre-AAPI Date]],FIT_Lite[[#This Row],[Date Enrolled]])</f>
        <v>0</v>
      </c>
      <c r="BG407" s="16">
        <f ca="1">IF(LEN(FIT_Lite[[#This Row],[Date Discharge Summary Completed]])&gt;0,FIT_Lite[[#This Row],[Date Discharge Summary Completed]],IF(LEN(FIT_Lite[[#This Row],[Discharge Date]])&gt;0,FIT_Lite[[#This Row],[Discharge Date]]+30,TODAY()))</f>
        <v>45940</v>
      </c>
      <c r="BH407" s="16">
        <f>IF(LEN(FIT_Lite[[#This Row],[Pre-DLA-20 Date]])&gt;0,FIT_Lite[[#This Row],[Pre-DLA-20 Date]],FIT_Lite[[#This Row],[Date Enrolled]])</f>
        <v>0</v>
      </c>
      <c r="BI407" t="str">
        <f>IFERROR(IF(AND(TRIM(FIT_Lite[[#This Row],[Date Enrolled]])&lt;&gt;"",TRIM(FIT_Lite[[#This Row],[Discharge Date]])&lt;&gt;""),DATEDIF(FIT_Lite[[#This Row],[Date Enrolled]],FIT_Lite[[#This Row],[Discharge Date]],"D"),""),"")</f>
        <v/>
      </c>
    </row>
    <row r="408" spans="1:61" x14ac:dyDescent="0.25">
      <c r="A408" s="14"/>
      <c r="D408" s="20"/>
      <c r="O408" s="7"/>
      <c r="S408" s="10"/>
      <c r="AG408" s="11"/>
      <c r="AH408" s="35"/>
      <c r="AI408" s="11"/>
      <c r="AJ408" s="11"/>
      <c r="AP408" s="15" t="str" cm="1">
        <f t="array" aca="1" ref="AP40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8" s="16" t="str" cm="1">
        <f t="array" aca="1" ref="AQ40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8" s="16" t="str" cm="1">
        <f t="array" aca="1" ref="AR40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8" s="51" t="str">
        <f ca="1">IF(
AND(LEN(TRIM(FIT_Lite[[#This Row],[Child Care 6 Months Post-Discharge]]))=0,LEN(TRIM(FIT_Lite[[#This Row],[Discharge Date]]))&gt;0,LEN(TRIM(AN408))=0,FIT_Lite[[#This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8" s="48" t="str" cm="1">
        <f t="array" aca="1" ref="AT40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8" s="7">
        <f>IF(FIT_Lite[[#This Row],[Most Recent-AAPI Score]]&gt;=40, 1, IF(OR(TRIM(FIT_Lite[[#This Row],[Pre-AAPI Score]])="",TRIM(FIT_Lite[[#This Row],[Most Recent-AAPI Score]])=""),0,IF(FIT_Lite[[#This Row],[Most Recent-AAPI Score]]-FIT_Lite[[#This Row],[Pre-AAPI Score]]&gt;=0,1,0)))</f>
        <v>0</v>
      </c>
      <c r="AW408" s="7">
        <f>IF(FIT_Lite[[#This Row],[Most Recent-DLA-20 Score]]&gt;=7, 1, IF(OR(TRIM(FIT_Lite[[#This Row],[Pre-DLA-20 Score]])="",TRIM(FIT_Lite[[#This Row],[Most Recent-DLA-20 Score]])=""),0,IF(FIT_Lite[[#This Row],[Most Recent-DLA-20 Score]]-FIT_Lite[[#This Row],[Pre-DLA-20 Score]]&gt;=0,1,0)))</f>
        <v>0</v>
      </c>
      <c r="AX408" s="7">
        <f>IF(FIT_Lite[[#This Row],[Most Recent-AAPI Score]]&gt;=40, 1, IF(OR(TRIM(FIT_Lite[[#This Row],[Pre-AAPI Score]])="",TRIM(FIT_Lite[[#This Row],[Most Recent-AAPI Score]])=""),0,IF(FIT_Lite[[#This Row],[Most Recent-AAPI Score]]-FIT_Lite[[#This Row],[Pre-AAPI Score]]&gt;=0,1,0)))</f>
        <v>0</v>
      </c>
      <c r="AY408" s="7">
        <f>IF(FIT_Lite[[#This Row],[Most Recent-DLA-20 Score]]&gt;=7, 1, IF(OR(TRIM(FIT_Lite[[#This Row],[Pre-DLA-20 Score]])="",TRIM(FIT_Lite[[#This Row],[Most Recent-DLA-20 Score]])=""),0,IF(FIT_Lite[[#This Row],[Most Recent-DLA-20 Score]]-FIT_Lite[[#This Row],[Pre-DLA-20 Score]]&gt;=0,1,0)))</f>
        <v>0</v>
      </c>
      <c r="AZ408" s="7" t="str">
        <f>IFERROR(VLOOKUP(FIT_Lite[[#This Row],[Primary ICD-10 Diagnosis]],ICD_10[[Combined]:[category]],3,FALSE),"")</f>
        <v/>
      </c>
      <c r="BA408" s="18" t="str">
        <f>IF(AND(LEN(FIT_Lite[[#This Row],[Date Enrolled]])&gt;0,LEN(FIT_Lite[[#This Row],[Date Assessment Completed]])&gt;0),IF((FIT_Lite[[#This Row],[Date Assessment Completed]]-FIT_Lite[[#This Row],[Date Enrolled]])&lt;=15,"Yes","No"),"")</f>
        <v/>
      </c>
      <c r="BB408" s="7" t="str">
        <f>IF(AND(LEN(FIT_Lite[[#This Row],[Discharge Date]])&gt;0,LEN(FIT_Lite[[#This Row],[Date Discharge Summary Completed]])&gt;0),IF(DATEDIF(FIT_Lite[[#This Row],[Discharge Date]],FIT_Lite[[#This Row],[Date Discharge Summary Completed]],"D")&lt;=7,"Yes","No"),"")</f>
        <v/>
      </c>
      <c r="BC408" s="18" t="str">
        <f>IFERROR(IF(LEN(TRIM(FIT_Lite[[#This Row],[Living Arrangements at Discharge]]))&gt;0,VLOOKUP(FIT_Lite[[#This Row],[Living Arrangements at Discharge]],Living_Arrangements[],2,FALSE),""),"")</f>
        <v/>
      </c>
      <c r="BD40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8" s="18" t="str">
        <f>IF(LEN(TRIM(FIT_Lite[[#This Row],[Employment Status at Discharge]]))&gt;0,IF(FIT_Lite[[#This Row],[Employment Status at Discharge]]="Yes","Stable",IF(FIT_Lite[[#This Row],[Employment Status at Discharge]]="No","Unstable",IFERROR(VLOOKUP(FIT_Lite[[#This Row],[Employment Status at Discharge]],Employment_Stat[],2,FALSE),""))),"")</f>
        <v/>
      </c>
      <c r="BF408" s="16">
        <f>IF(LEN(FIT_Lite[[#This Row],[Pre-AAPI Date]])&gt;0,FIT_Lite[[#This Row],[Pre-AAPI Date]],FIT_Lite[[#This Row],[Date Enrolled]])</f>
        <v>0</v>
      </c>
      <c r="BG408" s="16">
        <f ca="1">IF(LEN(FIT_Lite[[#This Row],[Date Discharge Summary Completed]])&gt;0,FIT_Lite[[#This Row],[Date Discharge Summary Completed]],IF(LEN(FIT_Lite[[#This Row],[Discharge Date]])&gt;0,FIT_Lite[[#This Row],[Discharge Date]]+30,TODAY()))</f>
        <v>45940</v>
      </c>
      <c r="BH408" s="16">
        <f>IF(LEN(FIT_Lite[[#This Row],[Pre-DLA-20 Date]])&gt;0,FIT_Lite[[#This Row],[Pre-DLA-20 Date]],FIT_Lite[[#This Row],[Date Enrolled]])</f>
        <v>0</v>
      </c>
      <c r="BI408" t="str">
        <f>IFERROR(IF(AND(TRIM(FIT_Lite[[#This Row],[Date Enrolled]])&lt;&gt;"",TRIM(FIT_Lite[[#This Row],[Discharge Date]])&lt;&gt;""),DATEDIF(FIT_Lite[[#This Row],[Date Enrolled]],FIT_Lite[[#This Row],[Discharge Date]],"D"),""),"")</f>
        <v/>
      </c>
    </row>
    <row r="409" spans="1:61" x14ac:dyDescent="0.25">
      <c r="A409" s="14"/>
      <c r="D409" s="20"/>
      <c r="O409" s="7"/>
      <c r="S409" s="10"/>
      <c r="AG409" s="11"/>
      <c r="AH409" s="35"/>
      <c r="AI409" s="11"/>
      <c r="AJ409" s="11"/>
      <c r="AP409" s="15" t="str" cm="1">
        <f t="array" aca="1" ref="AP40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09" s="16" t="str" cm="1">
        <f t="array" aca="1" ref="AQ40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09" s="16" t="str" cm="1">
        <f t="array" aca="1" ref="AR40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09" s="51" t="str">
        <f ca="1">IF(
AND(LEN(TRIM(FIT_Lite[[#This Row],[Child Care 6 Months Post-Discharge]]))=0,LEN(TRIM(FIT_Lite[[#This Row],[Discharge Date]]))&gt;0,LEN(TRIM(AN409))=0,FIT_Lite[[#This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09" s="48" t="str" cm="1">
        <f t="array" aca="1" ref="AT40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0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09" s="7">
        <f>IF(FIT_Lite[[#This Row],[Most Recent-AAPI Score]]&gt;=40, 1, IF(OR(TRIM(FIT_Lite[[#This Row],[Pre-AAPI Score]])="",TRIM(FIT_Lite[[#This Row],[Most Recent-AAPI Score]])=""),0,IF(FIT_Lite[[#This Row],[Most Recent-AAPI Score]]-FIT_Lite[[#This Row],[Pre-AAPI Score]]&gt;=0,1,0)))</f>
        <v>0</v>
      </c>
      <c r="AW409" s="7">
        <f>IF(FIT_Lite[[#This Row],[Most Recent-DLA-20 Score]]&gt;=7, 1, IF(OR(TRIM(FIT_Lite[[#This Row],[Pre-DLA-20 Score]])="",TRIM(FIT_Lite[[#This Row],[Most Recent-DLA-20 Score]])=""),0,IF(FIT_Lite[[#This Row],[Most Recent-DLA-20 Score]]-FIT_Lite[[#This Row],[Pre-DLA-20 Score]]&gt;=0,1,0)))</f>
        <v>0</v>
      </c>
      <c r="AX409" s="7">
        <f>IF(FIT_Lite[[#This Row],[Most Recent-AAPI Score]]&gt;=40, 1, IF(OR(TRIM(FIT_Lite[[#This Row],[Pre-AAPI Score]])="",TRIM(FIT_Lite[[#This Row],[Most Recent-AAPI Score]])=""),0,IF(FIT_Lite[[#This Row],[Most Recent-AAPI Score]]-FIT_Lite[[#This Row],[Pre-AAPI Score]]&gt;=0,1,0)))</f>
        <v>0</v>
      </c>
      <c r="AY409" s="7">
        <f>IF(FIT_Lite[[#This Row],[Most Recent-DLA-20 Score]]&gt;=7, 1, IF(OR(TRIM(FIT_Lite[[#This Row],[Pre-DLA-20 Score]])="",TRIM(FIT_Lite[[#This Row],[Most Recent-DLA-20 Score]])=""),0,IF(FIT_Lite[[#This Row],[Most Recent-DLA-20 Score]]-FIT_Lite[[#This Row],[Pre-DLA-20 Score]]&gt;=0,1,0)))</f>
        <v>0</v>
      </c>
      <c r="AZ409" s="7" t="str">
        <f>IFERROR(VLOOKUP(FIT_Lite[[#This Row],[Primary ICD-10 Diagnosis]],ICD_10[[Combined]:[category]],3,FALSE),"")</f>
        <v/>
      </c>
      <c r="BA409" s="18" t="str">
        <f>IF(AND(LEN(FIT_Lite[[#This Row],[Date Enrolled]])&gt;0,LEN(FIT_Lite[[#This Row],[Date Assessment Completed]])&gt;0),IF((FIT_Lite[[#This Row],[Date Assessment Completed]]-FIT_Lite[[#This Row],[Date Enrolled]])&lt;=15,"Yes","No"),"")</f>
        <v/>
      </c>
      <c r="BB409" s="7" t="str">
        <f>IF(AND(LEN(FIT_Lite[[#This Row],[Discharge Date]])&gt;0,LEN(FIT_Lite[[#This Row],[Date Discharge Summary Completed]])&gt;0),IF(DATEDIF(FIT_Lite[[#This Row],[Discharge Date]],FIT_Lite[[#This Row],[Date Discharge Summary Completed]],"D")&lt;=7,"Yes","No"),"")</f>
        <v/>
      </c>
      <c r="BC409" s="18" t="str">
        <f>IFERROR(IF(LEN(TRIM(FIT_Lite[[#This Row],[Living Arrangements at Discharge]]))&gt;0,VLOOKUP(FIT_Lite[[#This Row],[Living Arrangements at Discharge]],Living_Arrangements[],2,FALSE),""),"")</f>
        <v/>
      </c>
      <c r="BD40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09" s="18" t="str">
        <f>IF(LEN(TRIM(FIT_Lite[[#This Row],[Employment Status at Discharge]]))&gt;0,IF(FIT_Lite[[#This Row],[Employment Status at Discharge]]="Yes","Stable",IF(FIT_Lite[[#This Row],[Employment Status at Discharge]]="No","Unstable",IFERROR(VLOOKUP(FIT_Lite[[#This Row],[Employment Status at Discharge]],Employment_Stat[],2,FALSE),""))),"")</f>
        <v/>
      </c>
      <c r="BF409" s="16">
        <f>IF(LEN(FIT_Lite[[#This Row],[Pre-AAPI Date]])&gt;0,FIT_Lite[[#This Row],[Pre-AAPI Date]],FIT_Lite[[#This Row],[Date Enrolled]])</f>
        <v>0</v>
      </c>
      <c r="BG409" s="16">
        <f ca="1">IF(LEN(FIT_Lite[[#This Row],[Date Discharge Summary Completed]])&gt;0,FIT_Lite[[#This Row],[Date Discharge Summary Completed]],IF(LEN(FIT_Lite[[#This Row],[Discharge Date]])&gt;0,FIT_Lite[[#This Row],[Discharge Date]]+30,TODAY()))</f>
        <v>45940</v>
      </c>
      <c r="BH409" s="16">
        <f>IF(LEN(FIT_Lite[[#This Row],[Pre-DLA-20 Date]])&gt;0,FIT_Lite[[#This Row],[Pre-DLA-20 Date]],FIT_Lite[[#This Row],[Date Enrolled]])</f>
        <v>0</v>
      </c>
      <c r="BI409" t="str">
        <f>IFERROR(IF(AND(TRIM(FIT_Lite[[#This Row],[Date Enrolled]])&lt;&gt;"",TRIM(FIT_Lite[[#This Row],[Discharge Date]])&lt;&gt;""),DATEDIF(FIT_Lite[[#This Row],[Date Enrolled]],FIT_Lite[[#This Row],[Discharge Date]],"D"),""),"")</f>
        <v/>
      </c>
    </row>
    <row r="410" spans="1:61" x14ac:dyDescent="0.25">
      <c r="A410" s="14"/>
      <c r="D410" s="20"/>
      <c r="O410" s="7"/>
      <c r="S410" s="10"/>
      <c r="AG410" s="11"/>
      <c r="AH410" s="35"/>
      <c r="AI410" s="11"/>
      <c r="AJ410" s="11"/>
      <c r="AP410" s="15" t="str" cm="1">
        <f t="array" aca="1" ref="AP41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0" s="16" t="str" cm="1">
        <f t="array" aca="1" ref="AQ41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0" s="16" t="str" cm="1">
        <f t="array" aca="1" ref="AR41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0" s="51" t="str">
        <f ca="1">IF(
AND(LEN(TRIM(FIT_Lite[[#This Row],[Child Care 6 Months Post-Discharge]]))=0,LEN(TRIM(FIT_Lite[[#This Row],[Discharge Date]]))&gt;0,LEN(TRIM(AN410))=0,FIT_Lite[[#This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0" s="48" t="str" cm="1">
        <f t="array" aca="1" ref="AT41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0" s="7">
        <f>IF(FIT_Lite[[#This Row],[Most Recent-AAPI Score]]&gt;=40, 1, IF(OR(TRIM(FIT_Lite[[#This Row],[Pre-AAPI Score]])="",TRIM(FIT_Lite[[#This Row],[Most Recent-AAPI Score]])=""),0,IF(FIT_Lite[[#This Row],[Most Recent-AAPI Score]]-FIT_Lite[[#This Row],[Pre-AAPI Score]]&gt;=0,1,0)))</f>
        <v>0</v>
      </c>
      <c r="AW410" s="7">
        <f>IF(FIT_Lite[[#This Row],[Most Recent-DLA-20 Score]]&gt;=7, 1, IF(OR(TRIM(FIT_Lite[[#This Row],[Pre-DLA-20 Score]])="",TRIM(FIT_Lite[[#This Row],[Most Recent-DLA-20 Score]])=""),0,IF(FIT_Lite[[#This Row],[Most Recent-DLA-20 Score]]-FIT_Lite[[#This Row],[Pre-DLA-20 Score]]&gt;=0,1,0)))</f>
        <v>0</v>
      </c>
      <c r="AX410" s="7">
        <f>IF(FIT_Lite[[#This Row],[Most Recent-AAPI Score]]&gt;=40, 1, IF(OR(TRIM(FIT_Lite[[#This Row],[Pre-AAPI Score]])="",TRIM(FIT_Lite[[#This Row],[Most Recent-AAPI Score]])=""),0,IF(FIT_Lite[[#This Row],[Most Recent-AAPI Score]]-FIT_Lite[[#This Row],[Pre-AAPI Score]]&gt;=0,1,0)))</f>
        <v>0</v>
      </c>
      <c r="AY410" s="7">
        <f>IF(FIT_Lite[[#This Row],[Most Recent-DLA-20 Score]]&gt;=7, 1, IF(OR(TRIM(FIT_Lite[[#This Row],[Pre-DLA-20 Score]])="",TRIM(FIT_Lite[[#This Row],[Most Recent-DLA-20 Score]])=""),0,IF(FIT_Lite[[#This Row],[Most Recent-DLA-20 Score]]-FIT_Lite[[#This Row],[Pre-DLA-20 Score]]&gt;=0,1,0)))</f>
        <v>0</v>
      </c>
      <c r="AZ410" s="7" t="str">
        <f>IFERROR(VLOOKUP(FIT_Lite[[#This Row],[Primary ICD-10 Diagnosis]],ICD_10[[Combined]:[category]],3,FALSE),"")</f>
        <v/>
      </c>
      <c r="BA410" s="18" t="str">
        <f>IF(AND(LEN(FIT_Lite[[#This Row],[Date Enrolled]])&gt;0,LEN(FIT_Lite[[#This Row],[Date Assessment Completed]])&gt;0),IF((FIT_Lite[[#This Row],[Date Assessment Completed]]-FIT_Lite[[#This Row],[Date Enrolled]])&lt;=15,"Yes","No"),"")</f>
        <v/>
      </c>
      <c r="BB410" s="7" t="str">
        <f>IF(AND(LEN(FIT_Lite[[#This Row],[Discharge Date]])&gt;0,LEN(FIT_Lite[[#This Row],[Date Discharge Summary Completed]])&gt;0),IF(DATEDIF(FIT_Lite[[#This Row],[Discharge Date]],FIT_Lite[[#This Row],[Date Discharge Summary Completed]],"D")&lt;=7,"Yes","No"),"")</f>
        <v/>
      </c>
      <c r="BC410" s="18" t="str">
        <f>IFERROR(IF(LEN(TRIM(FIT_Lite[[#This Row],[Living Arrangements at Discharge]]))&gt;0,VLOOKUP(FIT_Lite[[#This Row],[Living Arrangements at Discharge]],Living_Arrangements[],2,FALSE),""),"")</f>
        <v/>
      </c>
      <c r="BD41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0" s="18" t="str">
        <f>IF(LEN(TRIM(FIT_Lite[[#This Row],[Employment Status at Discharge]]))&gt;0,IF(FIT_Lite[[#This Row],[Employment Status at Discharge]]="Yes","Stable",IF(FIT_Lite[[#This Row],[Employment Status at Discharge]]="No","Unstable",IFERROR(VLOOKUP(FIT_Lite[[#This Row],[Employment Status at Discharge]],Employment_Stat[],2,FALSE),""))),"")</f>
        <v/>
      </c>
      <c r="BF410" s="16">
        <f>IF(LEN(FIT_Lite[[#This Row],[Pre-AAPI Date]])&gt;0,FIT_Lite[[#This Row],[Pre-AAPI Date]],FIT_Lite[[#This Row],[Date Enrolled]])</f>
        <v>0</v>
      </c>
      <c r="BG410" s="16">
        <f ca="1">IF(LEN(FIT_Lite[[#This Row],[Date Discharge Summary Completed]])&gt;0,FIT_Lite[[#This Row],[Date Discharge Summary Completed]],IF(LEN(FIT_Lite[[#This Row],[Discharge Date]])&gt;0,FIT_Lite[[#This Row],[Discharge Date]]+30,TODAY()))</f>
        <v>45940</v>
      </c>
      <c r="BH410" s="16">
        <f>IF(LEN(FIT_Lite[[#This Row],[Pre-DLA-20 Date]])&gt;0,FIT_Lite[[#This Row],[Pre-DLA-20 Date]],FIT_Lite[[#This Row],[Date Enrolled]])</f>
        <v>0</v>
      </c>
      <c r="BI410" t="str">
        <f>IFERROR(IF(AND(TRIM(FIT_Lite[[#This Row],[Date Enrolled]])&lt;&gt;"",TRIM(FIT_Lite[[#This Row],[Discharge Date]])&lt;&gt;""),DATEDIF(FIT_Lite[[#This Row],[Date Enrolled]],FIT_Lite[[#This Row],[Discharge Date]],"D"),""),"")</f>
        <v/>
      </c>
    </row>
    <row r="411" spans="1:61" x14ac:dyDescent="0.25">
      <c r="A411" s="14"/>
      <c r="D411" s="20"/>
      <c r="O411" s="7"/>
      <c r="S411" s="10"/>
      <c r="AG411" s="11"/>
      <c r="AH411" s="35"/>
      <c r="AI411" s="11"/>
      <c r="AJ411" s="11"/>
      <c r="AP411" s="15" t="str" cm="1">
        <f t="array" aca="1" ref="AP41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1" s="16" t="str" cm="1">
        <f t="array" aca="1" ref="AQ41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1" s="16" t="str" cm="1">
        <f t="array" aca="1" ref="AR41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1" s="51" t="str">
        <f ca="1">IF(
AND(LEN(TRIM(FIT_Lite[[#This Row],[Child Care 6 Months Post-Discharge]]))=0,LEN(TRIM(FIT_Lite[[#This Row],[Discharge Date]]))&gt;0,LEN(TRIM(AN411))=0,FIT_Lite[[#This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1" s="48" t="str" cm="1">
        <f t="array" aca="1" ref="AT41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1" s="7">
        <f>IF(FIT_Lite[[#This Row],[Most Recent-AAPI Score]]&gt;=40, 1, IF(OR(TRIM(FIT_Lite[[#This Row],[Pre-AAPI Score]])="",TRIM(FIT_Lite[[#This Row],[Most Recent-AAPI Score]])=""),0,IF(FIT_Lite[[#This Row],[Most Recent-AAPI Score]]-FIT_Lite[[#This Row],[Pre-AAPI Score]]&gt;=0,1,0)))</f>
        <v>0</v>
      </c>
      <c r="AW411" s="7">
        <f>IF(FIT_Lite[[#This Row],[Most Recent-DLA-20 Score]]&gt;=7, 1, IF(OR(TRIM(FIT_Lite[[#This Row],[Pre-DLA-20 Score]])="",TRIM(FIT_Lite[[#This Row],[Most Recent-DLA-20 Score]])=""),0,IF(FIT_Lite[[#This Row],[Most Recent-DLA-20 Score]]-FIT_Lite[[#This Row],[Pre-DLA-20 Score]]&gt;=0,1,0)))</f>
        <v>0</v>
      </c>
      <c r="AX411" s="7">
        <f>IF(FIT_Lite[[#This Row],[Most Recent-AAPI Score]]&gt;=40, 1, IF(OR(TRIM(FIT_Lite[[#This Row],[Pre-AAPI Score]])="",TRIM(FIT_Lite[[#This Row],[Most Recent-AAPI Score]])=""),0,IF(FIT_Lite[[#This Row],[Most Recent-AAPI Score]]-FIT_Lite[[#This Row],[Pre-AAPI Score]]&gt;=0,1,0)))</f>
        <v>0</v>
      </c>
      <c r="AY411" s="7">
        <f>IF(FIT_Lite[[#This Row],[Most Recent-DLA-20 Score]]&gt;=7, 1, IF(OR(TRIM(FIT_Lite[[#This Row],[Pre-DLA-20 Score]])="",TRIM(FIT_Lite[[#This Row],[Most Recent-DLA-20 Score]])=""),0,IF(FIT_Lite[[#This Row],[Most Recent-DLA-20 Score]]-FIT_Lite[[#This Row],[Pre-DLA-20 Score]]&gt;=0,1,0)))</f>
        <v>0</v>
      </c>
      <c r="AZ411" s="7" t="str">
        <f>IFERROR(VLOOKUP(FIT_Lite[[#This Row],[Primary ICD-10 Diagnosis]],ICD_10[[Combined]:[category]],3,FALSE),"")</f>
        <v/>
      </c>
      <c r="BA411" s="18" t="str">
        <f>IF(AND(LEN(FIT_Lite[[#This Row],[Date Enrolled]])&gt;0,LEN(FIT_Lite[[#This Row],[Date Assessment Completed]])&gt;0),IF((FIT_Lite[[#This Row],[Date Assessment Completed]]-FIT_Lite[[#This Row],[Date Enrolled]])&lt;=15,"Yes","No"),"")</f>
        <v/>
      </c>
      <c r="BB411" s="7" t="str">
        <f>IF(AND(LEN(FIT_Lite[[#This Row],[Discharge Date]])&gt;0,LEN(FIT_Lite[[#This Row],[Date Discharge Summary Completed]])&gt;0),IF(DATEDIF(FIT_Lite[[#This Row],[Discharge Date]],FIT_Lite[[#This Row],[Date Discharge Summary Completed]],"D")&lt;=7,"Yes","No"),"")</f>
        <v/>
      </c>
      <c r="BC411" s="18" t="str">
        <f>IFERROR(IF(LEN(TRIM(FIT_Lite[[#This Row],[Living Arrangements at Discharge]]))&gt;0,VLOOKUP(FIT_Lite[[#This Row],[Living Arrangements at Discharge]],Living_Arrangements[],2,FALSE),""),"")</f>
        <v/>
      </c>
      <c r="BD41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1" s="18" t="str">
        <f>IF(LEN(TRIM(FIT_Lite[[#This Row],[Employment Status at Discharge]]))&gt;0,IF(FIT_Lite[[#This Row],[Employment Status at Discharge]]="Yes","Stable",IF(FIT_Lite[[#This Row],[Employment Status at Discharge]]="No","Unstable",IFERROR(VLOOKUP(FIT_Lite[[#This Row],[Employment Status at Discharge]],Employment_Stat[],2,FALSE),""))),"")</f>
        <v/>
      </c>
      <c r="BF411" s="16">
        <f>IF(LEN(FIT_Lite[[#This Row],[Pre-AAPI Date]])&gt;0,FIT_Lite[[#This Row],[Pre-AAPI Date]],FIT_Lite[[#This Row],[Date Enrolled]])</f>
        <v>0</v>
      </c>
      <c r="BG411" s="16">
        <f ca="1">IF(LEN(FIT_Lite[[#This Row],[Date Discharge Summary Completed]])&gt;0,FIT_Lite[[#This Row],[Date Discharge Summary Completed]],IF(LEN(FIT_Lite[[#This Row],[Discharge Date]])&gt;0,FIT_Lite[[#This Row],[Discharge Date]]+30,TODAY()))</f>
        <v>45940</v>
      </c>
      <c r="BH411" s="16">
        <f>IF(LEN(FIT_Lite[[#This Row],[Pre-DLA-20 Date]])&gt;0,FIT_Lite[[#This Row],[Pre-DLA-20 Date]],FIT_Lite[[#This Row],[Date Enrolled]])</f>
        <v>0</v>
      </c>
      <c r="BI411" t="str">
        <f>IFERROR(IF(AND(TRIM(FIT_Lite[[#This Row],[Date Enrolled]])&lt;&gt;"",TRIM(FIT_Lite[[#This Row],[Discharge Date]])&lt;&gt;""),DATEDIF(FIT_Lite[[#This Row],[Date Enrolled]],FIT_Lite[[#This Row],[Discharge Date]],"D"),""),"")</f>
        <v/>
      </c>
    </row>
    <row r="412" spans="1:61" x14ac:dyDescent="0.25">
      <c r="A412" s="14"/>
      <c r="D412" s="20"/>
      <c r="O412" s="7"/>
      <c r="S412" s="10"/>
      <c r="AG412" s="11"/>
      <c r="AH412" s="35"/>
      <c r="AI412" s="11"/>
      <c r="AJ412" s="11"/>
      <c r="AP412" s="15" t="str" cm="1">
        <f t="array" aca="1" ref="AP41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2" s="16" t="str" cm="1">
        <f t="array" aca="1" ref="AQ41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2" s="16" t="str" cm="1">
        <f t="array" aca="1" ref="AR41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2" s="51" t="str">
        <f ca="1">IF(
AND(LEN(TRIM(FIT_Lite[[#This Row],[Child Care 6 Months Post-Discharge]]))=0,LEN(TRIM(FIT_Lite[[#This Row],[Discharge Date]]))&gt;0,LEN(TRIM(AN412))=0,FIT_Lite[[#This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2" s="48" t="str" cm="1">
        <f t="array" aca="1" ref="AT41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2" s="7">
        <f>IF(FIT_Lite[[#This Row],[Most Recent-AAPI Score]]&gt;=40, 1, IF(OR(TRIM(FIT_Lite[[#This Row],[Pre-AAPI Score]])="",TRIM(FIT_Lite[[#This Row],[Most Recent-AAPI Score]])=""),0,IF(FIT_Lite[[#This Row],[Most Recent-AAPI Score]]-FIT_Lite[[#This Row],[Pre-AAPI Score]]&gt;=0,1,0)))</f>
        <v>0</v>
      </c>
      <c r="AW412" s="7">
        <f>IF(FIT_Lite[[#This Row],[Most Recent-DLA-20 Score]]&gt;=7, 1, IF(OR(TRIM(FIT_Lite[[#This Row],[Pre-DLA-20 Score]])="",TRIM(FIT_Lite[[#This Row],[Most Recent-DLA-20 Score]])=""),0,IF(FIT_Lite[[#This Row],[Most Recent-DLA-20 Score]]-FIT_Lite[[#This Row],[Pre-DLA-20 Score]]&gt;=0,1,0)))</f>
        <v>0</v>
      </c>
      <c r="AX412" s="7">
        <f>IF(FIT_Lite[[#This Row],[Most Recent-AAPI Score]]&gt;=40, 1, IF(OR(TRIM(FIT_Lite[[#This Row],[Pre-AAPI Score]])="",TRIM(FIT_Lite[[#This Row],[Most Recent-AAPI Score]])=""),0,IF(FIT_Lite[[#This Row],[Most Recent-AAPI Score]]-FIT_Lite[[#This Row],[Pre-AAPI Score]]&gt;=0,1,0)))</f>
        <v>0</v>
      </c>
      <c r="AY412" s="7">
        <f>IF(FIT_Lite[[#This Row],[Most Recent-DLA-20 Score]]&gt;=7, 1, IF(OR(TRIM(FIT_Lite[[#This Row],[Pre-DLA-20 Score]])="",TRIM(FIT_Lite[[#This Row],[Most Recent-DLA-20 Score]])=""),0,IF(FIT_Lite[[#This Row],[Most Recent-DLA-20 Score]]-FIT_Lite[[#This Row],[Pre-DLA-20 Score]]&gt;=0,1,0)))</f>
        <v>0</v>
      </c>
      <c r="AZ412" s="7" t="str">
        <f>IFERROR(VLOOKUP(FIT_Lite[[#This Row],[Primary ICD-10 Diagnosis]],ICD_10[[Combined]:[category]],3,FALSE),"")</f>
        <v/>
      </c>
      <c r="BA412" s="18" t="str">
        <f>IF(AND(LEN(FIT_Lite[[#This Row],[Date Enrolled]])&gt;0,LEN(FIT_Lite[[#This Row],[Date Assessment Completed]])&gt;0),IF((FIT_Lite[[#This Row],[Date Assessment Completed]]-FIT_Lite[[#This Row],[Date Enrolled]])&lt;=15,"Yes","No"),"")</f>
        <v/>
      </c>
      <c r="BB412" s="7" t="str">
        <f>IF(AND(LEN(FIT_Lite[[#This Row],[Discharge Date]])&gt;0,LEN(FIT_Lite[[#This Row],[Date Discharge Summary Completed]])&gt;0),IF(DATEDIF(FIT_Lite[[#This Row],[Discharge Date]],FIT_Lite[[#This Row],[Date Discharge Summary Completed]],"D")&lt;=7,"Yes","No"),"")</f>
        <v/>
      </c>
      <c r="BC412" s="18" t="str">
        <f>IFERROR(IF(LEN(TRIM(FIT_Lite[[#This Row],[Living Arrangements at Discharge]]))&gt;0,VLOOKUP(FIT_Lite[[#This Row],[Living Arrangements at Discharge]],Living_Arrangements[],2,FALSE),""),"")</f>
        <v/>
      </c>
      <c r="BD41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2" s="18" t="str">
        <f>IF(LEN(TRIM(FIT_Lite[[#This Row],[Employment Status at Discharge]]))&gt;0,IF(FIT_Lite[[#This Row],[Employment Status at Discharge]]="Yes","Stable",IF(FIT_Lite[[#This Row],[Employment Status at Discharge]]="No","Unstable",IFERROR(VLOOKUP(FIT_Lite[[#This Row],[Employment Status at Discharge]],Employment_Stat[],2,FALSE),""))),"")</f>
        <v/>
      </c>
      <c r="BF412" s="16">
        <f>IF(LEN(FIT_Lite[[#This Row],[Pre-AAPI Date]])&gt;0,FIT_Lite[[#This Row],[Pre-AAPI Date]],FIT_Lite[[#This Row],[Date Enrolled]])</f>
        <v>0</v>
      </c>
      <c r="BG412" s="16">
        <f ca="1">IF(LEN(FIT_Lite[[#This Row],[Date Discharge Summary Completed]])&gt;0,FIT_Lite[[#This Row],[Date Discharge Summary Completed]],IF(LEN(FIT_Lite[[#This Row],[Discharge Date]])&gt;0,FIT_Lite[[#This Row],[Discharge Date]]+30,TODAY()))</f>
        <v>45940</v>
      </c>
      <c r="BH412" s="16">
        <f>IF(LEN(FIT_Lite[[#This Row],[Pre-DLA-20 Date]])&gt;0,FIT_Lite[[#This Row],[Pre-DLA-20 Date]],FIT_Lite[[#This Row],[Date Enrolled]])</f>
        <v>0</v>
      </c>
      <c r="BI412" t="str">
        <f>IFERROR(IF(AND(TRIM(FIT_Lite[[#This Row],[Date Enrolled]])&lt;&gt;"",TRIM(FIT_Lite[[#This Row],[Discharge Date]])&lt;&gt;""),DATEDIF(FIT_Lite[[#This Row],[Date Enrolled]],FIT_Lite[[#This Row],[Discharge Date]],"D"),""),"")</f>
        <v/>
      </c>
    </row>
    <row r="413" spans="1:61" x14ac:dyDescent="0.25">
      <c r="A413" s="14"/>
      <c r="D413" s="20"/>
      <c r="O413" s="7"/>
      <c r="S413" s="10"/>
      <c r="AG413" s="11"/>
      <c r="AH413" s="35"/>
      <c r="AI413" s="11"/>
      <c r="AJ413" s="11"/>
      <c r="AP413" s="15" t="str" cm="1">
        <f t="array" aca="1" ref="AP41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3" s="16" t="str" cm="1">
        <f t="array" aca="1" ref="AQ41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3" s="16" t="str" cm="1">
        <f t="array" aca="1" ref="AR41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3" s="51" t="str">
        <f ca="1">IF(
AND(LEN(TRIM(FIT_Lite[[#This Row],[Child Care 6 Months Post-Discharge]]))=0,LEN(TRIM(FIT_Lite[[#This Row],[Discharge Date]]))&gt;0,LEN(TRIM(AN413))=0,FIT_Lite[[#This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3" s="48" t="str" cm="1">
        <f t="array" aca="1" ref="AT41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3" s="7">
        <f>IF(FIT_Lite[[#This Row],[Most Recent-AAPI Score]]&gt;=40, 1, IF(OR(TRIM(FIT_Lite[[#This Row],[Pre-AAPI Score]])="",TRIM(FIT_Lite[[#This Row],[Most Recent-AAPI Score]])=""),0,IF(FIT_Lite[[#This Row],[Most Recent-AAPI Score]]-FIT_Lite[[#This Row],[Pre-AAPI Score]]&gt;=0,1,0)))</f>
        <v>0</v>
      </c>
      <c r="AW413" s="7">
        <f>IF(FIT_Lite[[#This Row],[Most Recent-DLA-20 Score]]&gt;=7, 1, IF(OR(TRIM(FIT_Lite[[#This Row],[Pre-DLA-20 Score]])="",TRIM(FIT_Lite[[#This Row],[Most Recent-DLA-20 Score]])=""),0,IF(FIT_Lite[[#This Row],[Most Recent-DLA-20 Score]]-FIT_Lite[[#This Row],[Pre-DLA-20 Score]]&gt;=0,1,0)))</f>
        <v>0</v>
      </c>
      <c r="AX413" s="7">
        <f>IF(FIT_Lite[[#This Row],[Most Recent-AAPI Score]]&gt;=40, 1, IF(OR(TRIM(FIT_Lite[[#This Row],[Pre-AAPI Score]])="",TRIM(FIT_Lite[[#This Row],[Most Recent-AAPI Score]])=""),0,IF(FIT_Lite[[#This Row],[Most Recent-AAPI Score]]-FIT_Lite[[#This Row],[Pre-AAPI Score]]&gt;=0,1,0)))</f>
        <v>0</v>
      </c>
      <c r="AY413" s="7">
        <f>IF(FIT_Lite[[#This Row],[Most Recent-DLA-20 Score]]&gt;=7, 1, IF(OR(TRIM(FIT_Lite[[#This Row],[Pre-DLA-20 Score]])="",TRIM(FIT_Lite[[#This Row],[Most Recent-DLA-20 Score]])=""),0,IF(FIT_Lite[[#This Row],[Most Recent-DLA-20 Score]]-FIT_Lite[[#This Row],[Pre-DLA-20 Score]]&gt;=0,1,0)))</f>
        <v>0</v>
      </c>
      <c r="AZ413" s="7" t="str">
        <f>IFERROR(VLOOKUP(FIT_Lite[[#This Row],[Primary ICD-10 Diagnosis]],ICD_10[[Combined]:[category]],3,FALSE),"")</f>
        <v/>
      </c>
      <c r="BA413" s="18" t="str">
        <f>IF(AND(LEN(FIT_Lite[[#This Row],[Date Enrolled]])&gt;0,LEN(FIT_Lite[[#This Row],[Date Assessment Completed]])&gt;0),IF((FIT_Lite[[#This Row],[Date Assessment Completed]]-FIT_Lite[[#This Row],[Date Enrolled]])&lt;=15,"Yes","No"),"")</f>
        <v/>
      </c>
      <c r="BB413" s="7" t="str">
        <f>IF(AND(LEN(FIT_Lite[[#This Row],[Discharge Date]])&gt;0,LEN(FIT_Lite[[#This Row],[Date Discharge Summary Completed]])&gt;0),IF(DATEDIF(FIT_Lite[[#This Row],[Discharge Date]],FIT_Lite[[#This Row],[Date Discharge Summary Completed]],"D")&lt;=7,"Yes","No"),"")</f>
        <v/>
      </c>
      <c r="BC413" s="18" t="str">
        <f>IFERROR(IF(LEN(TRIM(FIT_Lite[[#This Row],[Living Arrangements at Discharge]]))&gt;0,VLOOKUP(FIT_Lite[[#This Row],[Living Arrangements at Discharge]],Living_Arrangements[],2,FALSE),""),"")</f>
        <v/>
      </c>
      <c r="BD41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3" s="18" t="str">
        <f>IF(LEN(TRIM(FIT_Lite[[#This Row],[Employment Status at Discharge]]))&gt;0,IF(FIT_Lite[[#This Row],[Employment Status at Discharge]]="Yes","Stable",IF(FIT_Lite[[#This Row],[Employment Status at Discharge]]="No","Unstable",IFERROR(VLOOKUP(FIT_Lite[[#This Row],[Employment Status at Discharge]],Employment_Stat[],2,FALSE),""))),"")</f>
        <v/>
      </c>
      <c r="BF413" s="16">
        <f>IF(LEN(FIT_Lite[[#This Row],[Pre-AAPI Date]])&gt;0,FIT_Lite[[#This Row],[Pre-AAPI Date]],FIT_Lite[[#This Row],[Date Enrolled]])</f>
        <v>0</v>
      </c>
      <c r="BG413" s="16">
        <f ca="1">IF(LEN(FIT_Lite[[#This Row],[Date Discharge Summary Completed]])&gt;0,FIT_Lite[[#This Row],[Date Discharge Summary Completed]],IF(LEN(FIT_Lite[[#This Row],[Discharge Date]])&gt;0,FIT_Lite[[#This Row],[Discharge Date]]+30,TODAY()))</f>
        <v>45940</v>
      </c>
      <c r="BH413" s="16">
        <f>IF(LEN(FIT_Lite[[#This Row],[Pre-DLA-20 Date]])&gt;0,FIT_Lite[[#This Row],[Pre-DLA-20 Date]],FIT_Lite[[#This Row],[Date Enrolled]])</f>
        <v>0</v>
      </c>
      <c r="BI413" t="str">
        <f>IFERROR(IF(AND(TRIM(FIT_Lite[[#This Row],[Date Enrolled]])&lt;&gt;"",TRIM(FIT_Lite[[#This Row],[Discharge Date]])&lt;&gt;""),DATEDIF(FIT_Lite[[#This Row],[Date Enrolled]],FIT_Lite[[#This Row],[Discharge Date]],"D"),""),"")</f>
        <v/>
      </c>
    </row>
    <row r="414" spans="1:61" x14ac:dyDescent="0.25">
      <c r="A414" s="14"/>
      <c r="D414" s="20"/>
      <c r="O414" s="7"/>
      <c r="S414" s="10"/>
      <c r="AG414" s="11"/>
      <c r="AH414" s="35"/>
      <c r="AI414" s="11"/>
      <c r="AJ414" s="11"/>
      <c r="AP414" s="15" t="str" cm="1">
        <f t="array" aca="1" ref="AP41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4" s="16" t="str" cm="1">
        <f t="array" aca="1" ref="AQ41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4" s="16" t="str" cm="1">
        <f t="array" aca="1" ref="AR41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4" s="51" t="str">
        <f ca="1">IF(
AND(LEN(TRIM(FIT_Lite[[#This Row],[Child Care 6 Months Post-Discharge]]))=0,LEN(TRIM(FIT_Lite[[#This Row],[Discharge Date]]))&gt;0,LEN(TRIM(AN414))=0,FIT_Lite[[#This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4" s="48" t="str" cm="1">
        <f t="array" aca="1" ref="AT41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4" s="7">
        <f>IF(FIT_Lite[[#This Row],[Most Recent-AAPI Score]]&gt;=40, 1, IF(OR(TRIM(FIT_Lite[[#This Row],[Pre-AAPI Score]])="",TRIM(FIT_Lite[[#This Row],[Most Recent-AAPI Score]])=""),0,IF(FIT_Lite[[#This Row],[Most Recent-AAPI Score]]-FIT_Lite[[#This Row],[Pre-AAPI Score]]&gt;=0,1,0)))</f>
        <v>0</v>
      </c>
      <c r="AW414" s="7">
        <f>IF(FIT_Lite[[#This Row],[Most Recent-DLA-20 Score]]&gt;=7, 1, IF(OR(TRIM(FIT_Lite[[#This Row],[Pre-DLA-20 Score]])="",TRIM(FIT_Lite[[#This Row],[Most Recent-DLA-20 Score]])=""),0,IF(FIT_Lite[[#This Row],[Most Recent-DLA-20 Score]]-FIT_Lite[[#This Row],[Pre-DLA-20 Score]]&gt;=0,1,0)))</f>
        <v>0</v>
      </c>
      <c r="AX414" s="7">
        <f>IF(FIT_Lite[[#This Row],[Most Recent-AAPI Score]]&gt;=40, 1, IF(OR(TRIM(FIT_Lite[[#This Row],[Pre-AAPI Score]])="",TRIM(FIT_Lite[[#This Row],[Most Recent-AAPI Score]])=""),0,IF(FIT_Lite[[#This Row],[Most Recent-AAPI Score]]-FIT_Lite[[#This Row],[Pre-AAPI Score]]&gt;=0,1,0)))</f>
        <v>0</v>
      </c>
      <c r="AY414" s="7">
        <f>IF(FIT_Lite[[#This Row],[Most Recent-DLA-20 Score]]&gt;=7, 1, IF(OR(TRIM(FIT_Lite[[#This Row],[Pre-DLA-20 Score]])="",TRIM(FIT_Lite[[#This Row],[Most Recent-DLA-20 Score]])=""),0,IF(FIT_Lite[[#This Row],[Most Recent-DLA-20 Score]]-FIT_Lite[[#This Row],[Pre-DLA-20 Score]]&gt;=0,1,0)))</f>
        <v>0</v>
      </c>
      <c r="AZ414" s="7" t="str">
        <f>IFERROR(VLOOKUP(FIT_Lite[[#This Row],[Primary ICD-10 Diagnosis]],ICD_10[[Combined]:[category]],3,FALSE),"")</f>
        <v/>
      </c>
      <c r="BA414" s="18" t="str">
        <f>IF(AND(LEN(FIT_Lite[[#This Row],[Date Enrolled]])&gt;0,LEN(FIT_Lite[[#This Row],[Date Assessment Completed]])&gt;0),IF((FIT_Lite[[#This Row],[Date Assessment Completed]]-FIT_Lite[[#This Row],[Date Enrolled]])&lt;=15,"Yes","No"),"")</f>
        <v/>
      </c>
      <c r="BB414" s="7" t="str">
        <f>IF(AND(LEN(FIT_Lite[[#This Row],[Discharge Date]])&gt;0,LEN(FIT_Lite[[#This Row],[Date Discharge Summary Completed]])&gt;0),IF(DATEDIF(FIT_Lite[[#This Row],[Discharge Date]],FIT_Lite[[#This Row],[Date Discharge Summary Completed]],"D")&lt;=7,"Yes","No"),"")</f>
        <v/>
      </c>
      <c r="BC414" s="18" t="str">
        <f>IFERROR(IF(LEN(TRIM(FIT_Lite[[#This Row],[Living Arrangements at Discharge]]))&gt;0,VLOOKUP(FIT_Lite[[#This Row],[Living Arrangements at Discharge]],Living_Arrangements[],2,FALSE),""),"")</f>
        <v/>
      </c>
      <c r="BD41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4" s="18" t="str">
        <f>IF(LEN(TRIM(FIT_Lite[[#This Row],[Employment Status at Discharge]]))&gt;0,IF(FIT_Lite[[#This Row],[Employment Status at Discharge]]="Yes","Stable",IF(FIT_Lite[[#This Row],[Employment Status at Discharge]]="No","Unstable",IFERROR(VLOOKUP(FIT_Lite[[#This Row],[Employment Status at Discharge]],Employment_Stat[],2,FALSE),""))),"")</f>
        <v/>
      </c>
      <c r="BF414" s="16">
        <f>IF(LEN(FIT_Lite[[#This Row],[Pre-AAPI Date]])&gt;0,FIT_Lite[[#This Row],[Pre-AAPI Date]],FIT_Lite[[#This Row],[Date Enrolled]])</f>
        <v>0</v>
      </c>
      <c r="BG414" s="16">
        <f ca="1">IF(LEN(FIT_Lite[[#This Row],[Date Discharge Summary Completed]])&gt;0,FIT_Lite[[#This Row],[Date Discharge Summary Completed]],IF(LEN(FIT_Lite[[#This Row],[Discharge Date]])&gt;0,FIT_Lite[[#This Row],[Discharge Date]]+30,TODAY()))</f>
        <v>45940</v>
      </c>
      <c r="BH414" s="16">
        <f>IF(LEN(FIT_Lite[[#This Row],[Pre-DLA-20 Date]])&gt;0,FIT_Lite[[#This Row],[Pre-DLA-20 Date]],FIT_Lite[[#This Row],[Date Enrolled]])</f>
        <v>0</v>
      </c>
      <c r="BI414" t="str">
        <f>IFERROR(IF(AND(TRIM(FIT_Lite[[#This Row],[Date Enrolled]])&lt;&gt;"",TRIM(FIT_Lite[[#This Row],[Discharge Date]])&lt;&gt;""),DATEDIF(FIT_Lite[[#This Row],[Date Enrolled]],FIT_Lite[[#This Row],[Discharge Date]],"D"),""),"")</f>
        <v/>
      </c>
    </row>
    <row r="415" spans="1:61" x14ac:dyDescent="0.25">
      <c r="A415" s="14"/>
      <c r="D415" s="20"/>
      <c r="O415" s="7"/>
      <c r="S415" s="10"/>
      <c r="AG415" s="11"/>
      <c r="AH415" s="35"/>
      <c r="AI415" s="11"/>
      <c r="AJ415" s="11"/>
      <c r="AP415" s="15" t="str" cm="1">
        <f t="array" aca="1" ref="AP41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5" s="16" t="str" cm="1">
        <f t="array" aca="1" ref="AQ41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5" s="16" t="str" cm="1">
        <f t="array" aca="1" ref="AR41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5" s="51" t="str">
        <f ca="1">IF(
AND(LEN(TRIM(FIT_Lite[[#This Row],[Child Care 6 Months Post-Discharge]]))=0,LEN(TRIM(FIT_Lite[[#This Row],[Discharge Date]]))&gt;0,LEN(TRIM(AN415))=0,FIT_Lite[[#This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5" s="48" t="str" cm="1">
        <f t="array" aca="1" ref="AT41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5" s="7">
        <f>IF(FIT_Lite[[#This Row],[Most Recent-AAPI Score]]&gt;=40, 1, IF(OR(TRIM(FIT_Lite[[#This Row],[Pre-AAPI Score]])="",TRIM(FIT_Lite[[#This Row],[Most Recent-AAPI Score]])=""),0,IF(FIT_Lite[[#This Row],[Most Recent-AAPI Score]]-FIT_Lite[[#This Row],[Pre-AAPI Score]]&gt;=0,1,0)))</f>
        <v>0</v>
      </c>
      <c r="AW415" s="7">
        <f>IF(FIT_Lite[[#This Row],[Most Recent-DLA-20 Score]]&gt;=7, 1, IF(OR(TRIM(FIT_Lite[[#This Row],[Pre-DLA-20 Score]])="",TRIM(FIT_Lite[[#This Row],[Most Recent-DLA-20 Score]])=""),0,IF(FIT_Lite[[#This Row],[Most Recent-DLA-20 Score]]-FIT_Lite[[#This Row],[Pre-DLA-20 Score]]&gt;=0,1,0)))</f>
        <v>0</v>
      </c>
      <c r="AX415" s="7">
        <f>IF(FIT_Lite[[#This Row],[Most Recent-AAPI Score]]&gt;=40, 1, IF(OR(TRIM(FIT_Lite[[#This Row],[Pre-AAPI Score]])="",TRIM(FIT_Lite[[#This Row],[Most Recent-AAPI Score]])=""),0,IF(FIT_Lite[[#This Row],[Most Recent-AAPI Score]]-FIT_Lite[[#This Row],[Pre-AAPI Score]]&gt;=0,1,0)))</f>
        <v>0</v>
      </c>
      <c r="AY415" s="7">
        <f>IF(FIT_Lite[[#This Row],[Most Recent-DLA-20 Score]]&gt;=7, 1, IF(OR(TRIM(FIT_Lite[[#This Row],[Pre-DLA-20 Score]])="",TRIM(FIT_Lite[[#This Row],[Most Recent-DLA-20 Score]])=""),0,IF(FIT_Lite[[#This Row],[Most Recent-DLA-20 Score]]-FIT_Lite[[#This Row],[Pre-DLA-20 Score]]&gt;=0,1,0)))</f>
        <v>0</v>
      </c>
      <c r="AZ415" s="7" t="str">
        <f>IFERROR(VLOOKUP(FIT_Lite[[#This Row],[Primary ICD-10 Diagnosis]],ICD_10[[Combined]:[category]],3,FALSE),"")</f>
        <v/>
      </c>
      <c r="BA415" s="18" t="str">
        <f>IF(AND(LEN(FIT_Lite[[#This Row],[Date Enrolled]])&gt;0,LEN(FIT_Lite[[#This Row],[Date Assessment Completed]])&gt;0),IF((FIT_Lite[[#This Row],[Date Assessment Completed]]-FIT_Lite[[#This Row],[Date Enrolled]])&lt;=15,"Yes","No"),"")</f>
        <v/>
      </c>
      <c r="BB415" s="7" t="str">
        <f>IF(AND(LEN(FIT_Lite[[#This Row],[Discharge Date]])&gt;0,LEN(FIT_Lite[[#This Row],[Date Discharge Summary Completed]])&gt;0),IF(DATEDIF(FIT_Lite[[#This Row],[Discharge Date]],FIT_Lite[[#This Row],[Date Discharge Summary Completed]],"D")&lt;=7,"Yes","No"),"")</f>
        <v/>
      </c>
      <c r="BC415" s="18" t="str">
        <f>IFERROR(IF(LEN(TRIM(FIT_Lite[[#This Row],[Living Arrangements at Discharge]]))&gt;0,VLOOKUP(FIT_Lite[[#This Row],[Living Arrangements at Discharge]],Living_Arrangements[],2,FALSE),""),"")</f>
        <v/>
      </c>
      <c r="BD41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5" s="18" t="str">
        <f>IF(LEN(TRIM(FIT_Lite[[#This Row],[Employment Status at Discharge]]))&gt;0,IF(FIT_Lite[[#This Row],[Employment Status at Discharge]]="Yes","Stable",IF(FIT_Lite[[#This Row],[Employment Status at Discharge]]="No","Unstable",IFERROR(VLOOKUP(FIT_Lite[[#This Row],[Employment Status at Discharge]],Employment_Stat[],2,FALSE),""))),"")</f>
        <v/>
      </c>
      <c r="BF415" s="16">
        <f>IF(LEN(FIT_Lite[[#This Row],[Pre-AAPI Date]])&gt;0,FIT_Lite[[#This Row],[Pre-AAPI Date]],FIT_Lite[[#This Row],[Date Enrolled]])</f>
        <v>0</v>
      </c>
      <c r="BG415" s="16">
        <f ca="1">IF(LEN(FIT_Lite[[#This Row],[Date Discharge Summary Completed]])&gt;0,FIT_Lite[[#This Row],[Date Discharge Summary Completed]],IF(LEN(FIT_Lite[[#This Row],[Discharge Date]])&gt;0,FIT_Lite[[#This Row],[Discharge Date]]+30,TODAY()))</f>
        <v>45940</v>
      </c>
      <c r="BH415" s="16">
        <f>IF(LEN(FIT_Lite[[#This Row],[Pre-DLA-20 Date]])&gt;0,FIT_Lite[[#This Row],[Pre-DLA-20 Date]],FIT_Lite[[#This Row],[Date Enrolled]])</f>
        <v>0</v>
      </c>
      <c r="BI415" t="str">
        <f>IFERROR(IF(AND(TRIM(FIT_Lite[[#This Row],[Date Enrolled]])&lt;&gt;"",TRIM(FIT_Lite[[#This Row],[Discharge Date]])&lt;&gt;""),DATEDIF(FIT_Lite[[#This Row],[Date Enrolled]],FIT_Lite[[#This Row],[Discharge Date]],"D"),""),"")</f>
        <v/>
      </c>
    </row>
    <row r="416" spans="1:61" x14ac:dyDescent="0.25">
      <c r="A416" s="14"/>
      <c r="D416" s="20"/>
      <c r="O416" s="7"/>
      <c r="S416" s="10"/>
      <c r="AG416" s="11"/>
      <c r="AH416" s="35"/>
      <c r="AI416" s="11"/>
      <c r="AJ416" s="11"/>
      <c r="AP416" s="15" t="str" cm="1">
        <f t="array" aca="1" ref="AP41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6" s="16" t="str" cm="1">
        <f t="array" aca="1" ref="AQ41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6" s="16" t="str" cm="1">
        <f t="array" aca="1" ref="AR41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6" s="51" t="str">
        <f ca="1">IF(
AND(LEN(TRIM(FIT_Lite[[#This Row],[Child Care 6 Months Post-Discharge]]))=0,LEN(TRIM(FIT_Lite[[#This Row],[Discharge Date]]))&gt;0,LEN(TRIM(AN416))=0,FIT_Lite[[#This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6" s="48" t="str" cm="1">
        <f t="array" aca="1" ref="AT41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6" s="7">
        <f>IF(FIT_Lite[[#This Row],[Most Recent-AAPI Score]]&gt;=40, 1, IF(OR(TRIM(FIT_Lite[[#This Row],[Pre-AAPI Score]])="",TRIM(FIT_Lite[[#This Row],[Most Recent-AAPI Score]])=""),0,IF(FIT_Lite[[#This Row],[Most Recent-AAPI Score]]-FIT_Lite[[#This Row],[Pre-AAPI Score]]&gt;=0,1,0)))</f>
        <v>0</v>
      </c>
      <c r="AW416" s="7">
        <f>IF(FIT_Lite[[#This Row],[Most Recent-DLA-20 Score]]&gt;=7, 1, IF(OR(TRIM(FIT_Lite[[#This Row],[Pre-DLA-20 Score]])="",TRIM(FIT_Lite[[#This Row],[Most Recent-DLA-20 Score]])=""),0,IF(FIT_Lite[[#This Row],[Most Recent-DLA-20 Score]]-FIT_Lite[[#This Row],[Pre-DLA-20 Score]]&gt;=0,1,0)))</f>
        <v>0</v>
      </c>
      <c r="AX416" s="7">
        <f>IF(FIT_Lite[[#This Row],[Most Recent-AAPI Score]]&gt;=40, 1, IF(OR(TRIM(FIT_Lite[[#This Row],[Pre-AAPI Score]])="",TRIM(FIT_Lite[[#This Row],[Most Recent-AAPI Score]])=""),0,IF(FIT_Lite[[#This Row],[Most Recent-AAPI Score]]-FIT_Lite[[#This Row],[Pre-AAPI Score]]&gt;=0,1,0)))</f>
        <v>0</v>
      </c>
      <c r="AY416" s="7">
        <f>IF(FIT_Lite[[#This Row],[Most Recent-DLA-20 Score]]&gt;=7, 1, IF(OR(TRIM(FIT_Lite[[#This Row],[Pre-DLA-20 Score]])="",TRIM(FIT_Lite[[#This Row],[Most Recent-DLA-20 Score]])=""),0,IF(FIT_Lite[[#This Row],[Most Recent-DLA-20 Score]]-FIT_Lite[[#This Row],[Pre-DLA-20 Score]]&gt;=0,1,0)))</f>
        <v>0</v>
      </c>
      <c r="AZ416" s="7" t="str">
        <f>IFERROR(VLOOKUP(FIT_Lite[[#This Row],[Primary ICD-10 Diagnosis]],ICD_10[[Combined]:[category]],3,FALSE),"")</f>
        <v/>
      </c>
      <c r="BA416" s="18" t="str">
        <f>IF(AND(LEN(FIT_Lite[[#This Row],[Date Enrolled]])&gt;0,LEN(FIT_Lite[[#This Row],[Date Assessment Completed]])&gt;0),IF((FIT_Lite[[#This Row],[Date Assessment Completed]]-FIT_Lite[[#This Row],[Date Enrolled]])&lt;=15,"Yes","No"),"")</f>
        <v/>
      </c>
      <c r="BB416" s="7" t="str">
        <f>IF(AND(LEN(FIT_Lite[[#This Row],[Discharge Date]])&gt;0,LEN(FIT_Lite[[#This Row],[Date Discharge Summary Completed]])&gt;0),IF(DATEDIF(FIT_Lite[[#This Row],[Discharge Date]],FIT_Lite[[#This Row],[Date Discharge Summary Completed]],"D")&lt;=7,"Yes","No"),"")</f>
        <v/>
      </c>
      <c r="BC416" s="18" t="str">
        <f>IFERROR(IF(LEN(TRIM(FIT_Lite[[#This Row],[Living Arrangements at Discharge]]))&gt;0,VLOOKUP(FIT_Lite[[#This Row],[Living Arrangements at Discharge]],Living_Arrangements[],2,FALSE),""),"")</f>
        <v/>
      </c>
      <c r="BD41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6" s="18" t="str">
        <f>IF(LEN(TRIM(FIT_Lite[[#This Row],[Employment Status at Discharge]]))&gt;0,IF(FIT_Lite[[#This Row],[Employment Status at Discharge]]="Yes","Stable",IF(FIT_Lite[[#This Row],[Employment Status at Discharge]]="No","Unstable",IFERROR(VLOOKUP(FIT_Lite[[#This Row],[Employment Status at Discharge]],Employment_Stat[],2,FALSE),""))),"")</f>
        <v/>
      </c>
      <c r="BF416" s="16">
        <f>IF(LEN(FIT_Lite[[#This Row],[Pre-AAPI Date]])&gt;0,FIT_Lite[[#This Row],[Pre-AAPI Date]],FIT_Lite[[#This Row],[Date Enrolled]])</f>
        <v>0</v>
      </c>
      <c r="BG416" s="16">
        <f ca="1">IF(LEN(FIT_Lite[[#This Row],[Date Discharge Summary Completed]])&gt;0,FIT_Lite[[#This Row],[Date Discharge Summary Completed]],IF(LEN(FIT_Lite[[#This Row],[Discharge Date]])&gt;0,FIT_Lite[[#This Row],[Discharge Date]]+30,TODAY()))</f>
        <v>45940</v>
      </c>
      <c r="BH416" s="16">
        <f>IF(LEN(FIT_Lite[[#This Row],[Pre-DLA-20 Date]])&gt;0,FIT_Lite[[#This Row],[Pre-DLA-20 Date]],FIT_Lite[[#This Row],[Date Enrolled]])</f>
        <v>0</v>
      </c>
      <c r="BI416" t="str">
        <f>IFERROR(IF(AND(TRIM(FIT_Lite[[#This Row],[Date Enrolled]])&lt;&gt;"",TRIM(FIT_Lite[[#This Row],[Discharge Date]])&lt;&gt;""),DATEDIF(FIT_Lite[[#This Row],[Date Enrolled]],FIT_Lite[[#This Row],[Discharge Date]],"D"),""),"")</f>
        <v/>
      </c>
    </row>
    <row r="417" spans="1:61" x14ac:dyDescent="0.25">
      <c r="A417" s="14"/>
      <c r="D417" s="20"/>
      <c r="O417" s="7"/>
      <c r="S417" s="10"/>
      <c r="AG417" s="11"/>
      <c r="AH417" s="35"/>
      <c r="AI417" s="11"/>
      <c r="AJ417" s="11"/>
      <c r="AP417" s="15" t="str" cm="1">
        <f t="array" aca="1" ref="AP41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7" s="16" t="str" cm="1">
        <f t="array" aca="1" ref="AQ41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7" s="16" t="str" cm="1">
        <f t="array" aca="1" ref="AR41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7" s="51" t="str">
        <f ca="1">IF(
AND(LEN(TRIM(FIT_Lite[[#This Row],[Child Care 6 Months Post-Discharge]]))=0,LEN(TRIM(FIT_Lite[[#This Row],[Discharge Date]]))&gt;0,LEN(TRIM(AN417))=0,FIT_Lite[[#This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7" s="48" t="str" cm="1">
        <f t="array" aca="1" ref="AT41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7" s="7">
        <f>IF(FIT_Lite[[#This Row],[Most Recent-AAPI Score]]&gt;=40, 1, IF(OR(TRIM(FIT_Lite[[#This Row],[Pre-AAPI Score]])="",TRIM(FIT_Lite[[#This Row],[Most Recent-AAPI Score]])=""),0,IF(FIT_Lite[[#This Row],[Most Recent-AAPI Score]]-FIT_Lite[[#This Row],[Pre-AAPI Score]]&gt;=0,1,0)))</f>
        <v>0</v>
      </c>
      <c r="AW417" s="7">
        <f>IF(FIT_Lite[[#This Row],[Most Recent-DLA-20 Score]]&gt;=7, 1, IF(OR(TRIM(FIT_Lite[[#This Row],[Pre-DLA-20 Score]])="",TRIM(FIT_Lite[[#This Row],[Most Recent-DLA-20 Score]])=""),0,IF(FIT_Lite[[#This Row],[Most Recent-DLA-20 Score]]-FIT_Lite[[#This Row],[Pre-DLA-20 Score]]&gt;=0,1,0)))</f>
        <v>0</v>
      </c>
      <c r="AX417" s="7">
        <f>IF(FIT_Lite[[#This Row],[Most Recent-AAPI Score]]&gt;=40, 1, IF(OR(TRIM(FIT_Lite[[#This Row],[Pre-AAPI Score]])="",TRIM(FIT_Lite[[#This Row],[Most Recent-AAPI Score]])=""),0,IF(FIT_Lite[[#This Row],[Most Recent-AAPI Score]]-FIT_Lite[[#This Row],[Pre-AAPI Score]]&gt;=0,1,0)))</f>
        <v>0</v>
      </c>
      <c r="AY417" s="7">
        <f>IF(FIT_Lite[[#This Row],[Most Recent-DLA-20 Score]]&gt;=7, 1, IF(OR(TRIM(FIT_Lite[[#This Row],[Pre-DLA-20 Score]])="",TRIM(FIT_Lite[[#This Row],[Most Recent-DLA-20 Score]])=""),0,IF(FIT_Lite[[#This Row],[Most Recent-DLA-20 Score]]-FIT_Lite[[#This Row],[Pre-DLA-20 Score]]&gt;=0,1,0)))</f>
        <v>0</v>
      </c>
      <c r="AZ417" s="7" t="str">
        <f>IFERROR(VLOOKUP(FIT_Lite[[#This Row],[Primary ICD-10 Diagnosis]],ICD_10[[Combined]:[category]],3,FALSE),"")</f>
        <v/>
      </c>
      <c r="BA417" s="18" t="str">
        <f>IF(AND(LEN(FIT_Lite[[#This Row],[Date Enrolled]])&gt;0,LEN(FIT_Lite[[#This Row],[Date Assessment Completed]])&gt;0),IF((FIT_Lite[[#This Row],[Date Assessment Completed]]-FIT_Lite[[#This Row],[Date Enrolled]])&lt;=15,"Yes","No"),"")</f>
        <v/>
      </c>
      <c r="BB417" s="7" t="str">
        <f>IF(AND(LEN(FIT_Lite[[#This Row],[Discharge Date]])&gt;0,LEN(FIT_Lite[[#This Row],[Date Discharge Summary Completed]])&gt;0),IF(DATEDIF(FIT_Lite[[#This Row],[Discharge Date]],FIT_Lite[[#This Row],[Date Discharge Summary Completed]],"D")&lt;=7,"Yes","No"),"")</f>
        <v/>
      </c>
      <c r="BC417" s="18" t="str">
        <f>IFERROR(IF(LEN(TRIM(FIT_Lite[[#This Row],[Living Arrangements at Discharge]]))&gt;0,VLOOKUP(FIT_Lite[[#This Row],[Living Arrangements at Discharge]],Living_Arrangements[],2,FALSE),""),"")</f>
        <v/>
      </c>
      <c r="BD41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7" s="18" t="str">
        <f>IF(LEN(TRIM(FIT_Lite[[#This Row],[Employment Status at Discharge]]))&gt;0,IF(FIT_Lite[[#This Row],[Employment Status at Discharge]]="Yes","Stable",IF(FIT_Lite[[#This Row],[Employment Status at Discharge]]="No","Unstable",IFERROR(VLOOKUP(FIT_Lite[[#This Row],[Employment Status at Discharge]],Employment_Stat[],2,FALSE),""))),"")</f>
        <v/>
      </c>
      <c r="BF417" s="16">
        <f>IF(LEN(FIT_Lite[[#This Row],[Pre-AAPI Date]])&gt;0,FIT_Lite[[#This Row],[Pre-AAPI Date]],FIT_Lite[[#This Row],[Date Enrolled]])</f>
        <v>0</v>
      </c>
      <c r="BG417" s="16">
        <f ca="1">IF(LEN(FIT_Lite[[#This Row],[Date Discharge Summary Completed]])&gt;0,FIT_Lite[[#This Row],[Date Discharge Summary Completed]],IF(LEN(FIT_Lite[[#This Row],[Discharge Date]])&gt;0,FIT_Lite[[#This Row],[Discharge Date]]+30,TODAY()))</f>
        <v>45940</v>
      </c>
      <c r="BH417" s="16">
        <f>IF(LEN(FIT_Lite[[#This Row],[Pre-DLA-20 Date]])&gt;0,FIT_Lite[[#This Row],[Pre-DLA-20 Date]],FIT_Lite[[#This Row],[Date Enrolled]])</f>
        <v>0</v>
      </c>
      <c r="BI417" t="str">
        <f>IFERROR(IF(AND(TRIM(FIT_Lite[[#This Row],[Date Enrolled]])&lt;&gt;"",TRIM(FIT_Lite[[#This Row],[Discharge Date]])&lt;&gt;""),DATEDIF(FIT_Lite[[#This Row],[Date Enrolled]],FIT_Lite[[#This Row],[Discharge Date]],"D"),""),"")</f>
        <v/>
      </c>
    </row>
    <row r="418" spans="1:61" x14ac:dyDescent="0.25">
      <c r="A418" s="14"/>
      <c r="D418" s="20"/>
      <c r="O418" s="7"/>
      <c r="S418" s="10"/>
      <c r="AG418" s="11"/>
      <c r="AH418" s="35"/>
      <c r="AI418" s="11"/>
      <c r="AJ418" s="11"/>
      <c r="AP418" s="15" t="str" cm="1">
        <f t="array" aca="1" ref="AP41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8" s="16" t="str" cm="1">
        <f t="array" aca="1" ref="AQ41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8" s="16" t="str" cm="1">
        <f t="array" aca="1" ref="AR41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8" s="51" t="str">
        <f ca="1">IF(
AND(LEN(TRIM(FIT_Lite[[#This Row],[Child Care 6 Months Post-Discharge]]))=0,LEN(TRIM(FIT_Lite[[#This Row],[Discharge Date]]))&gt;0,LEN(TRIM(AN418))=0,FIT_Lite[[#This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8" s="48" t="str" cm="1">
        <f t="array" aca="1" ref="AT41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8" s="7">
        <f>IF(FIT_Lite[[#This Row],[Most Recent-AAPI Score]]&gt;=40, 1, IF(OR(TRIM(FIT_Lite[[#This Row],[Pre-AAPI Score]])="",TRIM(FIT_Lite[[#This Row],[Most Recent-AAPI Score]])=""),0,IF(FIT_Lite[[#This Row],[Most Recent-AAPI Score]]-FIT_Lite[[#This Row],[Pre-AAPI Score]]&gt;=0,1,0)))</f>
        <v>0</v>
      </c>
      <c r="AW418" s="7">
        <f>IF(FIT_Lite[[#This Row],[Most Recent-DLA-20 Score]]&gt;=7, 1, IF(OR(TRIM(FIT_Lite[[#This Row],[Pre-DLA-20 Score]])="",TRIM(FIT_Lite[[#This Row],[Most Recent-DLA-20 Score]])=""),0,IF(FIT_Lite[[#This Row],[Most Recent-DLA-20 Score]]-FIT_Lite[[#This Row],[Pre-DLA-20 Score]]&gt;=0,1,0)))</f>
        <v>0</v>
      </c>
      <c r="AX418" s="7">
        <f>IF(FIT_Lite[[#This Row],[Most Recent-AAPI Score]]&gt;=40, 1, IF(OR(TRIM(FIT_Lite[[#This Row],[Pre-AAPI Score]])="",TRIM(FIT_Lite[[#This Row],[Most Recent-AAPI Score]])=""),0,IF(FIT_Lite[[#This Row],[Most Recent-AAPI Score]]-FIT_Lite[[#This Row],[Pre-AAPI Score]]&gt;=0,1,0)))</f>
        <v>0</v>
      </c>
      <c r="AY418" s="7">
        <f>IF(FIT_Lite[[#This Row],[Most Recent-DLA-20 Score]]&gt;=7, 1, IF(OR(TRIM(FIT_Lite[[#This Row],[Pre-DLA-20 Score]])="",TRIM(FIT_Lite[[#This Row],[Most Recent-DLA-20 Score]])=""),0,IF(FIT_Lite[[#This Row],[Most Recent-DLA-20 Score]]-FIT_Lite[[#This Row],[Pre-DLA-20 Score]]&gt;=0,1,0)))</f>
        <v>0</v>
      </c>
      <c r="AZ418" s="7" t="str">
        <f>IFERROR(VLOOKUP(FIT_Lite[[#This Row],[Primary ICD-10 Diagnosis]],ICD_10[[Combined]:[category]],3,FALSE),"")</f>
        <v/>
      </c>
      <c r="BA418" s="18" t="str">
        <f>IF(AND(LEN(FIT_Lite[[#This Row],[Date Enrolled]])&gt;0,LEN(FIT_Lite[[#This Row],[Date Assessment Completed]])&gt;0),IF((FIT_Lite[[#This Row],[Date Assessment Completed]]-FIT_Lite[[#This Row],[Date Enrolled]])&lt;=15,"Yes","No"),"")</f>
        <v/>
      </c>
      <c r="BB418" s="7" t="str">
        <f>IF(AND(LEN(FIT_Lite[[#This Row],[Discharge Date]])&gt;0,LEN(FIT_Lite[[#This Row],[Date Discharge Summary Completed]])&gt;0),IF(DATEDIF(FIT_Lite[[#This Row],[Discharge Date]],FIT_Lite[[#This Row],[Date Discharge Summary Completed]],"D")&lt;=7,"Yes","No"),"")</f>
        <v/>
      </c>
      <c r="BC418" s="18" t="str">
        <f>IFERROR(IF(LEN(TRIM(FIT_Lite[[#This Row],[Living Arrangements at Discharge]]))&gt;0,VLOOKUP(FIT_Lite[[#This Row],[Living Arrangements at Discharge]],Living_Arrangements[],2,FALSE),""),"")</f>
        <v/>
      </c>
      <c r="BD41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8" s="18" t="str">
        <f>IF(LEN(TRIM(FIT_Lite[[#This Row],[Employment Status at Discharge]]))&gt;0,IF(FIT_Lite[[#This Row],[Employment Status at Discharge]]="Yes","Stable",IF(FIT_Lite[[#This Row],[Employment Status at Discharge]]="No","Unstable",IFERROR(VLOOKUP(FIT_Lite[[#This Row],[Employment Status at Discharge]],Employment_Stat[],2,FALSE),""))),"")</f>
        <v/>
      </c>
      <c r="BF418" s="16">
        <f>IF(LEN(FIT_Lite[[#This Row],[Pre-AAPI Date]])&gt;0,FIT_Lite[[#This Row],[Pre-AAPI Date]],FIT_Lite[[#This Row],[Date Enrolled]])</f>
        <v>0</v>
      </c>
      <c r="BG418" s="16">
        <f ca="1">IF(LEN(FIT_Lite[[#This Row],[Date Discharge Summary Completed]])&gt;0,FIT_Lite[[#This Row],[Date Discharge Summary Completed]],IF(LEN(FIT_Lite[[#This Row],[Discharge Date]])&gt;0,FIT_Lite[[#This Row],[Discharge Date]]+30,TODAY()))</f>
        <v>45940</v>
      </c>
      <c r="BH418" s="16">
        <f>IF(LEN(FIT_Lite[[#This Row],[Pre-DLA-20 Date]])&gt;0,FIT_Lite[[#This Row],[Pre-DLA-20 Date]],FIT_Lite[[#This Row],[Date Enrolled]])</f>
        <v>0</v>
      </c>
      <c r="BI418" t="str">
        <f>IFERROR(IF(AND(TRIM(FIT_Lite[[#This Row],[Date Enrolled]])&lt;&gt;"",TRIM(FIT_Lite[[#This Row],[Discharge Date]])&lt;&gt;""),DATEDIF(FIT_Lite[[#This Row],[Date Enrolled]],FIT_Lite[[#This Row],[Discharge Date]],"D"),""),"")</f>
        <v/>
      </c>
    </row>
    <row r="419" spans="1:61" x14ac:dyDescent="0.25">
      <c r="A419" s="14"/>
      <c r="D419" s="20"/>
      <c r="O419" s="7"/>
      <c r="S419" s="10"/>
      <c r="AG419" s="11"/>
      <c r="AH419" s="35"/>
      <c r="AI419" s="11"/>
      <c r="AJ419" s="11"/>
      <c r="AP419" s="15" t="str" cm="1">
        <f t="array" aca="1" ref="AP41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19" s="16" t="str" cm="1">
        <f t="array" aca="1" ref="AQ41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19" s="16" t="str" cm="1">
        <f t="array" aca="1" ref="AR41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19" s="51" t="str">
        <f ca="1">IF(
AND(LEN(TRIM(FIT_Lite[[#This Row],[Child Care 6 Months Post-Discharge]]))=0,LEN(TRIM(FIT_Lite[[#This Row],[Discharge Date]]))&gt;0,LEN(TRIM(AN419))=0,FIT_Lite[[#This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19" s="48" t="str" cm="1">
        <f t="array" aca="1" ref="AT41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1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19" s="7">
        <f>IF(FIT_Lite[[#This Row],[Most Recent-AAPI Score]]&gt;=40, 1, IF(OR(TRIM(FIT_Lite[[#This Row],[Pre-AAPI Score]])="",TRIM(FIT_Lite[[#This Row],[Most Recent-AAPI Score]])=""),0,IF(FIT_Lite[[#This Row],[Most Recent-AAPI Score]]-FIT_Lite[[#This Row],[Pre-AAPI Score]]&gt;=0,1,0)))</f>
        <v>0</v>
      </c>
      <c r="AW419" s="7">
        <f>IF(FIT_Lite[[#This Row],[Most Recent-DLA-20 Score]]&gt;=7, 1, IF(OR(TRIM(FIT_Lite[[#This Row],[Pre-DLA-20 Score]])="",TRIM(FIT_Lite[[#This Row],[Most Recent-DLA-20 Score]])=""),0,IF(FIT_Lite[[#This Row],[Most Recent-DLA-20 Score]]-FIT_Lite[[#This Row],[Pre-DLA-20 Score]]&gt;=0,1,0)))</f>
        <v>0</v>
      </c>
      <c r="AX419" s="7">
        <f>IF(FIT_Lite[[#This Row],[Most Recent-AAPI Score]]&gt;=40, 1, IF(OR(TRIM(FIT_Lite[[#This Row],[Pre-AAPI Score]])="",TRIM(FIT_Lite[[#This Row],[Most Recent-AAPI Score]])=""),0,IF(FIT_Lite[[#This Row],[Most Recent-AAPI Score]]-FIT_Lite[[#This Row],[Pre-AAPI Score]]&gt;=0,1,0)))</f>
        <v>0</v>
      </c>
      <c r="AY419" s="7">
        <f>IF(FIT_Lite[[#This Row],[Most Recent-DLA-20 Score]]&gt;=7, 1, IF(OR(TRIM(FIT_Lite[[#This Row],[Pre-DLA-20 Score]])="",TRIM(FIT_Lite[[#This Row],[Most Recent-DLA-20 Score]])=""),0,IF(FIT_Lite[[#This Row],[Most Recent-DLA-20 Score]]-FIT_Lite[[#This Row],[Pre-DLA-20 Score]]&gt;=0,1,0)))</f>
        <v>0</v>
      </c>
      <c r="AZ419" s="7" t="str">
        <f>IFERROR(VLOOKUP(FIT_Lite[[#This Row],[Primary ICD-10 Diagnosis]],ICD_10[[Combined]:[category]],3,FALSE),"")</f>
        <v/>
      </c>
      <c r="BA419" s="18" t="str">
        <f>IF(AND(LEN(FIT_Lite[[#This Row],[Date Enrolled]])&gt;0,LEN(FIT_Lite[[#This Row],[Date Assessment Completed]])&gt;0),IF((FIT_Lite[[#This Row],[Date Assessment Completed]]-FIT_Lite[[#This Row],[Date Enrolled]])&lt;=15,"Yes","No"),"")</f>
        <v/>
      </c>
      <c r="BB419" s="7" t="str">
        <f>IF(AND(LEN(FIT_Lite[[#This Row],[Discharge Date]])&gt;0,LEN(FIT_Lite[[#This Row],[Date Discharge Summary Completed]])&gt;0),IF(DATEDIF(FIT_Lite[[#This Row],[Discharge Date]],FIT_Lite[[#This Row],[Date Discharge Summary Completed]],"D")&lt;=7,"Yes","No"),"")</f>
        <v/>
      </c>
      <c r="BC419" s="18" t="str">
        <f>IFERROR(IF(LEN(TRIM(FIT_Lite[[#This Row],[Living Arrangements at Discharge]]))&gt;0,VLOOKUP(FIT_Lite[[#This Row],[Living Arrangements at Discharge]],Living_Arrangements[],2,FALSE),""),"")</f>
        <v/>
      </c>
      <c r="BD41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19" s="18" t="str">
        <f>IF(LEN(TRIM(FIT_Lite[[#This Row],[Employment Status at Discharge]]))&gt;0,IF(FIT_Lite[[#This Row],[Employment Status at Discharge]]="Yes","Stable",IF(FIT_Lite[[#This Row],[Employment Status at Discharge]]="No","Unstable",IFERROR(VLOOKUP(FIT_Lite[[#This Row],[Employment Status at Discharge]],Employment_Stat[],2,FALSE),""))),"")</f>
        <v/>
      </c>
      <c r="BF419" s="16">
        <f>IF(LEN(FIT_Lite[[#This Row],[Pre-AAPI Date]])&gt;0,FIT_Lite[[#This Row],[Pre-AAPI Date]],FIT_Lite[[#This Row],[Date Enrolled]])</f>
        <v>0</v>
      </c>
      <c r="BG419" s="16">
        <f ca="1">IF(LEN(FIT_Lite[[#This Row],[Date Discharge Summary Completed]])&gt;0,FIT_Lite[[#This Row],[Date Discharge Summary Completed]],IF(LEN(FIT_Lite[[#This Row],[Discharge Date]])&gt;0,FIT_Lite[[#This Row],[Discharge Date]]+30,TODAY()))</f>
        <v>45940</v>
      </c>
      <c r="BH419" s="16">
        <f>IF(LEN(FIT_Lite[[#This Row],[Pre-DLA-20 Date]])&gt;0,FIT_Lite[[#This Row],[Pre-DLA-20 Date]],FIT_Lite[[#This Row],[Date Enrolled]])</f>
        <v>0</v>
      </c>
      <c r="BI419" t="str">
        <f>IFERROR(IF(AND(TRIM(FIT_Lite[[#This Row],[Date Enrolled]])&lt;&gt;"",TRIM(FIT_Lite[[#This Row],[Discharge Date]])&lt;&gt;""),DATEDIF(FIT_Lite[[#This Row],[Date Enrolled]],FIT_Lite[[#This Row],[Discharge Date]],"D"),""),"")</f>
        <v/>
      </c>
    </row>
    <row r="420" spans="1:61" x14ac:dyDescent="0.25">
      <c r="A420" s="14"/>
      <c r="D420" s="20"/>
      <c r="O420" s="7"/>
      <c r="S420" s="10"/>
      <c r="AG420" s="11"/>
      <c r="AH420" s="35"/>
      <c r="AI420" s="11"/>
      <c r="AJ420" s="11"/>
      <c r="AP420" s="15" t="str" cm="1">
        <f t="array" aca="1" ref="AP42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0" s="16" t="str" cm="1">
        <f t="array" aca="1" ref="AQ42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0" s="16" t="str" cm="1">
        <f t="array" aca="1" ref="AR42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0" s="51" t="str">
        <f ca="1">IF(
AND(LEN(TRIM(FIT_Lite[[#This Row],[Child Care 6 Months Post-Discharge]]))=0,LEN(TRIM(FIT_Lite[[#This Row],[Discharge Date]]))&gt;0,LEN(TRIM(AN420))=0,FIT_Lite[[#This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0" s="48" t="str" cm="1">
        <f t="array" aca="1" ref="AT42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0" s="7">
        <f>IF(FIT_Lite[[#This Row],[Most Recent-AAPI Score]]&gt;=40, 1, IF(OR(TRIM(FIT_Lite[[#This Row],[Pre-AAPI Score]])="",TRIM(FIT_Lite[[#This Row],[Most Recent-AAPI Score]])=""),0,IF(FIT_Lite[[#This Row],[Most Recent-AAPI Score]]-FIT_Lite[[#This Row],[Pre-AAPI Score]]&gt;=0,1,0)))</f>
        <v>0</v>
      </c>
      <c r="AW420" s="7">
        <f>IF(FIT_Lite[[#This Row],[Most Recent-DLA-20 Score]]&gt;=7, 1, IF(OR(TRIM(FIT_Lite[[#This Row],[Pre-DLA-20 Score]])="",TRIM(FIT_Lite[[#This Row],[Most Recent-DLA-20 Score]])=""),0,IF(FIT_Lite[[#This Row],[Most Recent-DLA-20 Score]]-FIT_Lite[[#This Row],[Pre-DLA-20 Score]]&gt;=0,1,0)))</f>
        <v>0</v>
      </c>
      <c r="AX420" s="7">
        <f>IF(FIT_Lite[[#This Row],[Most Recent-AAPI Score]]&gt;=40, 1, IF(OR(TRIM(FIT_Lite[[#This Row],[Pre-AAPI Score]])="",TRIM(FIT_Lite[[#This Row],[Most Recent-AAPI Score]])=""),0,IF(FIT_Lite[[#This Row],[Most Recent-AAPI Score]]-FIT_Lite[[#This Row],[Pre-AAPI Score]]&gt;=0,1,0)))</f>
        <v>0</v>
      </c>
      <c r="AY420" s="7">
        <f>IF(FIT_Lite[[#This Row],[Most Recent-DLA-20 Score]]&gt;=7, 1, IF(OR(TRIM(FIT_Lite[[#This Row],[Pre-DLA-20 Score]])="",TRIM(FIT_Lite[[#This Row],[Most Recent-DLA-20 Score]])=""),0,IF(FIT_Lite[[#This Row],[Most Recent-DLA-20 Score]]-FIT_Lite[[#This Row],[Pre-DLA-20 Score]]&gt;=0,1,0)))</f>
        <v>0</v>
      </c>
      <c r="AZ420" s="7" t="str">
        <f>IFERROR(VLOOKUP(FIT_Lite[[#This Row],[Primary ICD-10 Diagnosis]],ICD_10[[Combined]:[category]],3,FALSE),"")</f>
        <v/>
      </c>
      <c r="BA420" s="18" t="str">
        <f>IF(AND(LEN(FIT_Lite[[#This Row],[Date Enrolled]])&gt;0,LEN(FIT_Lite[[#This Row],[Date Assessment Completed]])&gt;0),IF((FIT_Lite[[#This Row],[Date Assessment Completed]]-FIT_Lite[[#This Row],[Date Enrolled]])&lt;=15,"Yes","No"),"")</f>
        <v/>
      </c>
      <c r="BB420" s="7" t="str">
        <f>IF(AND(LEN(FIT_Lite[[#This Row],[Discharge Date]])&gt;0,LEN(FIT_Lite[[#This Row],[Date Discharge Summary Completed]])&gt;0),IF(DATEDIF(FIT_Lite[[#This Row],[Discharge Date]],FIT_Lite[[#This Row],[Date Discharge Summary Completed]],"D")&lt;=7,"Yes","No"),"")</f>
        <v/>
      </c>
      <c r="BC420" s="18" t="str">
        <f>IFERROR(IF(LEN(TRIM(FIT_Lite[[#This Row],[Living Arrangements at Discharge]]))&gt;0,VLOOKUP(FIT_Lite[[#This Row],[Living Arrangements at Discharge]],Living_Arrangements[],2,FALSE),""),"")</f>
        <v/>
      </c>
      <c r="BD42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0" s="18" t="str">
        <f>IF(LEN(TRIM(FIT_Lite[[#This Row],[Employment Status at Discharge]]))&gt;0,IF(FIT_Lite[[#This Row],[Employment Status at Discharge]]="Yes","Stable",IF(FIT_Lite[[#This Row],[Employment Status at Discharge]]="No","Unstable",IFERROR(VLOOKUP(FIT_Lite[[#This Row],[Employment Status at Discharge]],Employment_Stat[],2,FALSE),""))),"")</f>
        <v/>
      </c>
      <c r="BF420" s="16">
        <f>IF(LEN(FIT_Lite[[#This Row],[Pre-AAPI Date]])&gt;0,FIT_Lite[[#This Row],[Pre-AAPI Date]],FIT_Lite[[#This Row],[Date Enrolled]])</f>
        <v>0</v>
      </c>
      <c r="BG420" s="16">
        <f ca="1">IF(LEN(FIT_Lite[[#This Row],[Date Discharge Summary Completed]])&gt;0,FIT_Lite[[#This Row],[Date Discharge Summary Completed]],IF(LEN(FIT_Lite[[#This Row],[Discharge Date]])&gt;0,FIT_Lite[[#This Row],[Discharge Date]]+30,TODAY()))</f>
        <v>45940</v>
      </c>
      <c r="BH420" s="16">
        <f>IF(LEN(FIT_Lite[[#This Row],[Pre-DLA-20 Date]])&gt;0,FIT_Lite[[#This Row],[Pre-DLA-20 Date]],FIT_Lite[[#This Row],[Date Enrolled]])</f>
        <v>0</v>
      </c>
      <c r="BI420" t="str">
        <f>IFERROR(IF(AND(TRIM(FIT_Lite[[#This Row],[Date Enrolled]])&lt;&gt;"",TRIM(FIT_Lite[[#This Row],[Discharge Date]])&lt;&gt;""),DATEDIF(FIT_Lite[[#This Row],[Date Enrolled]],FIT_Lite[[#This Row],[Discharge Date]],"D"),""),"")</f>
        <v/>
      </c>
    </row>
    <row r="421" spans="1:61" x14ac:dyDescent="0.25">
      <c r="A421" s="14"/>
      <c r="D421" s="20"/>
      <c r="O421" s="7"/>
      <c r="S421" s="10"/>
      <c r="AG421" s="11"/>
      <c r="AH421" s="35"/>
      <c r="AI421" s="11"/>
      <c r="AJ421" s="11"/>
      <c r="AP421" s="15" t="str" cm="1">
        <f t="array" aca="1" ref="AP42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1" s="16" t="str" cm="1">
        <f t="array" aca="1" ref="AQ42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1" s="16" t="str" cm="1">
        <f t="array" aca="1" ref="AR42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1" s="51" t="str">
        <f ca="1">IF(
AND(LEN(TRIM(FIT_Lite[[#This Row],[Child Care 6 Months Post-Discharge]]))=0,LEN(TRIM(FIT_Lite[[#This Row],[Discharge Date]]))&gt;0,LEN(TRIM(AN421))=0,FIT_Lite[[#This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1" s="48" t="str" cm="1">
        <f t="array" aca="1" ref="AT42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1" s="7">
        <f>IF(FIT_Lite[[#This Row],[Most Recent-AAPI Score]]&gt;=40, 1, IF(OR(TRIM(FIT_Lite[[#This Row],[Pre-AAPI Score]])="",TRIM(FIT_Lite[[#This Row],[Most Recent-AAPI Score]])=""),0,IF(FIT_Lite[[#This Row],[Most Recent-AAPI Score]]-FIT_Lite[[#This Row],[Pre-AAPI Score]]&gt;=0,1,0)))</f>
        <v>0</v>
      </c>
      <c r="AW421" s="7">
        <f>IF(FIT_Lite[[#This Row],[Most Recent-DLA-20 Score]]&gt;=7, 1, IF(OR(TRIM(FIT_Lite[[#This Row],[Pre-DLA-20 Score]])="",TRIM(FIT_Lite[[#This Row],[Most Recent-DLA-20 Score]])=""),0,IF(FIT_Lite[[#This Row],[Most Recent-DLA-20 Score]]-FIT_Lite[[#This Row],[Pre-DLA-20 Score]]&gt;=0,1,0)))</f>
        <v>0</v>
      </c>
      <c r="AX421" s="7">
        <f>IF(FIT_Lite[[#This Row],[Most Recent-AAPI Score]]&gt;=40, 1, IF(OR(TRIM(FIT_Lite[[#This Row],[Pre-AAPI Score]])="",TRIM(FIT_Lite[[#This Row],[Most Recent-AAPI Score]])=""),0,IF(FIT_Lite[[#This Row],[Most Recent-AAPI Score]]-FIT_Lite[[#This Row],[Pre-AAPI Score]]&gt;=0,1,0)))</f>
        <v>0</v>
      </c>
      <c r="AY421" s="7">
        <f>IF(FIT_Lite[[#This Row],[Most Recent-DLA-20 Score]]&gt;=7, 1, IF(OR(TRIM(FIT_Lite[[#This Row],[Pre-DLA-20 Score]])="",TRIM(FIT_Lite[[#This Row],[Most Recent-DLA-20 Score]])=""),0,IF(FIT_Lite[[#This Row],[Most Recent-DLA-20 Score]]-FIT_Lite[[#This Row],[Pre-DLA-20 Score]]&gt;=0,1,0)))</f>
        <v>0</v>
      </c>
      <c r="AZ421" s="7" t="str">
        <f>IFERROR(VLOOKUP(FIT_Lite[[#This Row],[Primary ICD-10 Diagnosis]],ICD_10[[Combined]:[category]],3,FALSE),"")</f>
        <v/>
      </c>
      <c r="BA421" s="18" t="str">
        <f>IF(AND(LEN(FIT_Lite[[#This Row],[Date Enrolled]])&gt;0,LEN(FIT_Lite[[#This Row],[Date Assessment Completed]])&gt;0),IF((FIT_Lite[[#This Row],[Date Assessment Completed]]-FIT_Lite[[#This Row],[Date Enrolled]])&lt;=15,"Yes","No"),"")</f>
        <v/>
      </c>
      <c r="BB421" s="7" t="str">
        <f>IF(AND(LEN(FIT_Lite[[#This Row],[Discharge Date]])&gt;0,LEN(FIT_Lite[[#This Row],[Date Discharge Summary Completed]])&gt;0),IF(DATEDIF(FIT_Lite[[#This Row],[Discharge Date]],FIT_Lite[[#This Row],[Date Discharge Summary Completed]],"D")&lt;=7,"Yes","No"),"")</f>
        <v/>
      </c>
      <c r="BC421" s="18" t="str">
        <f>IFERROR(IF(LEN(TRIM(FIT_Lite[[#This Row],[Living Arrangements at Discharge]]))&gt;0,VLOOKUP(FIT_Lite[[#This Row],[Living Arrangements at Discharge]],Living_Arrangements[],2,FALSE),""),"")</f>
        <v/>
      </c>
      <c r="BD42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1" s="18" t="str">
        <f>IF(LEN(TRIM(FIT_Lite[[#This Row],[Employment Status at Discharge]]))&gt;0,IF(FIT_Lite[[#This Row],[Employment Status at Discharge]]="Yes","Stable",IF(FIT_Lite[[#This Row],[Employment Status at Discharge]]="No","Unstable",IFERROR(VLOOKUP(FIT_Lite[[#This Row],[Employment Status at Discharge]],Employment_Stat[],2,FALSE),""))),"")</f>
        <v/>
      </c>
      <c r="BF421" s="16">
        <f>IF(LEN(FIT_Lite[[#This Row],[Pre-AAPI Date]])&gt;0,FIT_Lite[[#This Row],[Pre-AAPI Date]],FIT_Lite[[#This Row],[Date Enrolled]])</f>
        <v>0</v>
      </c>
      <c r="BG421" s="16">
        <f ca="1">IF(LEN(FIT_Lite[[#This Row],[Date Discharge Summary Completed]])&gt;0,FIT_Lite[[#This Row],[Date Discharge Summary Completed]],IF(LEN(FIT_Lite[[#This Row],[Discharge Date]])&gt;0,FIT_Lite[[#This Row],[Discharge Date]]+30,TODAY()))</f>
        <v>45940</v>
      </c>
      <c r="BH421" s="16">
        <f>IF(LEN(FIT_Lite[[#This Row],[Pre-DLA-20 Date]])&gt;0,FIT_Lite[[#This Row],[Pre-DLA-20 Date]],FIT_Lite[[#This Row],[Date Enrolled]])</f>
        <v>0</v>
      </c>
      <c r="BI421" t="str">
        <f>IFERROR(IF(AND(TRIM(FIT_Lite[[#This Row],[Date Enrolled]])&lt;&gt;"",TRIM(FIT_Lite[[#This Row],[Discharge Date]])&lt;&gt;""),DATEDIF(FIT_Lite[[#This Row],[Date Enrolled]],FIT_Lite[[#This Row],[Discharge Date]],"D"),""),"")</f>
        <v/>
      </c>
    </row>
    <row r="422" spans="1:61" x14ac:dyDescent="0.25">
      <c r="A422" s="14"/>
      <c r="D422" s="20"/>
      <c r="O422" s="7"/>
      <c r="S422" s="10"/>
      <c r="AG422" s="11"/>
      <c r="AH422" s="35"/>
      <c r="AI422" s="11"/>
      <c r="AJ422" s="11"/>
      <c r="AP422" s="15" t="str" cm="1">
        <f t="array" aca="1" ref="AP42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2" s="16" t="str" cm="1">
        <f t="array" aca="1" ref="AQ42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2" s="16" t="str" cm="1">
        <f t="array" aca="1" ref="AR42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2" s="51" t="str">
        <f ca="1">IF(
AND(LEN(TRIM(FIT_Lite[[#This Row],[Child Care 6 Months Post-Discharge]]))=0,LEN(TRIM(FIT_Lite[[#This Row],[Discharge Date]]))&gt;0,LEN(TRIM(AN422))=0,FIT_Lite[[#This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2" s="48" t="str" cm="1">
        <f t="array" aca="1" ref="AT42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2" s="7">
        <f>IF(FIT_Lite[[#This Row],[Most Recent-AAPI Score]]&gt;=40, 1, IF(OR(TRIM(FIT_Lite[[#This Row],[Pre-AAPI Score]])="",TRIM(FIT_Lite[[#This Row],[Most Recent-AAPI Score]])=""),0,IF(FIT_Lite[[#This Row],[Most Recent-AAPI Score]]-FIT_Lite[[#This Row],[Pre-AAPI Score]]&gt;=0,1,0)))</f>
        <v>0</v>
      </c>
      <c r="AW422" s="7">
        <f>IF(FIT_Lite[[#This Row],[Most Recent-DLA-20 Score]]&gt;=7, 1, IF(OR(TRIM(FIT_Lite[[#This Row],[Pre-DLA-20 Score]])="",TRIM(FIT_Lite[[#This Row],[Most Recent-DLA-20 Score]])=""),0,IF(FIT_Lite[[#This Row],[Most Recent-DLA-20 Score]]-FIT_Lite[[#This Row],[Pre-DLA-20 Score]]&gt;=0,1,0)))</f>
        <v>0</v>
      </c>
      <c r="AX422" s="7">
        <f>IF(FIT_Lite[[#This Row],[Most Recent-AAPI Score]]&gt;=40, 1, IF(OR(TRIM(FIT_Lite[[#This Row],[Pre-AAPI Score]])="",TRIM(FIT_Lite[[#This Row],[Most Recent-AAPI Score]])=""),0,IF(FIT_Lite[[#This Row],[Most Recent-AAPI Score]]-FIT_Lite[[#This Row],[Pre-AAPI Score]]&gt;=0,1,0)))</f>
        <v>0</v>
      </c>
      <c r="AY422" s="7">
        <f>IF(FIT_Lite[[#This Row],[Most Recent-DLA-20 Score]]&gt;=7, 1, IF(OR(TRIM(FIT_Lite[[#This Row],[Pre-DLA-20 Score]])="",TRIM(FIT_Lite[[#This Row],[Most Recent-DLA-20 Score]])=""),0,IF(FIT_Lite[[#This Row],[Most Recent-DLA-20 Score]]-FIT_Lite[[#This Row],[Pre-DLA-20 Score]]&gt;=0,1,0)))</f>
        <v>0</v>
      </c>
      <c r="AZ422" s="7" t="str">
        <f>IFERROR(VLOOKUP(FIT_Lite[[#This Row],[Primary ICD-10 Diagnosis]],ICD_10[[Combined]:[category]],3,FALSE),"")</f>
        <v/>
      </c>
      <c r="BA422" s="18" t="str">
        <f>IF(AND(LEN(FIT_Lite[[#This Row],[Date Enrolled]])&gt;0,LEN(FIT_Lite[[#This Row],[Date Assessment Completed]])&gt;0),IF((FIT_Lite[[#This Row],[Date Assessment Completed]]-FIT_Lite[[#This Row],[Date Enrolled]])&lt;=15,"Yes","No"),"")</f>
        <v/>
      </c>
      <c r="BB422" s="7" t="str">
        <f>IF(AND(LEN(FIT_Lite[[#This Row],[Discharge Date]])&gt;0,LEN(FIT_Lite[[#This Row],[Date Discharge Summary Completed]])&gt;0),IF(DATEDIF(FIT_Lite[[#This Row],[Discharge Date]],FIT_Lite[[#This Row],[Date Discharge Summary Completed]],"D")&lt;=7,"Yes","No"),"")</f>
        <v/>
      </c>
      <c r="BC422" s="18" t="str">
        <f>IFERROR(IF(LEN(TRIM(FIT_Lite[[#This Row],[Living Arrangements at Discharge]]))&gt;0,VLOOKUP(FIT_Lite[[#This Row],[Living Arrangements at Discharge]],Living_Arrangements[],2,FALSE),""),"")</f>
        <v/>
      </c>
      <c r="BD42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2" s="18" t="str">
        <f>IF(LEN(TRIM(FIT_Lite[[#This Row],[Employment Status at Discharge]]))&gt;0,IF(FIT_Lite[[#This Row],[Employment Status at Discharge]]="Yes","Stable",IF(FIT_Lite[[#This Row],[Employment Status at Discharge]]="No","Unstable",IFERROR(VLOOKUP(FIT_Lite[[#This Row],[Employment Status at Discharge]],Employment_Stat[],2,FALSE),""))),"")</f>
        <v/>
      </c>
      <c r="BF422" s="16">
        <f>IF(LEN(FIT_Lite[[#This Row],[Pre-AAPI Date]])&gt;0,FIT_Lite[[#This Row],[Pre-AAPI Date]],FIT_Lite[[#This Row],[Date Enrolled]])</f>
        <v>0</v>
      </c>
      <c r="BG422" s="16">
        <f ca="1">IF(LEN(FIT_Lite[[#This Row],[Date Discharge Summary Completed]])&gt;0,FIT_Lite[[#This Row],[Date Discharge Summary Completed]],IF(LEN(FIT_Lite[[#This Row],[Discharge Date]])&gt;0,FIT_Lite[[#This Row],[Discharge Date]]+30,TODAY()))</f>
        <v>45940</v>
      </c>
      <c r="BH422" s="16">
        <f>IF(LEN(FIT_Lite[[#This Row],[Pre-DLA-20 Date]])&gt;0,FIT_Lite[[#This Row],[Pre-DLA-20 Date]],FIT_Lite[[#This Row],[Date Enrolled]])</f>
        <v>0</v>
      </c>
      <c r="BI422" t="str">
        <f>IFERROR(IF(AND(TRIM(FIT_Lite[[#This Row],[Date Enrolled]])&lt;&gt;"",TRIM(FIT_Lite[[#This Row],[Discharge Date]])&lt;&gt;""),DATEDIF(FIT_Lite[[#This Row],[Date Enrolled]],FIT_Lite[[#This Row],[Discharge Date]],"D"),""),"")</f>
        <v/>
      </c>
    </row>
    <row r="423" spans="1:61" x14ac:dyDescent="0.25">
      <c r="A423" s="14"/>
      <c r="D423" s="20"/>
      <c r="O423" s="7"/>
      <c r="S423" s="10"/>
      <c r="AG423" s="11"/>
      <c r="AH423" s="35"/>
      <c r="AI423" s="11"/>
      <c r="AJ423" s="11"/>
      <c r="AP423" s="15" t="str" cm="1">
        <f t="array" aca="1" ref="AP42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3" s="16" t="str" cm="1">
        <f t="array" aca="1" ref="AQ42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3" s="16" t="str" cm="1">
        <f t="array" aca="1" ref="AR42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3" s="51" t="str">
        <f ca="1">IF(
AND(LEN(TRIM(FIT_Lite[[#This Row],[Child Care 6 Months Post-Discharge]]))=0,LEN(TRIM(FIT_Lite[[#This Row],[Discharge Date]]))&gt;0,LEN(TRIM(AN423))=0,FIT_Lite[[#This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3" s="48" t="str" cm="1">
        <f t="array" aca="1" ref="AT42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3" s="7">
        <f>IF(FIT_Lite[[#This Row],[Most Recent-AAPI Score]]&gt;=40, 1, IF(OR(TRIM(FIT_Lite[[#This Row],[Pre-AAPI Score]])="",TRIM(FIT_Lite[[#This Row],[Most Recent-AAPI Score]])=""),0,IF(FIT_Lite[[#This Row],[Most Recent-AAPI Score]]-FIT_Lite[[#This Row],[Pre-AAPI Score]]&gt;=0,1,0)))</f>
        <v>0</v>
      </c>
      <c r="AW423" s="7">
        <f>IF(FIT_Lite[[#This Row],[Most Recent-DLA-20 Score]]&gt;=7, 1, IF(OR(TRIM(FIT_Lite[[#This Row],[Pre-DLA-20 Score]])="",TRIM(FIT_Lite[[#This Row],[Most Recent-DLA-20 Score]])=""),0,IF(FIT_Lite[[#This Row],[Most Recent-DLA-20 Score]]-FIT_Lite[[#This Row],[Pre-DLA-20 Score]]&gt;=0,1,0)))</f>
        <v>0</v>
      </c>
      <c r="AX423" s="7">
        <f>IF(FIT_Lite[[#This Row],[Most Recent-AAPI Score]]&gt;=40, 1, IF(OR(TRIM(FIT_Lite[[#This Row],[Pre-AAPI Score]])="",TRIM(FIT_Lite[[#This Row],[Most Recent-AAPI Score]])=""),0,IF(FIT_Lite[[#This Row],[Most Recent-AAPI Score]]-FIT_Lite[[#This Row],[Pre-AAPI Score]]&gt;=0,1,0)))</f>
        <v>0</v>
      </c>
      <c r="AY423" s="7">
        <f>IF(FIT_Lite[[#This Row],[Most Recent-DLA-20 Score]]&gt;=7, 1, IF(OR(TRIM(FIT_Lite[[#This Row],[Pre-DLA-20 Score]])="",TRIM(FIT_Lite[[#This Row],[Most Recent-DLA-20 Score]])=""),0,IF(FIT_Lite[[#This Row],[Most Recent-DLA-20 Score]]-FIT_Lite[[#This Row],[Pre-DLA-20 Score]]&gt;=0,1,0)))</f>
        <v>0</v>
      </c>
      <c r="AZ423" s="7" t="str">
        <f>IFERROR(VLOOKUP(FIT_Lite[[#This Row],[Primary ICD-10 Diagnosis]],ICD_10[[Combined]:[category]],3,FALSE),"")</f>
        <v/>
      </c>
      <c r="BA423" s="18" t="str">
        <f>IF(AND(LEN(FIT_Lite[[#This Row],[Date Enrolled]])&gt;0,LEN(FIT_Lite[[#This Row],[Date Assessment Completed]])&gt;0),IF((FIT_Lite[[#This Row],[Date Assessment Completed]]-FIT_Lite[[#This Row],[Date Enrolled]])&lt;=15,"Yes","No"),"")</f>
        <v/>
      </c>
      <c r="BB423" s="7" t="str">
        <f>IF(AND(LEN(FIT_Lite[[#This Row],[Discharge Date]])&gt;0,LEN(FIT_Lite[[#This Row],[Date Discharge Summary Completed]])&gt;0),IF(DATEDIF(FIT_Lite[[#This Row],[Discharge Date]],FIT_Lite[[#This Row],[Date Discharge Summary Completed]],"D")&lt;=7,"Yes","No"),"")</f>
        <v/>
      </c>
      <c r="BC423" s="18" t="str">
        <f>IFERROR(IF(LEN(TRIM(FIT_Lite[[#This Row],[Living Arrangements at Discharge]]))&gt;0,VLOOKUP(FIT_Lite[[#This Row],[Living Arrangements at Discharge]],Living_Arrangements[],2,FALSE),""),"")</f>
        <v/>
      </c>
      <c r="BD42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3" s="18" t="str">
        <f>IF(LEN(TRIM(FIT_Lite[[#This Row],[Employment Status at Discharge]]))&gt;0,IF(FIT_Lite[[#This Row],[Employment Status at Discharge]]="Yes","Stable",IF(FIT_Lite[[#This Row],[Employment Status at Discharge]]="No","Unstable",IFERROR(VLOOKUP(FIT_Lite[[#This Row],[Employment Status at Discharge]],Employment_Stat[],2,FALSE),""))),"")</f>
        <v/>
      </c>
      <c r="BF423" s="16">
        <f>IF(LEN(FIT_Lite[[#This Row],[Pre-AAPI Date]])&gt;0,FIT_Lite[[#This Row],[Pre-AAPI Date]],FIT_Lite[[#This Row],[Date Enrolled]])</f>
        <v>0</v>
      </c>
      <c r="BG423" s="16">
        <f ca="1">IF(LEN(FIT_Lite[[#This Row],[Date Discharge Summary Completed]])&gt;0,FIT_Lite[[#This Row],[Date Discharge Summary Completed]],IF(LEN(FIT_Lite[[#This Row],[Discharge Date]])&gt;0,FIT_Lite[[#This Row],[Discharge Date]]+30,TODAY()))</f>
        <v>45940</v>
      </c>
      <c r="BH423" s="16">
        <f>IF(LEN(FIT_Lite[[#This Row],[Pre-DLA-20 Date]])&gt;0,FIT_Lite[[#This Row],[Pre-DLA-20 Date]],FIT_Lite[[#This Row],[Date Enrolled]])</f>
        <v>0</v>
      </c>
      <c r="BI423" t="str">
        <f>IFERROR(IF(AND(TRIM(FIT_Lite[[#This Row],[Date Enrolled]])&lt;&gt;"",TRIM(FIT_Lite[[#This Row],[Discharge Date]])&lt;&gt;""),DATEDIF(FIT_Lite[[#This Row],[Date Enrolled]],FIT_Lite[[#This Row],[Discharge Date]],"D"),""),"")</f>
        <v/>
      </c>
    </row>
    <row r="424" spans="1:61" x14ac:dyDescent="0.25">
      <c r="A424" s="14"/>
      <c r="D424" s="20"/>
      <c r="O424" s="7"/>
      <c r="S424" s="10"/>
      <c r="AG424" s="11"/>
      <c r="AH424" s="35"/>
      <c r="AI424" s="11"/>
      <c r="AJ424" s="11"/>
      <c r="AP424" s="15" t="str" cm="1">
        <f t="array" aca="1" ref="AP42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4" s="16" t="str" cm="1">
        <f t="array" aca="1" ref="AQ42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4" s="16" t="str" cm="1">
        <f t="array" aca="1" ref="AR42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4" s="51" t="str">
        <f ca="1">IF(
AND(LEN(TRIM(FIT_Lite[[#This Row],[Child Care 6 Months Post-Discharge]]))=0,LEN(TRIM(FIT_Lite[[#This Row],[Discharge Date]]))&gt;0,LEN(TRIM(AN424))=0,FIT_Lite[[#This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4" s="48" t="str" cm="1">
        <f t="array" aca="1" ref="AT42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4" s="7">
        <f>IF(FIT_Lite[[#This Row],[Most Recent-AAPI Score]]&gt;=40, 1, IF(OR(TRIM(FIT_Lite[[#This Row],[Pre-AAPI Score]])="",TRIM(FIT_Lite[[#This Row],[Most Recent-AAPI Score]])=""),0,IF(FIT_Lite[[#This Row],[Most Recent-AAPI Score]]-FIT_Lite[[#This Row],[Pre-AAPI Score]]&gt;=0,1,0)))</f>
        <v>0</v>
      </c>
      <c r="AW424" s="7">
        <f>IF(FIT_Lite[[#This Row],[Most Recent-DLA-20 Score]]&gt;=7, 1, IF(OR(TRIM(FIT_Lite[[#This Row],[Pre-DLA-20 Score]])="",TRIM(FIT_Lite[[#This Row],[Most Recent-DLA-20 Score]])=""),0,IF(FIT_Lite[[#This Row],[Most Recent-DLA-20 Score]]-FIT_Lite[[#This Row],[Pre-DLA-20 Score]]&gt;=0,1,0)))</f>
        <v>0</v>
      </c>
      <c r="AX424" s="7">
        <f>IF(FIT_Lite[[#This Row],[Most Recent-AAPI Score]]&gt;=40, 1, IF(OR(TRIM(FIT_Lite[[#This Row],[Pre-AAPI Score]])="",TRIM(FIT_Lite[[#This Row],[Most Recent-AAPI Score]])=""),0,IF(FIT_Lite[[#This Row],[Most Recent-AAPI Score]]-FIT_Lite[[#This Row],[Pre-AAPI Score]]&gt;=0,1,0)))</f>
        <v>0</v>
      </c>
      <c r="AY424" s="7">
        <f>IF(FIT_Lite[[#This Row],[Most Recent-DLA-20 Score]]&gt;=7, 1, IF(OR(TRIM(FIT_Lite[[#This Row],[Pre-DLA-20 Score]])="",TRIM(FIT_Lite[[#This Row],[Most Recent-DLA-20 Score]])=""),0,IF(FIT_Lite[[#This Row],[Most Recent-DLA-20 Score]]-FIT_Lite[[#This Row],[Pre-DLA-20 Score]]&gt;=0,1,0)))</f>
        <v>0</v>
      </c>
      <c r="AZ424" s="7" t="str">
        <f>IFERROR(VLOOKUP(FIT_Lite[[#This Row],[Primary ICD-10 Diagnosis]],ICD_10[[Combined]:[category]],3,FALSE),"")</f>
        <v/>
      </c>
      <c r="BA424" s="18" t="str">
        <f>IF(AND(LEN(FIT_Lite[[#This Row],[Date Enrolled]])&gt;0,LEN(FIT_Lite[[#This Row],[Date Assessment Completed]])&gt;0),IF((FIT_Lite[[#This Row],[Date Assessment Completed]]-FIT_Lite[[#This Row],[Date Enrolled]])&lt;=15,"Yes","No"),"")</f>
        <v/>
      </c>
      <c r="BB424" s="7" t="str">
        <f>IF(AND(LEN(FIT_Lite[[#This Row],[Discharge Date]])&gt;0,LEN(FIT_Lite[[#This Row],[Date Discharge Summary Completed]])&gt;0),IF(DATEDIF(FIT_Lite[[#This Row],[Discharge Date]],FIT_Lite[[#This Row],[Date Discharge Summary Completed]],"D")&lt;=7,"Yes","No"),"")</f>
        <v/>
      </c>
      <c r="BC424" s="18" t="str">
        <f>IFERROR(IF(LEN(TRIM(FIT_Lite[[#This Row],[Living Arrangements at Discharge]]))&gt;0,VLOOKUP(FIT_Lite[[#This Row],[Living Arrangements at Discharge]],Living_Arrangements[],2,FALSE),""),"")</f>
        <v/>
      </c>
      <c r="BD42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4" s="18" t="str">
        <f>IF(LEN(TRIM(FIT_Lite[[#This Row],[Employment Status at Discharge]]))&gt;0,IF(FIT_Lite[[#This Row],[Employment Status at Discharge]]="Yes","Stable",IF(FIT_Lite[[#This Row],[Employment Status at Discharge]]="No","Unstable",IFERROR(VLOOKUP(FIT_Lite[[#This Row],[Employment Status at Discharge]],Employment_Stat[],2,FALSE),""))),"")</f>
        <v/>
      </c>
      <c r="BF424" s="16">
        <f>IF(LEN(FIT_Lite[[#This Row],[Pre-AAPI Date]])&gt;0,FIT_Lite[[#This Row],[Pre-AAPI Date]],FIT_Lite[[#This Row],[Date Enrolled]])</f>
        <v>0</v>
      </c>
      <c r="BG424" s="16">
        <f ca="1">IF(LEN(FIT_Lite[[#This Row],[Date Discharge Summary Completed]])&gt;0,FIT_Lite[[#This Row],[Date Discharge Summary Completed]],IF(LEN(FIT_Lite[[#This Row],[Discharge Date]])&gt;0,FIT_Lite[[#This Row],[Discharge Date]]+30,TODAY()))</f>
        <v>45940</v>
      </c>
      <c r="BH424" s="16">
        <f>IF(LEN(FIT_Lite[[#This Row],[Pre-DLA-20 Date]])&gt;0,FIT_Lite[[#This Row],[Pre-DLA-20 Date]],FIT_Lite[[#This Row],[Date Enrolled]])</f>
        <v>0</v>
      </c>
      <c r="BI424" t="str">
        <f>IFERROR(IF(AND(TRIM(FIT_Lite[[#This Row],[Date Enrolled]])&lt;&gt;"",TRIM(FIT_Lite[[#This Row],[Discharge Date]])&lt;&gt;""),DATEDIF(FIT_Lite[[#This Row],[Date Enrolled]],FIT_Lite[[#This Row],[Discharge Date]],"D"),""),"")</f>
        <v/>
      </c>
    </row>
    <row r="425" spans="1:61" x14ac:dyDescent="0.25">
      <c r="A425" s="14"/>
      <c r="D425" s="20"/>
      <c r="O425" s="7"/>
      <c r="S425" s="10"/>
      <c r="AG425" s="11"/>
      <c r="AH425" s="35"/>
      <c r="AI425" s="11"/>
      <c r="AJ425" s="11"/>
      <c r="AP425" s="15" t="str" cm="1">
        <f t="array" aca="1" ref="AP42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5" s="16" t="str" cm="1">
        <f t="array" aca="1" ref="AQ42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5" s="16" t="str" cm="1">
        <f t="array" aca="1" ref="AR42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5" s="51" t="str">
        <f ca="1">IF(
AND(LEN(TRIM(FIT_Lite[[#This Row],[Child Care 6 Months Post-Discharge]]))=0,LEN(TRIM(FIT_Lite[[#This Row],[Discharge Date]]))&gt;0,LEN(TRIM(AN425))=0,FIT_Lite[[#This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5" s="48" t="str" cm="1">
        <f t="array" aca="1" ref="AT42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5" s="7">
        <f>IF(FIT_Lite[[#This Row],[Most Recent-AAPI Score]]&gt;=40, 1, IF(OR(TRIM(FIT_Lite[[#This Row],[Pre-AAPI Score]])="",TRIM(FIT_Lite[[#This Row],[Most Recent-AAPI Score]])=""),0,IF(FIT_Lite[[#This Row],[Most Recent-AAPI Score]]-FIT_Lite[[#This Row],[Pre-AAPI Score]]&gt;=0,1,0)))</f>
        <v>0</v>
      </c>
      <c r="AW425" s="7">
        <f>IF(FIT_Lite[[#This Row],[Most Recent-DLA-20 Score]]&gt;=7, 1, IF(OR(TRIM(FIT_Lite[[#This Row],[Pre-DLA-20 Score]])="",TRIM(FIT_Lite[[#This Row],[Most Recent-DLA-20 Score]])=""),0,IF(FIT_Lite[[#This Row],[Most Recent-DLA-20 Score]]-FIT_Lite[[#This Row],[Pre-DLA-20 Score]]&gt;=0,1,0)))</f>
        <v>0</v>
      </c>
      <c r="AX425" s="7">
        <f>IF(FIT_Lite[[#This Row],[Most Recent-AAPI Score]]&gt;=40, 1, IF(OR(TRIM(FIT_Lite[[#This Row],[Pre-AAPI Score]])="",TRIM(FIT_Lite[[#This Row],[Most Recent-AAPI Score]])=""),0,IF(FIT_Lite[[#This Row],[Most Recent-AAPI Score]]-FIT_Lite[[#This Row],[Pre-AAPI Score]]&gt;=0,1,0)))</f>
        <v>0</v>
      </c>
      <c r="AY425" s="7">
        <f>IF(FIT_Lite[[#This Row],[Most Recent-DLA-20 Score]]&gt;=7, 1, IF(OR(TRIM(FIT_Lite[[#This Row],[Pre-DLA-20 Score]])="",TRIM(FIT_Lite[[#This Row],[Most Recent-DLA-20 Score]])=""),0,IF(FIT_Lite[[#This Row],[Most Recent-DLA-20 Score]]-FIT_Lite[[#This Row],[Pre-DLA-20 Score]]&gt;=0,1,0)))</f>
        <v>0</v>
      </c>
      <c r="AZ425" s="7" t="str">
        <f>IFERROR(VLOOKUP(FIT_Lite[[#This Row],[Primary ICD-10 Diagnosis]],ICD_10[[Combined]:[category]],3,FALSE),"")</f>
        <v/>
      </c>
      <c r="BA425" s="18" t="str">
        <f>IF(AND(LEN(FIT_Lite[[#This Row],[Date Enrolled]])&gt;0,LEN(FIT_Lite[[#This Row],[Date Assessment Completed]])&gt;0),IF((FIT_Lite[[#This Row],[Date Assessment Completed]]-FIT_Lite[[#This Row],[Date Enrolled]])&lt;=15,"Yes","No"),"")</f>
        <v/>
      </c>
      <c r="BB425" s="7" t="str">
        <f>IF(AND(LEN(FIT_Lite[[#This Row],[Discharge Date]])&gt;0,LEN(FIT_Lite[[#This Row],[Date Discharge Summary Completed]])&gt;0),IF(DATEDIF(FIT_Lite[[#This Row],[Discharge Date]],FIT_Lite[[#This Row],[Date Discharge Summary Completed]],"D")&lt;=7,"Yes","No"),"")</f>
        <v/>
      </c>
      <c r="BC425" s="18" t="str">
        <f>IFERROR(IF(LEN(TRIM(FIT_Lite[[#This Row],[Living Arrangements at Discharge]]))&gt;0,VLOOKUP(FIT_Lite[[#This Row],[Living Arrangements at Discharge]],Living_Arrangements[],2,FALSE),""),"")</f>
        <v/>
      </c>
      <c r="BD42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5" s="18" t="str">
        <f>IF(LEN(TRIM(FIT_Lite[[#This Row],[Employment Status at Discharge]]))&gt;0,IF(FIT_Lite[[#This Row],[Employment Status at Discharge]]="Yes","Stable",IF(FIT_Lite[[#This Row],[Employment Status at Discharge]]="No","Unstable",IFERROR(VLOOKUP(FIT_Lite[[#This Row],[Employment Status at Discharge]],Employment_Stat[],2,FALSE),""))),"")</f>
        <v/>
      </c>
      <c r="BF425" s="16">
        <f>IF(LEN(FIT_Lite[[#This Row],[Pre-AAPI Date]])&gt;0,FIT_Lite[[#This Row],[Pre-AAPI Date]],FIT_Lite[[#This Row],[Date Enrolled]])</f>
        <v>0</v>
      </c>
      <c r="BG425" s="16">
        <f ca="1">IF(LEN(FIT_Lite[[#This Row],[Date Discharge Summary Completed]])&gt;0,FIT_Lite[[#This Row],[Date Discharge Summary Completed]],IF(LEN(FIT_Lite[[#This Row],[Discharge Date]])&gt;0,FIT_Lite[[#This Row],[Discharge Date]]+30,TODAY()))</f>
        <v>45940</v>
      </c>
      <c r="BH425" s="16">
        <f>IF(LEN(FIT_Lite[[#This Row],[Pre-DLA-20 Date]])&gt;0,FIT_Lite[[#This Row],[Pre-DLA-20 Date]],FIT_Lite[[#This Row],[Date Enrolled]])</f>
        <v>0</v>
      </c>
      <c r="BI425" t="str">
        <f>IFERROR(IF(AND(TRIM(FIT_Lite[[#This Row],[Date Enrolled]])&lt;&gt;"",TRIM(FIT_Lite[[#This Row],[Discharge Date]])&lt;&gt;""),DATEDIF(FIT_Lite[[#This Row],[Date Enrolled]],FIT_Lite[[#This Row],[Discharge Date]],"D"),""),"")</f>
        <v/>
      </c>
    </row>
    <row r="426" spans="1:61" x14ac:dyDescent="0.25">
      <c r="A426" s="14"/>
      <c r="D426" s="20"/>
      <c r="O426" s="7"/>
      <c r="S426" s="10"/>
      <c r="AG426" s="11"/>
      <c r="AH426" s="35"/>
      <c r="AI426" s="11"/>
      <c r="AJ426" s="11"/>
      <c r="AP426" s="15" t="str" cm="1">
        <f t="array" aca="1" ref="AP42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6" s="16" t="str" cm="1">
        <f t="array" aca="1" ref="AQ42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6" s="16" t="str" cm="1">
        <f t="array" aca="1" ref="AR42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6" s="51" t="str">
        <f ca="1">IF(
AND(LEN(TRIM(FIT_Lite[[#This Row],[Child Care 6 Months Post-Discharge]]))=0,LEN(TRIM(FIT_Lite[[#This Row],[Discharge Date]]))&gt;0,LEN(TRIM(AN426))=0,FIT_Lite[[#This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6" s="48" t="str" cm="1">
        <f t="array" aca="1" ref="AT42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6" s="7">
        <f>IF(FIT_Lite[[#This Row],[Most Recent-AAPI Score]]&gt;=40, 1, IF(OR(TRIM(FIT_Lite[[#This Row],[Pre-AAPI Score]])="",TRIM(FIT_Lite[[#This Row],[Most Recent-AAPI Score]])=""),0,IF(FIT_Lite[[#This Row],[Most Recent-AAPI Score]]-FIT_Lite[[#This Row],[Pre-AAPI Score]]&gt;=0,1,0)))</f>
        <v>0</v>
      </c>
      <c r="AW426" s="7">
        <f>IF(FIT_Lite[[#This Row],[Most Recent-DLA-20 Score]]&gt;=7, 1, IF(OR(TRIM(FIT_Lite[[#This Row],[Pre-DLA-20 Score]])="",TRIM(FIT_Lite[[#This Row],[Most Recent-DLA-20 Score]])=""),0,IF(FIT_Lite[[#This Row],[Most Recent-DLA-20 Score]]-FIT_Lite[[#This Row],[Pre-DLA-20 Score]]&gt;=0,1,0)))</f>
        <v>0</v>
      </c>
      <c r="AX426" s="7">
        <f>IF(FIT_Lite[[#This Row],[Most Recent-AAPI Score]]&gt;=40, 1, IF(OR(TRIM(FIT_Lite[[#This Row],[Pre-AAPI Score]])="",TRIM(FIT_Lite[[#This Row],[Most Recent-AAPI Score]])=""),0,IF(FIT_Lite[[#This Row],[Most Recent-AAPI Score]]-FIT_Lite[[#This Row],[Pre-AAPI Score]]&gt;=0,1,0)))</f>
        <v>0</v>
      </c>
      <c r="AY426" s="7">
        <f>IF(FIT_Lite[[#This Row],[Most Recent-DLA-20 Score]]&gt;=7, 1, IF(OR(TRIM(FIT_Lite[[#This Row],[Pre-DLA-20 Score]])="",TRIM(FIT_Lite[[#This Row],[Most Recent-DLA-20 Score]])=""),0,IF(FIT_Lite[[#This Row],[Most Recent-DLA-20 Score]]-FIT_Lite[[#This Row],[Pre-DLA-20 Score]]&gt;=0,1,0)))</f>
        <v>0</v>
      </c>
      <c r="AZ426" s="7" t="str">
        <f>IFERROR(VLOOKUP(FIT_Lite[[#This Row],[Primary ICD-10 Diagnosis]],ICD_10[[Combined]:[category]],3,FALSE),"")</f>
        <v/>
      </c>
      <c r="BA426" s="18" t="str">
        <f>IF(AND(LEN(FIT_Lite[[#This Row],[Date Enrolled]])&gt;0,LEN(FIT_Lite[[#This Row],[Date Assessment Completed]])&gt;0),IF((FIT_Lite[[#This Row],[Date Assessment Completed]]-FIT_Lite[[#This Row],[Date Enrolled]])&lt;=15,"Yes","No"),"")</f>
        <v/>
      </c>
      <c r="BB426" s="7" t="str">
        <f>IF(AND(LEN(FIT_Lite[[#This Row],[Discharge Date]])&gt;0,LEN(FIT_Lite[[#This Row],[Date Discharge Summary Completed]])&gt;0),IF(DATEDIF(FIT_Lite[[#This Row],[Discharge Date]],FIT_Lite[[#This Row],[Date Discharge Summary Completed]],"D")&lt;=7,"Yes","No"),"")</f>
        <v/>
      </c>
      <c r="BC426" s="18" t="str">
        <f>IFERROR(IF(LEN(TRIM(FIT_Lite[[#This Row],[Living Arrangements at Discharge]]))&gt;0,VLOOKUP(FIT_Lite[[#This Row],[Living Arrangements at Discharge]],Living_Arrangements[],2,FALSE),""),"")</f>
        <v/>
      </c>
      <c r="BD42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6" s="18" t="str">
        <f>IF(LEN(TRIM(FIT_Lite[[#This Row],[Employment Status at Discharge]]))&gt;0,IF(FIT_Lite[[#This Row],[Employment Status at Discharge]]="Yes","Stable",IF(FIT_Lite[[#This Row],[Employment Status at Discharge]]="No","Unstable",IFERROR(VLOOKUP(FIT_Lite[[#This Row],[Employment Status at Discharge]],Employment_Stat[],2,FALSE),""))),"")</f>
        <v/>
      </c>
      <c r="BF426" s="16">
        <f>IF(LEN(FIT_Lite[[#This Row],[Pre-AAPI Date]])&gt;0,FIT_Lite[[#This Row],[Pre-AAPI Date]],FIT_Lite[[#This Row],[Date Enrolled]])</f>
        <v>0</v>
      </c>
      <c r="BG426" s="16">
        <f ca="1">IF(LEN(FIT_Lite[[#This Row],[Date Discharge Summary Completed]])&gt;0,FIT_Lite[[#This Row],[Date Discharge Summary Completed]],IF(LEN(FIT_Lite[[#This Row],[Discharge Date]])&gt;0,FIT_Lite[[#This Row],[Discharge Date]]+30,TODAY()))</f>
        <v>45940</v>
      </c>
      <c r="BH426" s="16">
        <f>IF(LEN(FIT_Lite[[#This Row],[Pre-DLA-20 Date]])&gt;0,FIT_Lite[[#This Row],[Pre-DLA-20 Date]],FIT_Lite[[#This Row],[Date Enrolled]])</f>
        <v>0</v>
      </c>
      <c r="BI426" t="str">
        <f>IFERROR(IF(AND(TRIM(FIT_Lite[[#This Row],[Date Enrolled]])&lt;&gt;"",TRIM(FIT_Lite[[#This Row],[Discharge Date]])&lt;&gt;""),DATEDIF(FIT_Lite[[#This Row],[Date Enrolled]],FIT_Lite[[#This Row],[Discharge Date]],"D"),""),"")</f>
        <v/>
      </c>
    </row>
    <row r="427" spans="1:61" x14ac:dyDescent="0.25">
      <c r="A427" s="14"/>
      <c r="D427" s="20"/>
      <c r="O427" s="7"/>
      <c r="S427" s="10"/>
      <c r="AG427" s="11"/>
      <c r="AH427" s="35"/>
      <c r="AI427" s="11"/>
      <c r="AJ427" s="11"/>
      <c r="AP427" s="15" t="str" cm="1">
        <f t="array" aca="1" ref="AP42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7" s="16" t="str" cm="1">
        <f t="array" aca="1" ref="AQ42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7" s="16" t="str" cm="1">
        <f t="array" aca="1" ref="AR42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7" s="51" t="str">
        <f ca="1">IF(
AND(LEN(TRIM(FIT_Lite[[#This Row],[Child Care 6 Months Post-Discharge]]))=0,LEN(TRIM(FIT_Lite[[#This Row],[Discharge Date]]))&gt;0,LEN(TRIM(AN427))=0,FIT_Lite[[#This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7" s="48" t="str" cm="1">
        <f t="array" aca="1" ref="AT42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7" s="7">
        <f>IF(FIT_Lite[[#This Row],[Most Recent-AAPI Score]]&gt;=40, 1, IF(OR(TRIM(FIT_Lite[[#This Row],[Pre-AAPI Score]])="",TRIM(FIT_Lite[[#This Row],[Most Recent-AAPI Score]])=""),0,IF(FIT_Lite[[#This Row],[Most Recent-AAPI Score]]-FIT_Lite[[#This Row],[Pre-AAPI Score]]&gt;=0,1,0)))</f>
        <v>0</v>
      </c>
      <c r="AW427" s="7">
        <f>IF(FIT_Lite[[#This Row],[Most Recent-DLA-20 Score]]&gt;=7, 1, IF(OR(TRIM(FIT_Lite[[#This Row],[Pre-DLA-20 Score]])="",TRIM(FIT_Lite[[#This Row],[Most Recent-DLA-20 Score]])=""),0,IF(FIT_Lite[[#This Row],[Most Recent-DLA-20 Score]]-FIT_Lite[[#This Row],[Pre-DLA-20 Score]]&gt;=0,1,0)))</f>
        <v>0</v>
      </c>
      <c r="AX427" s="7">
        <f>IF(FIT_Lite[[#This Row],[Most Recent-AAPI Score]]&gt;=40, 1, IF(OR(TRIM(FIT_Lite[[#This Row],[Pre-AAPI Score]])="",TRIM(FIT_Lite[[#This Row],[Most Recent-AAPI Score]])=""),0,IF(FIT_Lite[[#This Row],[Most Recent-AAPI Score]]-FIT_Lite[[#This Row],[Pre-AAPI Score]]&gt;=0,1,0)))</f>
        <v>0</v>
      </c>
      <c r="AY427" s="7">
        <f>IF(FIT_Lite[[#This Row],[Most Recent-DLA-20 Score]]&gt;=7, 1, IF(OR(TRIM(FIT_Lite[[#This Row],[Pre-DLA-20 Score]])="",TRIM(FIT_Lite[[#This Row],[Most Recent-DLA-20 Score]])=""),0,IF(FIT_Lite[[#This Row],[Most Recent-DLA-20 Score]]-FIT_Lite[[#This Row],[Pre-DLA-20 Score]]&gt;=0,1,0)))</f>
        <v>0</v>
      </c>
      <c r="AZ427" s="7" t="str">
        <f>IFERROR(VLOOKUP(FIT_Lite[[#This Row],[Primary ICD-10 Diagnosis]],ICD_10[[Combined]:[category]],3,FALSE),"")</f>
        <v/>
      </c>
      <c r="BA427" s="18" t="str">
        <f>IF(AND(LEN(FIT_Lite[[#This Row],[Date Enrolled]])&gt;0,LEN(FIT_Lite[[#This Row],[Date Assessment Completed]])&gt;0),IF((FIT_Lite[[#This Row],[Date Assessment Completed]]-FIT_Lite[[#This Row],[Date Enrolled]])&lt;=15,"Yes","No"),"")</f>
        <v/>
      </c>
      <c r="BB427" s="7" t="str">
        <f>IF(AND(LEN(FIT_Lite[[#This Row],[Discharge Date]])&gt;0,LEN(FIT_Lite[[#This Row],[Date Discharge Summary Completed]])&gt;0),IF(DATEDIF(FIT_Lite[[#This Row],[Discharge Date]],FIT_Lite[[#This Row],[Date Discharge Summary Completed]],"D")&lt;=7,"Yes","No"),"")</f>
        <v/>
      </c>
      <c r="BC427" s="18" t="str">
        <f>IFERROR(IF(LEN(TRIM(FIT_Lite[[#This Row],[Living Arrangements at Discharge]]))&gt;0,VLOOKUP(FIT_Lite[[#This Row],[Living Arrangements at Discharge]],Living_Arrangements[],2,FALSE),""),"")</f>
        <v/>
      </c>
      <c r="BD42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7" s="18" t="str">
        <f>IF(LEN(TRIM(FIT_Lite[[#This Row],[Employment Status at Discharge]]))&gt;0,IF(FIT_Lite[[#This Row],[Employment Status at Discharge]]="Yes","Stable",IF(FIT_Lite[[#This Row],[Employment Status at Discharge]]="No","Unstable",IFERROR(VLOOKUP(FIT_Lite[[#This Row],[Employment Status at Discharge]],Employment_Stat[],2,FALSE),""))),"")</f>
        <v/>
      </c>
      <c r="BF427" s="16">
        <f>IF(LEN(FIT_Lite[[#This Row],[Pre-AAPI Date]])&gt;0,FIT_Lite[[#This Row],[Pre-AAPI Date]],FIT_Lite[[#This Row],[Date Enrolled]])</f>
        <v>0</v>
      </c>
      <c r="BG427" s="16">
        <f ca="1">IF(LEN(FIT_Lite[[#This Row],[Date Discharge Summary Completed]])&gt;0,FIT_Lite[[#This Row],[Date Discharge Summary Completed]],IF(LEN(FIT_Lite[[#This Row],[Discharge Date]])&gt;0,FIT_Lite[[#This Row],[Discharge Date]]+30,TODAY()))</f>
        <v>45940</v>
      </c>
      <c r="BH427" s="16">
        <f>IF(LEN(FIT_Lite[[#This Row],[Pre-DLA-20 Date]])&gt;0,FIT_Lite[[#This Row],[Pre-DLA-20 Date]],FIT_Lite[[#This Row],[Date Enrolled]])</f>
        <v>0</v>
      </c>
      <c r="BI427" t="str">
        <f>IFERROR(IF(AND(TRIM(FIT_Lite[[#This Row],[Date Enrolled]])&lt;&gt;"",TRIM(FIT_Lite[[#This Row],[Discharge Date]])&lt;&gt;""),DATEDIF(FIT_Lite[[#This Row],[Date Enrolled]],FIT_Lite[[#This Row],[Discharge Date]],"D"),""),"")</f>
        <v/>
      </c>
    </row>
    <row r="428" spans="1:61" x14ac:dyDescent="0.25">
      <c r="A428" s="14"/>
      <c r="D428" s="20"/>
      <c r="O428" s="7"/>
      <c r="S428" s="10"/>
      <c r="AG428" s="11"/>
      <c r="AH428" s="35"/>
      <c r="AI428" s="11"/>
      <c r="AJ428" s="11"/>
      <c r="AP428" s="15" t="str" cm="1">
        <f t="array" aca="1" ref="AP42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8" s="16" t="str" cm="1">
        <f t="array" aca="1" ref="AQ42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8" s="16" t="str" cm="1">
        <f t="array" aca="1" ref="AR42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8" s="51" t="str">
        <f ca="1">IF(
AND(LEN(TRIM(FIT_Lite[[#This Row],[Child Care 6 Months Post-Discharge]]))=0,LEN(TRIM(FIT_Lite[[#This Row],[Discharge Date]]))&gt;0,LEN(TRIM(AN428))=0,FIT_Lite[[#This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8" s="48" t="str" cm="1">
        <f t="array" aca="1" ref="AT42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8" s="7">
        <f>IF(FIT_Lite[[#This Row],[Most Recent-AAPI Score]]&gt;=40, 1, IF(OR(TRIM(FIT_Lite[[#This Row],[Pre-AAPI Score]])="",TRIM(FIT_Lite[[#This Row],[Most Recent-AAPI Score]])=""),0,IF(FIT_Lite[[#This Row],[Most Recent-AAPI Score]]-FIT_Lite[[#This Row],[Pre-AAPI Score]]&gt;=0,1,0)))</f>
        <v>0</v>
      </c>
      <c r="AW428" s="7">
        <f>IF(FIT_Lite[[#This Row],[Most Recent-DLA-20 Score]]&gt;=7, 1, IF(OR(TRIM(FIT_Lite[[#This Row],[Pre-DLA-20 Score]])="",TRIM(FIT_Lite[[#This Row],[Most Recent-DLA-20 Score]])=""),0,IF(FIT_Lite[[#This Row],[Most Recent-DLA-20 Score]]-FIT_Lite[[#This Row],[Pre-DLA-20 Score]]&gt;=0,1,0)))</f>
        <v>0</v>
      </c>
      <c r="AX428" s="7">
        <f>IF(FIT_Lite[[#This Row],[Most Recent-AAPI Score]]&gt;=40, 1, IF(OR(TRIM(FIT_Lite[[#This Row],[Pre-AAPI Score]])="",TRIM(FIT_Lite[[#This Row],[Most Recent-AAPI Score]])=""),0,IF(FIT_Lite[[#This Row],[Most Recent-AAPI Score]]-FIT_Lite[[#This Row],[Pre-AAPI Score]]&gt;=0,1,0)))</f>
        <v>0</v>
      </c>
      <c r="AY428" s="7">
        <f>IF(FIT_Lite[[#This Row],[Most Recent-DLA-20 Score]]&gt;=7, 1, IF(OR(TRIM(FIT_Lite[[#This Row],[Pre-DLA-20 Score]])="",TRIM(FIT_Lite[[#This Row],[Most Recent-DLA-20 Score]])=""),0,IF(FIT_Lite[[#This Row],[Most Recent-DLA-20 Score]]-FIT_Lite[[#This Row],[Pre-DLA-20 Score]]&gt;=0,1,0)))</f>
        <v>0</v>
      </c>
      <c r="AZ428" s="7" t="str">
        <f>IFERROR(VLOOKUP(FIT_Lite[[#This Row],[Primary ICD-10 Diagnosis]],ICD_10[[Combined]:[category]],3,FALSE),"")</f>
        <v/>
      </c>
      <c r="BA428" s="18" t="str">
        <f>IF(AND(LEN(FIT_Lite[[#This Row],[Date Enrolled]])&gt;0,LEN(FIT_Lite[[#This Row],[Date Assessment Completed]])&gt;0),IF((FIT_Lite[[#This Row],[Date Assessment Completed]]-FIT_Lite[[#This Row],[Date Enrolled]])&lt;=15,"Yes","No"),"")</f>
        <v/>
      </c>
      <c r="BB428" s="7" t="str">
        <f>IF(AND(LEN(FIT_Lite[[#This Row],[Discharge Date]])&gt;0,LEN(FIT_Lite[[#This Row],[Date Discharge Summary Completed]])&gt;0),IF(DATEDIF(FIT_Lite[[#This Row],[Discharge Date]],FIT_Lite[[#This Row],[Date Discharge Summary Completed]],"D")&lt;=7,"Yes","No"),"")</f>
        <v/>
      </c>
      <c r="BC428" s="18" t="str">
        <f>IFERROR(IF(LEN(TRIM(FIT_Lite[[#This Row],[Living Arrangements at Discharge]]))&gt;0,VLOOKUP(FIT_Lite[[#This Row],[Living Arrangements at Discharge]],Living_Arrangements[],2,FALSE),""),"")</f>
        <v/>
      </c>
      <c r="BD42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8" s="18" t="str">
        <f>IF(LEN(TRIM(FIT_Lite[[#This Row],[Employment Status at Discharge]]))&gt;0,IF(FIT_Lite[[#This Row],[Employment Status at Discharge]]="Yes","Stable",IF(FIT_Lite[[#This Row],[Employment Status at Discharge]]="No","Unstable",IFERROR(VLOOKUP(FIT_Lite[[#This Row],[Employment Status at Discharge]],Employment_Stat[],2,FALSE),""))),"")</f>
        <v/>
      </c>
      <c r="BF428" s="16">
        <f>IF(LEN(FIT_Lite[[#This Row],[Pre-AAPI Date]])&gt;0,FIT_Lite[[#This Row],[Pre-AAPI Date]],FIT_Lite[[#This Row],[Date Enrolled]])</f>
        <v>0</v>
      </c>
      <c r="BG428" s="16">
        <f ca="1">IF(LEN(FIT_Lite[[#This Row],[Date Discharge Summary Completed]])&gt;0,FIT_Lite[[#This Row],[Date Discharge Summary Completed]],IF(LEN(FIT_Lite[[#This Row],[Discharge Date]])&gt;0,FIT_Lite[[#This Row],[Discharge Date]]+30,TODAY()))</f>
        <v>45940</v>
      </c>
      <c r="BH428" s="16">
        <f>IF(LEN(FIT_Lite[[#This Row],[Pre-DLA-20 Date]])&gt;0,FIT_Lite[[#This Row],[Pre-DLA-20 Date]],FIT_Lite[[#This Row],[Date Enrolled]])</f>
        <v>0</v>
      </c>
      <c r="BI428" t="str">
        <f>IFERROR(IF(AND(TRIM(FIT_Lite[[#This Row],[Date Enrolled]])&lt;&gt;"",TRIM(FIT_Lite[[#This Row],[Discharge Date]])&lt;&gt;""),DATEDIF(FIT_Lite[[#This Row],[Date Enrolled]],FIT_Lite[[#This Row],[Discharge Date]],"D"),""),"")</f>
        <v/>
      </c>
    </row>
    <row r="429" spans="1:61" x14ac:dyDescent="0.25">
      <c r="A429" s="14"/>
      <c r="D429" s="20"/>
      <c r="O429" s="7"/>
      <c r="S429" s="10"/>
      <c r="AG429" s="11"/>
      <c r="AH429" s="35"/>
      <c r="AI429" s="11"/>
      <c r="AJ429" s="11"/>
      <c r="AP429" s="15" t="str" cm="1">
        <f t="array" aca="1" ref="AP42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29" s="16" t="str" cm="1">
        <f t="array" aca="1" ref="AQ42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29" s="16" t="str" cm="1">
        <f t="array" aca="1" ref="AR42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29" s="51" t="str">
        <f ca="1">IF(
AND(LEN(TRIM(FIT_Lite[[#This Row],[Child Care 6 Months Post-Discharge]]))=0,LEN(TRIM(FIT_Lite[[#This Row],[Discharge Date]]))&gt;0,LEN(TRIM(AN429))=0,FIT_Lite[[#This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29" s="48" t="str" cm="1">
        <f t="array" aca="1" ref="AT42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2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29" s="7">
        <f>IF(FIT_Lite[[#This Row],[Most Recent-AAPI Score]]&gt;=40, 1, IF(OR(TRIM(FIT_Lite[[#This Row],[Pre-AAPI Score]])="",TRIM(FIT_Lite[[#This Row],[Most Recent-AAPI Score]])=""),0,IF(FIT_Lite[[#This Row],[Most Recent-AAPI Score]]-FIT_Lite[[#This Row],[Pre-AAPI Score]]&gt;=0,1,0)))</f>
        <v>0</v>
      </c>
      <c r="AW429" s="7">
        <f>IF(FIT_Lite[[#This Row],[Most Recent-DLA-20 Score]]&gt;=7, 1, IF(OR(TRIM(FIT_Lite[[#This Row],[Pre-DLA-20 Score]])="",TRIM(FIT_Lite[[#This Row],[Most Recent-DLA-20 Score]])=""),0,IF(FIT_Lite[[#This Row],[Most Recent-DLA-20 Score]]-FIT_Lite[[#This Row],[Pre-DLA-20 Score]]&gt;=0,1,0)))</f>
        <v>0</v>
      </c>
      <c r="AX429" s="7">
        <f>IF(FIT_Lite[[#This Row],[Most Recent-AAPI Score]]&gt;=40, 1, IF(OR(TRIM(FIT_Lite[[#This Row],[Pre-AAPI Score]])="",TRIM(FIT_Lite[[#This Row],[Most Recent-AAPI Score]])=""),0,IF(FIT_Lite[[#This Row],[Most Recent-AAPI Score]]-FIT_Lite[[#This Row],[Pre-AAPI Score]]&gt;=0,1,0)))</f>
        <v>0</v>
      </c>
      <c r="AY429" s="7">
        <f>IF(FIT_Lite[[#This Row],[Most Recent-DLA-20 Score]]&gt;=7, 1, IF(OR(TRIM(FIT_Lite[[#This Row],[Pre-DLA-20 Score]])="",TRIM(FIT_Lite[[#This Row],[Most Recent-DLA-20 Score]])=""),0,IF(FIT_Lite[[#This Row],[Most Recent-DLA-20 Score]]-FIT_Lite[[#This Row],[Pre-DLA-20 Score]]&gt;=0,1,0)))</f>
        <v>0</v>
      </c>
      <c r="AZ429" s="7" t="str">
        <f>IFERROR(VLOOKUP(FIT_Lite[[#This Row],[Primary ICD-10 Diagnosis]],ICD_10[[Combined]:[category]],3,FALSE),"")</f>
        <v/>
      </c>
      <c r="BA429" s="18" t="str">
        <f>IF(AND(LEN(FIT_Lite[[#This Row],[Date Enrolled]])&gt;0,LEN(FIT_Lite[[#This Row],[Date Assessment Completed]])&gt;0),IF((FIT_Lite[[#This Row],[Date Assessment Completed]]-FIT_Lite[[#This Row],[Date Enrolled]])&lt;=15,"Yes","No"),"")</f>
        <v/>
      </c>
      <c r="BB429" s="7" t="str">
        <f>IF(AND(LEN(FIT_Lite[[#This Row],[Discharge Date]])&gt;0,LEN(FIT_Lite[[#This Row],[Date Discharge Summary Completed]])&gt;0),IF(DATEDIF(FIT_Lite[[#This Row],[Discharge Date]],FIT_Lite[[#This Row],[Date Discharge Summary Completed]],"D")&lt;=7,"Yes","No"),"")</f>
        <v/>
      </c>
      <c r="BC429" s="18" t="str">
        <f>IFERROR(IF(LEN(TRIM(FIT_Lite[[#This Row],[Living Arrangements at Discharge]]))&gt;0,VLOOKUP(FIT_Lite[[#This Row],[Living Arrangements at Discharge]],Living_Arrangements[],2,FALSE),""),"")</f>
        <v/>
      </c>
      <c r="BD42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29" s="18" t="str">
        <f>IF(LEN(TRIM(FIT_Lite[[#This Row],[Employment Status at Discharge]]))&gt;0,IF(FIT_Lite[[#This Row],[Employment Status at Discharge]]="Yes","Stable",IF(FIT_Lite[[#This Row],[Employment Status at Discharge]]="No","Unstable",IFERROR(VLOOKUP(FIT_Lite[[#This Row],[Employment Status at Discharge]],Employment_Stat[],2,FALSE),""))),"")</f>
        <v/>
      </c>
      <c r="BF429" s="16">
        <f>IF(LEN(FIT_Lite[[#This Row],[Pre-AAPI Date]])&gt;0,FIT_Lite[[#This Row],[Pre-AAPI Date]],FIT_Lite[[#This Row],[Date Enrolled]])</f>
        <v>0</v>
      </c>
      <c r="BG429" s="16">
        <f ca="1">IF(LEN(FIT_Lite[[#This Row],[Date Discharge Summary Completed]])&gt;0,FIT_Lite[[#This Row],[Date Discharge Summary Completed]],IF(LEN(FIT_Lite[[#This Row],[Discharge Date]])&gt;0,FIT_Lite[[#This Row],[Discharge Date]]+30,TODAY()))</f>
        <v>45940</v>
      </c>
      <c r="BH429" s="16">
        <f>IF(LEN(FIT_Lite[[#This Row],[Pre-DLA-20 Date]])&gt;0,FIT_Lite[[#This Row],[Pre-DLA-20 Date]],FIT_Lite[[#This Row],[Date Enrolled]])</f>
        <v>0</v>
      </c>
      <c r="BI429" t="str">
        <f>IFERROR(IF(AND(TRIM(FIT_Lite[[#This Row],[Date Enrolled]])&lt;&gt;"",TRIM(FIT_Lite[[#This Row],[Discharge Date]])&lt;&gt;""),DATEDIF(FIT_Lite[[#This Row],[Date Enrolled]],FIT_Lite[[#This Row],[Discharge Date]],"D"),""),"")</f>
        <v/>
      </c>
    </row>
    <row r="430" spans="1:61" x14ac:dyDescent="0.25">
      <c r="A430" s="14"/>
      <c r="D430" s="20"/>
      <c r="O430" s="7"/>
      <c r="S430" s="10"/>
      <c r="AG430" s="11"/>
      <c r="AH430" s="35"/>
      <c r="AI430" s="11"/>
      <c r="AJ430" s="11"/>
      <c r="AP430" s="15" t="str" cm="1">
        <f t="array" aca="1" ref="AP43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0" s="16" t="str" cm="1">
        <f t="array" aca="1" ref="AQ43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0" s="16" t="str" cm="1">
        <f t="array" aca="1" ref="AR43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0" s="51" t="str">
        <f ca="1">IF(
AND(LEN(TRIM(FIT_Lite[[#This Row],[Child Care 6 Months Post-Discharge]]))=0,LEN(TRIM(FIT_Lite[[#This Row],[Discharge Date]]))&gt;0,LEN(TRIM(AN430))=0,FIT_Lite[[#This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0" s="48" t="str" cm="1">
        <f t="array" aca="1" ref="AT43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0" s="7">
        <f>IF(FIT_Lite[[#This Row],[Most Recent-AAPI Score]]&gt;=40, 1, IF(OR(TRIM(FIT_Lite[[#This Row],[Pre-AAPI Score]])="",TRIM(FIT_Lite[[#This Row],[Most Recent-AAPI Score]])=""),0,IF(FIT_Lite[[#This Row],[Most Recent-AAPI Score]]-FIT_Lite[[#This Row],[Pre-AAPI Score]]&gt;=0,1,0)))</f>
        <v>0</v>
      </c>
      <c r="AW430" s="7">
        <f>IF(FIT_Lite[[#This Row],[Most Recent-DLA-20 Score]]&gt;=7, 1, IF(OR(TRIM(FIT_Lite[[#This Row],[Pre-DLA-20 Score]])="",TRIM(FIT_Lite[[#This Row],[Most Recent-DLA-20 Score]])=""),0,IF(FIT_Lite[[#This Row],[Most Recent-DLA-20 Score]]-FIT_Lite[[#This Row],[Pre-DLA-20 Score]]&gt;=0,1,0)))</f>
        <v>0</v>
      </c>
      <c r="AX430" s="7">
        <f>IF(FIT_Lite[[#This Row],[Most Recent-AAPI Score]]&gt;=40, 1, IF(OR(TRIM(FIT_Lite[[#This Row],[Pre-AAPI Score]])="",TRIM(FIT_Lite[[#This Row],[Most Recent-AAPI Score]])=""),0,IF(FIT_Lite[[#This Row],[Most Recent-AAPI Score]]-FIT_Lite[[#This Row],[Pre-AAPI Score]]&gt;=0,1,0)))</f>
        <v>0</v>
      </c>
      <c r="AY430" s="7">
        <f>IF(FIT_Lite[[#This Row],[Most Recent-DLA-20 Score]]&gt;=7, 1, IF(OR(TRIM(FIT_Lite[[#This Row],[Pre-DLA-20 Score]])="",TRIM(FIT_Lite[[#This Row],[Most Recent-DLA-20 Score]])=""),0,IF(FIT_Lite[[#This Row],[Most Recent-DLA-20 Score]]-FIT_Lite[[#This Row],[Pre-DLA-20 Score]]&gt;=0,1,0)))</f>
        <v>0</v>
      </c>
      <c r="AZ430" s="7" t="str">
        <f>IFERROR(VLOOKUP(FIT_Lite[[#This Row],[Primary ICD-10 Diagnosis]],ICD_10[[Combined]:[category]],3,FALSE),"")</f>
        <v/>
      </c>
      <c r="BA430" s="18" t="str">
        <f>IF(AND(LEN(FIT_Lite[[#This Row],[Date Enrolled]])&gt;0,LEN(FIT_Lite[[#This Row],[Date Assessment Completed]])&gt;0),IF((FIT_Lite[[#This Row],[Date Assessment Completed]]-FIT_Lite[[#This Row],[Date Enrolled]])&lt;=15,"Yes","No"),"")</f>
        <v/>
      </c>
      <c r="BB430" s="7" t="str">
        <f>IF(AND(LEN(FIT_Lite[[#This Row],[Discharge Date]])&gt;0,LEN(FIT_Lite[[#This Row],[Date Discharge Summary Completed]])&gt;0),IF(DATEDIF(FIT_Lite[[#This Row],[Discharge Date]],FIT_Lite[[#This Row],[Date Discharge Summary Completed]],"D")&lt;=7,"Yes","No"),"")</f>
        <v/>
      </c>
      <c r="BC430" s="18" t="str">
        <f>IFERROR(IF(LEN(TRIM(FIT_Lite[[#This Row],[Living Arrangements at Discharge]]))&gt;0,VLOOKUP(FIT_Lite[[#This Row],[Living Arrangements at Discharge]],Living_Arrangements[],2,FALSE),""),"")</f>
        <v/>
      </c>
      <c r="BD43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0" s="18" t="str">
        <f>IF(LEN(TRIM(FIT_Lite[[#This Row],[Employment Status at Discharge]]))&gt;0,IF(FIT_Lite[[#This Row],[Employment Status at Discharge]]="Yes","Stable",IF(FIT_Lite[[#This Row],[Employment Status at Discharge]]="No","Unstable",IFERROR(VLOOKUP(FIT_Lite[[#This Row],[Employment Status at Discharge]],Employment_Stat[],2,FALSE),""))),"")</f>
        <v/>
      </c>
      <c r="BF430" s="16">
        <f>IF(LEN(FIT_Lite[[#This Row],[Pre-AAPI Date]])&gt;0,FIT_Lite[[#This Row],[Pre-AAPI Date]],FIT_Lite[[#This Row],[Date Enrolled]])</f>
        <v>0</v>
      </c>
      <c r="BG430" s="16">
        <f ca="1">IF(LEN(FIT_Lite[[#This Row],[Date Discharge Summary Completed]])&gt;0,FIT_Lite[[#This Row],[Date Discharge Summary Completed]],IF(LEN(FIT_Lite[[#This Row],[Discharge Date]])&gt;0,FIT_Lite[[#This Row],[Discharge Date]]+30,TODAY()))</f>
        <v>45940</v>
      </c>
      <c r="BH430" s="16">
        <f>IF(LEN(FIT_Lite[[#This Row],[Pre-DLA-20 Date]])&gt;0,FIT_Lite[[#This Row],[Pre-DLA-20 Date]],FIT_Lite[[#This Row],[Date Enrolled]])</f>
        <v>0</v>
      </c>
      <c r="BI430" t="str">
        <f>IFERROR(IF(AND(TRIM(FIT_Lite[[#This Row],[Date Enrolled]])&lt;&gt;"",TRIM(FIT_Lite[[#This Row],[Discharge Date]])&lt;&gt;""),DATEDIF(FIT_Lite[[#This Row],[Date Enrolled]],FIT_Lite[[#This Row],[Discharge Date]],"D"),""),"")</f>
        <v/>
      </c>
    </row>
    <row r="431" spans="1:61" x14ac:dyDescent="0.25">
      <c r="A431" s="14"/>
      <c r="D431" s="20"/>
      <c r="O431" s="7"/>
      <c r="S431" s="10"/>
      <c r="AG431" s="11"/>
      <c r="AH431" s="35"/>
      <c r="AI431" s="11"/>
      <c r="AJ431" s="11"/>
      <c r="AP431" s="15" t="str" cm="1">
        <f t="array" aca="1" ref="AP43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1" s="16" t="str" cm="1">
        <f t="array" aca="1" ref="AQ43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1" s="16" t="str" cm="1">
        <f t="array" aca="1" ref="AR43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1" s="51" t="str">
        <f ca="1">IF(
AND(LEN(TRIM(FIT_Lite[[#This Row],[Child Care 6 Months Post-Discharge]]))=0,LEN(TRIM(FIT_Lite[[#This Row],[Discharge Date]]))&gt;0,LEN(TRIM(AN431))=0,FIT_Lite[[#This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1" s="48" t="str" cm="1">
        <f t="array" aca="1" ref="AT43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1" s="7">
        <f>IF(FIT_Lite[[#This Row],[Most Recent-AAPI Score]]&gt;=40, 1, IF(OR(TRIM(FIT_Lite[[#This Row],[Pre-AAPI Score]])="",TRIM(FIT_Lite[[#This Row],[Most Recent-AAPI Score]])=""),0,IF(FIT_Lite[[#This Row],[Most Recent-AAPI Score]]-FIT_Lite[[#This Row],[Pre-AAPI Score]]&gt;=0,1,0)))</f>
        <v>0</v>
      </c>
      <c r="AW431" s="7">
        <f>IF(FIT_Lite[[#This Row],[Most Recent-DLA-20 Score]]&gt;=7, 1, IF(OR(TRIM(FIT_Lite[[#This Row],[Pre-DLA-20 Score]])="",TRIM(FIT_Lite[[#This Row],[Most Recent-DLA-20 Score]])=""),0,IF(FIT_Lite[[#This Row],[Most Recent-DLA-20 Score]]-FIT_Lite[[#This Row],[Pre-DLA-20 Score]]&gt;=0,1,0)))</f>
        <v>0</v>
      </c>
      <c r="AX431" s="7">
        <f>IF(FIT_Lite[[#This Row],[Most Recent-AAPI Score]]&gt;=40, 1, IF(OR(TRIM(FIT_Lite[[#This Row],[Pre-AAPI Score]])="",TRIM(FIT_Lite[[#This Row],[Most Recent-AAPI Score]])=""),0,IF(FIT_Lite[[#This Row],[Most Recent-AAPI Score]]-FIT_Lite[[#This Row],[Pre-AAPI Score]]&gt;=0,1,0)))</f>
        <v>0</v>
      </c>
      <c r="AY431" s="7">
        <f>IF(FIT_Lite[[#This Row],[Most Recent-DLA-20 Score]]&gt;=7, 1, IF(OR(TRIM(FIT_Lite[[#This Row],[Pre-DLA-20 Score]])="",TRIM(FIT_Lite[[#This Row],[Most Recent-DLA-20 Score]])=""),0,IF(FIT_Lite[[#This Row],[Most Recent-DLA-20 Score]]-FIT_Lite[[#This Row],[Pre-DLA-20 Score]]&gt;=0,1,0)))</f>
        <v>0</v>
      </c>
      <c r="AZ431" s="7" t="str">
        <f>IFERROR(VLOOKUP(FIT_Lite[[#This Row],[Primary ICD-10 Diagnosis]],ICD_10[[Combined]:[category]],3,FALSE),"")</f>
        <v/>
      </c>
      <c r="BA431" s="18" t="str">
        <f>IF(AND(LEN(FIT_Lite[[#This Row],[Date Enrolled]])&gt;0,LEN(FIT_Lite[[#This Row],[Date Assessment Completed]])&gt;0),IF((FIT_Lite[[#This Row],[Date Assessment Completed]]-FIT_Lite[[#This Row],[Date Enrolled]])&lt;=15,"Yes","No"),"")</f>
        <v/>
      </c>
      <c r="BB431" s="7" t="str">
        <f>IF(AND(LEN(FIT_Lite[[#This Row],[Discharge Date]])&gt;0,LEN(FIT_Lite[[#This Row],[Date Discharge Summary Completed]])&gt;0),IF(DATEDIF(FIT_Lite[[#This Row],[Discharge Date]],FIT_Lite[[#This Row],[Date Discharge Summary Completed]],"D")&lt;=7,"Yes","No"),"")</f>
        <v/>
      </c>
      <c r="BC431" s="18" t="str">
        <f>IFERROR(IF(LEN(TRIM(FIT_Lite[[#This Row],[Living Arrangements at Discharge]]))&gt;0,VLOOKUP(FIT_Lite[[#This Row],[Living Arrangements at Discharge]],Living_Arrangements[],2,FALSE),""),"")</f>
        <v/>
      </c>
      <c r="BD43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1" s="18" t="str">
        <f>IF(LEN(TRIM(FIT_Lite[[#This Row],[Employment Status at Discharge]]))&gt;0,IF(FIT_Lite[[#This Row],[Employment Status at Discharge]]="Yes","Stable",IF(FIT_Lite[[#This Row],[Employment Status at Discharge]]="No","Unstable",IFERROR(VLOOKUP(FIT_Lite[[#This Row],[Employment Status at Discharge]],Employment_Stat[],2,FALSE),""))),"")</f>
        <v/>
      </c>
      <c r="BF431" s="16">
        <f>IF(LEN(FIT_Lite[[#This Row],[Pre-AAPI Date]])&gt;0,FIT_Lite[[#This Row],[Pre-AAPI Date]],FIT_Lite[[#This Row],[Date Enrolled]])</f>
        <v>0</v>
      </c>
      <c r="BG431" s="16">
        <f ca="1">IF(LEN(FIT_Lite[[#This Row],[Date Discharge Summary Completed]])&gt;0,FIT_Lite[[#This Row],[Date Discharge Summary Completed]],IF(LEN(FIT_Lite[[#This Row],[Discharge Date]])&gt;0,FIT_Lite[[#This Row],[Discharge Date]]+30,TODAY()))</f>
        <v>45940</v>
      </c>
      <c r="BH431" s="16">
        <f>IF(LEN(FIT_Lite[[#This Row],[Pre-DLA-20 Date]])&gt;0,FIT_Lite[[#This Row],[Pre-DLA-20 Date]],FIT_Lite[[#This Row],[Date Enrolled]])</f>
        <v>0</v>
      </c>
      <c r="BI431" t="str">
        <f>IFERROR(IF(AND(TRIM(FIT_Lite[[#This Row],[Date Enrolled]])&lt;&gt;"",TRIM(FIT_Lite[[#This Row],[Discharge Date]])&lt;&gt;""),DATEDIF(FIT_Lite[[#This Row],[Date Enrolled]],FIT_Lite[[#This Row],[Discharge Date]],"D"),""),"")</f>
        <v/>
      </c>
    </row>
    <row r="432" spans="1:61" x14ac:dyDescent="0.25">
      <c r="A432" s="14"/>
      <c r="D432" s="20"/>
      <c r="O432" s="7"/>
      <c r="S432" s="10"/>
      <c r="AG432" s="11"/>
      <c r="AH432" s="35"/>
      <c r="AI432" s="11"/>
      <c r="AJ432" s="11"/>
      <c r="AP432" s="15" t="str" cm="1">
        <f t="array" aca="1" ref="AP43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2" s="16" t="str" cm="1">
        <f t="array" aca="1" ref="AQ43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2" s="16" t="str" cm="1">
        <f t="array" aca="1" ref="AR43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2" s="51" t="str">
        <f ca="1">IF(
AND(LEN(TRIM(FIT_Lite[[#This Row],[Child Care 6 Months Post-Discharge]]))=0,LEN(TRIM(FIT_Lite[[#This Row],[Discharge Date]]))&gt;0,LEN(TRIM(AN432))=0,FIT_Lite[[#This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2" s="48" t="str" cm="1">
        <f t="array" aca="1" ref="AT43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2" s="7">
        <f>IF(FIT_Lite[[#This Row],[Most Recent-AAPI Score]]&gt;=40, 1, IF(OR(TRIM(FIT_Lite[[#This Row],[Pre-AAPI Score]])="",TRIM(FIT_Lite[[#This Row],[Most Recent-AAPI Score]])=""),0,IF(FIT_Lite[[#This Row],[Most Recent-AAPI Score]]-FIT_Lite[[#This Row],[Pre-AAPI Score]]&gt;=0,1,0)))</f>
        <v>0</v>
      </c>
      <c r="AW432" s="7">
        <f>IF(FIT_Lite[[#This Row],[Most Recent-DLA-20 Score]]&gt;=7, 1, IF(OR(TRIM(FIT_Lite[[#This Row],[Pre-DLA-20 Score]])="",TRIM(FIT_Lite[[#This Row],[Most Recent-DLA-20 Score]])=""),0,IF(FIT_Lite[[#This Row],[Most Recent-DLA-20 Score]]-FIT_Lite[[#This Row],[Pre-DLA-20 Score]]&gt;=0,1,0)))</f>
        <v>0</v>
      </c>
      <c r="AX432" s="7">
        <f>IF(FIT_Lite[[#This Row],[Most Recent-AAPI Score]]&gt;=40, 1, IF(OR(TRIM(FIT_Lite[[#This Row],[Pre-AAPI Score]])="",TRIM(FIT_Lite[[#This Row],[Most Recent-AAPI Score]])=""),0,IF(FIT_Lite[[#This Row],[Most Recent-AAPI Score]]-FIT_Lite[[#This Row],[Pre-AAPI Score]]&gt;=0,1,0)))</f>
        <v>0</v>
      </c>
      <c r="AY432" s="7">
        <f>IF(FIT_Lite[[#This Row],[Most Recent-DLA-20 Score]]&gt;=7, 1, IF(OR(TRIM(FIT_Lite[[#This Row],[Pre-DLA-20 Score]])="",TRIM(FIT_Lite[[#This Row],[Most Recent-DLA-20 Score]])=""),0,IF(FIT_Lite[[#This Row],[Most Recent-DLA-20 Score]]-FIT_Lite[[#This Row],[Pre-DLA-20 Score]]&gt;=0,1,0)))</f>
        <v>0</v>
      </c>
      <c r="AZ432" s="7" t="str">
        <f>IFERROR(VLOOKUP(FIT_Lite[[#This Row],[Primary ICD-10 Diagnosis]],ICD_10[[Combined]:[category]],3,FALSE),"")</f>
        <v/>
      </c>
      <c r="BA432" s="18" t="str">
        <f>IF(AND(LEN(FIT_Lite[[#This Row],[Date Enrolled]])&gt;0,LEN(FIT_Lite[[#This Row],[Date Assessment Completed]])&gt;0),IF((FIT_Lite[[#This Row],[Date Assessment Completed]]-FIT_Lite[[#This Row],[Date Enrolled]])&lt;=15,"Yes","No"),"")</f>
        <v/>
      </c>
      <c r="BB432" s="7" t="str">
        <f>IF(AND(LEN(FIT_Lite[[#This Row],[Discharge Date]])&gt;0,LEN(FIT_Lite[[#This Row],[Date Discharge Summary Completed]])&gt;0),IF(DATEDIF(FIT_Lite[[#This Row],[Discharge Date]],FIT_Lite[[#This Row],[Date Discharge Summary Completed]],"D")&lt;=7,"Yes","No"),"")</f>
        <v/>
      </c>
      <c r="BC432" s="18" t="str">
        <f>IFERROR(IF(LEN(TRIM(FIT_Lite[[#This Row],[Living Arrangements at Discharge]]))&gt;0,VLOOKUP(FIT_Lite[[#This Row],[Living Arrangements at Discharge]],Living_Arrangements[],2,FALSE),""),"")</f>
        <v/>
      </c>
      <c r="BD43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2" s="18" t="str">
        <f>IF(LEN(TRIM(FIT_Lite[[#This Row],[Employment Status at Discharge]]))&gt;0,IF(FIT_Lite[[#This Row],[Employment Status at Discharge]]="Yes","Stable",IF(FIT_Lite[[#This Row],[Employment Status at Discharge]]="No","Unstable",IFERROR(VLOOKUP(FIT_Lite[[#This Row],[Employment Status at Discharge]],Employment_Stat[],2,FALSE),""))),"")</f>
        <v/>
      </c>
      <c r="BF432" s="16">
        <f>IF(LEN(FIT_Lite[[#This Row],[Pre-AAPI Date]])&gt;0,FIT_Lite[[#This Row],[Pre-AAPI Date]],FIT_Lite[[#This Row],[Date Enrolled]])</f>
        <v>0</v>
      </c>
      <c r="BG432" s="16">
        <f ca="1">IF(LEN(FIT_Lite[[#This Row],[Date Discharge Summary Completed]])&gt;0,FIT_Lite[[#This Row],[Date Discharge Summary Completed]],IF(LEN(FIT_Lite[[#This Row],[Discharge Date]])&gt;0,FIT_Lite[[#This Row],[Discharge Date]]+30,TODAY()))</f>
        <v>45940</v>
      </c>
      <c r="BH432" s="16">
        <f>IF(LEN(FIT_Lite[[#This Row],[Pre-DLA-20 Date]])&gt;0,FIT_Lite[[#This Row],[Pre-DLA-20 Date]],FIT_Lite[[#This Row],[Date Enrolled]])</f>
        <v>0</v>
      </c>
      <c r="BI432" t="str">
        <f>IFERROR(IF(AND(TRIM(FIT_Lite[[#This Row],[Date Enrolled]])&lt;&gt;"",TRIM(FIT_Lite[[#This Row],[Discharge Date]])&lt;&gt;""),DATEDIF(FIT_Lite[[#This Row],[Date Enrolled]],FIT_Lite[[#This Row],[Discharge Date]],"D"),""),"")</f>
        <v/>
      </c>
    </row>
    <row r="433" spans="1:61" x14ac:dyDescent="0.25">
      <c r="A433" s="14"/>
      <c r="D433" s="20"/>
      <c r="O433" s="7"/>
      <c r="S433" s="10"/>
      <c r="AG433" s="11"/>
      <c r="AH433" s="35"/>
      <c r="AI433" s="11"/>
      <c r="AJ433" s="11"/>
      <c r="AP433" s="15" t="str" cm="1">
        <f t="array" aca="1" ref="AP43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3" s="16" t="str" cm="1">
        <f t="array" aca="1" ref="AQ43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3" s="16" t="str" cm="1">
        <f t="array" aca="1" ref="AR43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3" s="51" t="str">
        <f ca="1">IF(
AND(LEN(TRIM(FIT_Lite[[#This Row],[Child Care 6 Months Post-Discharge]]))=0,LEN(TRIM(FIT_Lite[[#This Row],[Discharge Date]]))&gt;0,LEN(TRIM(AN433))=0,FIT_Lite[[#This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3" s="48" t="str" cm="1">
        <f t="array" aca="1" ref="AT43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3" s="7">
        <f>IF(FIT_Lite[[#This Row],[Most Recent-AAPI Score]]&gt;=40, 1, IF(OR(TRIM(FIT_Lite[[#This Row],[Pre-AAPI Score]])="",TRIM(FIT_Lite[[#This Row],[Most Recent-AAPI Score]])=""),0,IF(FIT_Lite[[#This Row],[Most Recent-AAPI Score]]-FIT_Lite[[#This Row],[Pre-AAPI Score]]&gt;=0,1,0)))</f>
        <v>0</v>
      </c>
      <c r="AW433" s="7">
        <f>IF(FIT_Lite[[#This Row],[Most Recent-DLA-20 Score]]&gt;=7, 1, IF(OR(TRIM(FIT_Lite[[#This Row],[Pre-DLA-20 Score]])="",TRIM(FIT_Lite[[#This Row],[Most Recent-DLA-20 Score]])=""),0,IF(FIT_Lite[[#This Row],[Most Recent-DLA-20 Score]]-FIT_Lite[[#This Row],[Pre-DLA-20 Score]]&gt;=0,1,0)))</f>
        <v>0</v>
      </c>
      <c r="AX433" s="7">
        <f>IF(FIT_Lite[[#This Row],[Most Recent-AAPI Score]]&gt;=40, 1, IF(OR(TRIM(FIT_Lite[[#This Row],[Pre-AAPI Score]])="",TRIM(FIT_Lite[[#This Row],[Most Recent-AAPI Score]])=""),0,IF(FIT_Lite[[#This Row],[Most Recent-AAPI Score]]-FIT_Lite[[#This Row],[Pre-AAPI Score]]&gt;=0,1,0)))</f>
        <v>0</v>
      </c>
      <c r="AY433" s="7">
        <f>IF(FIT_Lite[[#This Row],[Most Recent-DLA-20 Score]]&gt;=7, 1, IF(OR(TRIM(FIT_Lite[[#This Row],[Pre-DLA-20 Score]])="",TRIM(FIT_Lite[[#This Row],[Most Recent-DLA-20 Score]])=""),0,IF(FIT_Lite[[#This Row],[Most Recent-DLA-20 Score]]-FIT_Lite[[#This Row],[Pre-DLA-20 Score]]&gt;=0,1,0)))</f>
        <v>0</v>
      </c>
      <c r="AZ433" s="7" t="str">
        <f>IFERROR(VLOOKUP(FIT_Lite[[#This Row],[Primary ICD-10 Diagnosis]],ICD_10[[Combined]:[category]],3,FALSE),"")</f>
        <v/>
      </c>
      <c r="BA433" s="18" t="str">
        <f>IF(AND(LEN(FIT_Lite[[#This Row],[Date Enrolled]])&gt;0,LEN(FIT_Lite[[#This Row],[Date Assessment Completed]])&gt;0),IF((FIT_Lite[[#This Row],[Date Assessment Completed]]-FIT_Lite[[#This Row],[Date Enrolled]])&lt;=15,"Yes","No"),"")</f>
        <v/>
      </c>
      <c r="BB433" s="7" t="str">
        <f>IF(AND(LEN(FIT_Lite[[#This Row],[Discharge Date]])&gt;0,LEN(FIT_Lite[[#This Row],[Date Discharge Summary Completed]])&gt;0),IF(DATEDIF(FIT_Lite[[#This Row],[Discharge Date]],FIT_Lite[[#This Row],[Date Discharge Summary Completed]],"D")&lt;=7,"Yes","No"),"")</f>
        <v/>
      </c>
      <c r="BC433" s="18" t="str">
        <f>IFERROR(IF(LEN(TRIM(FIT_Lite[[#This Row],[Living Arrangements at Discharge]]))&gt;0,VLOOKUP(FIT_Lite[[#This Row],[Living Arrangements at Discharge]],Living_Arrangements[],2,FALSE),""),"")</f>
        <v/>
      </c>
      <c r="BD43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3" s="18" t="str">
        <f>IF(LEN(TRIM(FIT_Lite[[#This Row],[Employment Status at Discharge]]))&gt;0,IF(FIT_Lite[[#This Row],[Employment Status at Discharge]]="Yes","Stable",IF(FIT_Lite[[#This Row],[Employment Status at Discharge]]="No","Unstable",IFERROR(VLOOKUP(FIT_Lite[[#This Row],[Employment Status at Discharge]],Employment_Stat[],2,FALSE),""))),"")</f>
        <v/>
      </c>
      <c r="BF433" s="16">
        <f>IF(LEN(FIT_Lite[[#This Row],[Pre-AAPI Date]])&gt;0,FIT_Lite[[#This Row],[Pre-AAPI Date]],FIT_Lite[[#This Row],[Date Enrolled]])</f>
        <v>0</v>
      </c>
      <c r="BG433" s="16">
        <f ca="1">IF(LEN(FIT_Lite[[#This Row],[Date Discharge Summary Completed]])&gt;0,FIT_Lite[[#This Row],[Date Discharge Summary Completed]],IF(LEN(FIT_Lite[[#This Row],[Discharge Date]])&gt;0,FIT_Lite[[#This Row],[Discharge Date]]+30,TODAY()))</f>
        <v>45940</v>
      </c>
      <c r="BH433" s="16">
        <f>IF(LEN(FIT_Lite[[#This Row],[Pre-DLA-20 Date]])&gt;0,FIT_Lite[[#This Row],[Pre-DLA-20 Date]],FIT_Lite[[#This Row],[Date Enrolled]])</f>
        <v>0</v>
      </c>
      <c r="BI433" t="str">
        <f>IFERROR(IF(AND(TRIM(FIT_Lite[[#This Row],[Date Enrolled]])&lt;&gt;"",TRIM(FIT_Lite[[#This Row],[Discharge Date]])&lt;&gt;""),DATEDIF(FIT_Lite[[#This Row],[Date Enrolled]],FIT_Lite[[#This Row],[Discharge Date]],"D"),""),"")</f>
        <v/>
      </c>
    </row>
    <row r="434" spans="1:61" x14ac:dyDescent="0.25">
      <c r="A434" s="14"/>
      <c r="D434" s="20"/>
      <c r="O434" s="7"/>
      <c r="S434" s="10"/>
      <c r="AG434" s="11"/>
      <c r="AH434" s="35"/>
      <c r="AI434" s="11"/>
      <c r="AJ434" s="11"/>
      <c r="AP434" s="15" t="str" cm="1">
        <f t="array" aca="1" ref="AP43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4" s="16" t="str" cm="1">
        <f t="array" aca="1" ref="AQ43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4" s="16" t="str" cm="1">
        <f t="array" aca="1" ref="AR43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4" s="51" t="str">
        <f ca="1">IF(
AND(LEN(TRIM(FIT_Lite[[#This Row],[Child Care 6 Months Post-Discharge]]))=0,LEN(TRIM(FIT_Lite[[#This Row],[Discharge Date]]))&gt;0,LEN(TRIM(AN434))=0,FIT_Lite[[#This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4" s="48" t="str" cm="1">
        <f t="array" aca="1" ref="AT43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4" s="7">
        <f>IF(FIT_Lite[[#This Row],[Most Recent-AAPI Score]]&gt;=40, 1, IF(OR(TRIM(FIT_Lite[[#This Row],[Pre-AAPI Score]])="",TRIM(FIT_Lite[[#This Row],[Most Recent-AAPI Score]])=""),0,IF(FIT_Lite[[#This Row],[Most Recent-AAPI Score]]-FIT_Lite[[#This Row],[Pre-AAPI Score]]&gt;=0,1,0)))</f>
        <v>0</v>
      </c>
      <c r="AW434" s="7">
        <f>IF(FIT_Lite[[#This Row],[Most Recent-DLA-20 Score]]&gt;=7, 1, IF(OR(TRIM(FIT_Lite[[#This Row],[Pre-DLA-20 Score]])="",TRIM(FIT_Lite[[#This Row],[Most Recent-DLA-20 Score]])=""),0,IF(FIT_Lite[[#This Row],[Most Recent-DLA-20 Score]]-FIT_Lite[[#This Row],[Pre-DLA-20 Score]]&gt;=0,1,0)))</f>
        <v>0</v>
      </c>
      <c r="AX434" s="7">
        <f>IF(FIT_Lite[[#This Row],[Most Recent-AAPI Score]]&gt;=40, 1, IF(OR(TRIM(FIT_Lite[[#This Row],[Pre-AAPI Score]])="",TRIM(FIT_Lite[[#This Row],[Most Recent-AAPI Score]])=""),0,IF(FIT_Lite[[#This Row],[Most Recent-AAPI Score]]-FIT_Lite[[#This Row],[Pre-AAPI Score]]&gt;=0,1,0)))</f>
        <v>0</v>
      </c>
      <c r="AY434" s="7">
        <f>IF(FIT_Lite[[#This Row],[Most Recent-DLA-20 Score]]&gt;=7, 1, IF(OR(TRIM(FIT_Lite[[#This Row],[Pre-DLA-20 Score]])="",TRIM(FIT_Lite[[#This Row],[Most Recent-DLA-20 Score]])=""),0,IF(FIT_Lite[[#This Row],[Most Recent-DLA-20 Score]]-FIT_Lite[[#This Row],[Pre-DLA-20 Score]]&gt;=0,1,0)))</f>
        <v>0</v>
      </c>
      <c r="AZ434" s="7" t="str">
        <f>IFERROR(VLOOKUP(FIT_Lite[[#This Row],[Primary ICD-10 Diagnosis]],ICD_10[[Combined]:[category]],3,FALSE),"")</f>
        <v/>
      </c>
      <c r="BA434" s="18" t="str">
        <f>IF(AND(LEN(FIT_Lite[[#This Row],[Date Enrolled]])&gt;0,LEN(FIT_Lite[[#This Row],[Date Assessment Completed]])&gt;0),IF((FIT_Lite[[#This Row],[Date Assessment Completed]]-FIT_Lite[[#This Row],[Date Enrolled]])&lt;=15,"Yes","No"),"")</f>
        <v/>
      </c>
      <c r="BB434" s="7" t="str">
        <f>IF(AND(LEN(FIT_Lite[[#This Row],[Discharge Date]])&gt;0,LEN(FIT_Lite[[#This Row],[Date Discharge Summary Completed]])&gt;0),IF(DATEDIF(FIT_Lite[[#This Row],[Discharge Date]],FIT_Lite[[#This Row],[Date Discharge Summary Completed]],"D")&lt;=7,"Yes","No"),"")</f>
        <v/>
      </c>
      <c r="BC434" s="18" t="str">
        <f>IFERROR(IF(LEN(TRIM(FIT_Lite[[#This Row],[Living Arrangements at Discharge]]))&gt;0,VLOOKUP(FIT_Lite[[#This Row],[Living Arrangements at Discharge]],Living_Arrangements[],2,FALSE),""),"")</f>
        <v/>
      </c>
      <c r="BD43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4" s="18" t="str">
        <f>IF(LEN(TRIM(FIT_Lite[[#This Row],[Employment Status at Discharge]]))&gt;0,IF(FIT_Lite[[#This Row],[Employment Status at Discharge]]="Yes","Stable",IF(FIT_Lite[[#This Row],[Employment Status at Discharge]]="No","Unstable",IFERROR(VLOOKUP(FIT_Lite[[#This Row],[Employment Status at Discharge]],Employment_Stat[],2,FALSE),""))),"")</f>
        <v/>
      </c>
      <c r="BF434" s="16">
        <f>IF(LEN(FIT_Lite[[#This Row],[Pre-AAPI Date]])&gt;0,FIT_Lite[[#This Row],[Pre-AAPI Date]],FIT_Lite[[#This Row],[Date Enrolled]])</f>
        <v>0</v>
      </c>
      <c r="BG434" s="16">
        <f ca="1">IF(LEN(FIT_Lite[[#This Row],[Date Discharge Summary Completed]])&gt;0,FIT_Lite[[#This Row],[Date Discharge Summary Completed]],IF(LEN(FIT_Lite[[#This Row],[Discharge Date]])&gt;0,FIT_Lite[[#This Row],[Discharge Date]]+30,TODAY()))</f>
        <v>45940</v>
      </c>
      <c r="BH434" s="16">
        <f>IF(LEN(FIT_Lite[[#This Row],[Pre-DLA-20 Date]])&gt;0,FIT_Lite[[#This Row],[Pre-DLA-20 Date]],FIT_Lite[[#This Row],[Date Enrolled]])</f>
        <v>0</v>
      </c>
      <c r="BI434" t="str">
        <f>IFERROR(IF(AND(TRIM(FIT_Lite[[#This Row],[Date Enrolled]])&lt;&gt;"",TRIM(FIT_Lite[[#This Row],[Discharge Date]])&lt;&gt;""),DATEDIF(FIT_Lite[[#This Row],[Date Enrolled]],FIT_Lite[[#This Row],[Discharge Date]],"D"),""),"")</f>
        <v/>
      </c>
    </row>
    <row r="435" spans="1:61" x14ac:dyDescent="0.25">
      <c r="A435" s="14"/>
      <c r="D435" s="20"/>
      <c r="O435" s="7"/>
      <c r="S435" s="10"/>
      <c r="AG435" s="11"/>
      <c r="AH435" s="35"/>
      <c r="AI435" s="11"/>
      <c r="AJ435" s="11"/>
      <c r="AP435" s="15" t="str" cm="1">
        <f t="array" aca="1" ref="AP43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5" s="16" t="str" cm="1">
        <f t="array" aca="1" ref="AQ43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5" s="16" t="str" cm="1">
        <f t="array" aca="1" ref="AR43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5" s="51" t="str">
        <f ca="1">IF(
AND(LEN(TRIM(FIT_Lite[[#This Row],[Child Care 6 Months Post-Discharge]]))=0,LEN(TRIM(FIT_Lite[[#This Row],[Discharge Date]]))&gt;0,LEN(TRIM(AN435))=0,FIT_Lite[[#This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5" s="48" t="str" cm="1">
        <f t="array" aca="1" ref="AT43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5" s="7">
        <f>IF(FIT_Lite[[#This Row],[Most Recent-AAPI Score]]&gt;=40, 1, IF(OR(TRIM(FIT_Lite[[#This Row],[Pre-AAPI Score]])="",TRIM(FIT_Lite[[#This Row],[Most Recent-AAPI Score]])=""),0,IF(FIT_Lite[[#This Row],[Most Recent-AAPI Score]]-FIT_Lite[[#This Row],[Pre-AAPI Score]]&gt;=0,1,0)))</f>
        <v>0</v>
      </c>
      <c r="AW435" s="7">
        <f>IF(FIT_Lite[[#This Row],[Most Recent-DLA-20 Score]]&gt;=7, 1, IF(OR(TRIM(FIT_Lite[[#This Row],[Pre-DLA-20 Score]])="",TRIM(FIT_Lite[[#This Row],[Most Recent-DLA-20 Score]])=""),0,IF(FIT_Lite[[#This Row],[Most Recent-DLA-20 Score]]-FIT_Lite[[#This Row],[Pre-DLA-20 Score]]&gt;=0,1,0)))</f>
        <v>0</v>
      </c>
      <c r="AX435" s="7">
        <f>IF(FIT_Lite[[#This Row],[Most Recent-AAPI Score]]&gt;=40, 1, IF(OR(TRIM(FIT_Lite[[#This Row],[Pre-AAPI Score]])="",TRIM(FIT_Lite[[#This Row],[Most Recent-AAPI Score]])=""),0,IF(FIT_Lite[[#This Row],[Most Recent-AAPI Score]]-FIT_Lite[[#This Row],[Pre-AAPI Score]]&gt;=0,1,0)))</f>
        <v>0</v>
      </c>
      <c r="AY435" s="7">
        <f>IF(FIT_Lite[[#This Row],[Most Recent-DLA-20 Score]]&gt;=7, 1, IF(OR(TRIM(FIT_Lite[[#This Row],[Pre-DLA-20 Score]])="",TRIM(FIT_Lite[[#This Row],[Most Recent-DLA-20 Score]])=""),0,IF(FIT_Lite[[#This Row],[Most Recent-DLA-20 Score]]-FIT_Lite[[#This Row],[Pre-DLA-20 Score]]&gt;=0,1,0)))</f>
        <v>0</v>
      </c>
      <c r="AZ435" s="7" t="str">
        <f>IFERROR(VLOOKUP(FIT_Lite[[#This Row],[Primary ICD-10 Diagnosis]],ICD_10[[Combined]:[category]],3,FALSE),"")</f>
        <v/>
      </c>
      <c r="BA435" s="18" t="str">
        <f>IF(AND(LEN(FIT_Lite[[#This Row],[Date Enrolled]])&gt;0,LEN(FIT_Lite[[#This Row],[Date Assessment Completed]])&gt;0),IF((FIT_Lite[[#This Row],[Date Assessment Completed]]-FIT_Lite[[#This Row],[Date Enrolled]])&lt;=15,"Yes","No"),"")</f>
        <v/>
      </c>
      <c r="BB435" s="7" t="str">
        <f>IF(AND(LEN(FIT_Lite[[#This Row],[Discharge Date]])&gt;0,LEN(FIT_Lite[[#This Row],[Date Discharge Summary Completed]])&gt;0),IF(DATEDIF(FIT_Lite[[#This Row],[Discharge Date]],FIT_Lite[[#This Row],[Date Discharge Summary Completed]],"D")&lt;=7,"Yes","No"),"")</f>
        <v/>
      </c>
      <c r="BC435" s="18" t="str">
        <f>IFERROR(IF(LEN(TRIM(FIT_Lite[[#This Row],[Living Arrangements at Discharge]]))&gt;0,VLOOKUP(FIT_Lite[[#This Row],[Living Arrangements at Discharge]],Living_Arrangements[],2,FALSE),""),"")</f>
        <v/>
      </c>
      <c r="BD43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5" s="18" t="str">
        <f>IF(LEN(TRIM(FIT_Lite[[#This Row],[Employment Status at Discharge]]))&gt;0,IF(FIT_Lite[[#This Row],[Employment Status at Discharge]]="Yes","Stable",IF(FIT_Lite[[#This Row],[Employment Status at Discharge]]="No","Unstable",IFERROR(VLOOKUP(FIT_Lite[[#This Row],[Employment Status at Discharge]],Employment_Stat[],2,FALSE),""))),"")</f>
        <v/>
      </c>
      <c r="BF435" s="16">
        <f>IF(LEN(FIT_Lite[[#This Row],[Pre-AAPI Date]])&gt;0,FIT_Lite[[#This Row],[Pre-AAPI Date]],FIT_Lite[[#This Row],[Date Enrolled]])</f>
        <v>0</v>
      </c>
      <c r="BG435" s="16">
        <f ca="1">IF(LEN(FIT_Lite[[#This Row],[Date Discharge Summary Completed]])&gt;0,FIT_Lite[[#This Row],[Date Discharge Summary Completed]],IF(LEN(FIT_Lite[[#This Row],[Discharge Date]])&gt;0,FIT_Lite[[#This Row],[Discharge Date]]+30,TODAY()))</f>
        <v>45940</v>
      </c>
      <c r="BH435" s="16">
        <f>IF(LEN(FIT_Lite[[#This Row],[Pre-DLA-20 Date]])&gt;0,FIT_Lite[[#This Row],[Pre-DLA-20 Date]],FIT_Lite[[#This Row],[Date Enrolled]])</f>
        <v>0</v>
      </c>
      <c r="BI435" t="str">
        <f>IFERROR(IF(AND(TRIM(FIT_Lite[[#This Row],[Date Enrolled]])&lt;&gt;"",TRIM(FIT_Lite[[#This Row],[Discharge Date]])&lt;&gt;""),DATEDIF(FIT_Lite[[#This Row],[Date Enrolled]],FIT_Lite[[#This Row],[Discharge Date]],"D"),""),"")</f>
        <v/>
      </c>
    </row>
    <row r="436" spans="1:61" x14ac:dyDescent="0.25">
      <c r="A436" s="14"/>
      <c r="D436" s="20"/>
      <c r="O436" s="7"/>
      <c r="S436" s="10"/>
      <c r="AG436" s="11"/>
      <c r="AH436" s="35"/>
      <c r="AI436" s="11"/>
      <c r="AJ436" s="11"/>
      <c r="AP436" s="15" t="str" cm="1">
        <f t="array" aca="1" ref="AP43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6" s="16" t="str" cm="1">
        <f t="array" aca="1" ref="AQ43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6" s="16" t="str" cm="1">
        <f t="array" aca="1" ref="AR43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6" s="51" t="str">
        <f ca="1">IF(
AND(LEN(TRIM(FIT_Lite[[#This Row],[Child Care 6 Months Post-Discharge]]))=0,LEN(TRIM(FIT_Lite[[#This Row],[Discharge Date]]))&gt;0,LEN(TRIM(AN436))=0,FIT_Lite[[#This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6" s="48" t="str" cm="1">
        <f t="array" aca="1" ref="AT43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6" s="7">
        <f>IF(FIT_Lite[[#This Row],[Most Recent-AAPI Score]]&gt;=40, 1, IF(OR(TRIM(FIT_Lite[[#This Row],[Pre-AAPI Score]])="",TRIM(FIT_Lite[[#This Row],[Most Recent-AAPI Score]])=""),0,IF(FIT_Lite[[#This Row],[Most Recent-AAPI Score]]-FIT_Lite[[#This Row],[Pre-AAPI Score]]&gt;=0,1,0)))</f>
        <v>0</v>
      </c>
      <c r="AW436" s="7">
        <f>IF(FIT_Lite[[#This Row],[Most Recent-DLA-20 Score]]&gt;=7, 1, IF(OR(TRIM(FIT_Lite[[#This Row],[Pre-DLA-20 Score]])="",TRIM(FIT_Lite[[#This Row],[Most Recent-DLA-20 Score]])=""),0,IF(FIT_Lite[[#This Row],[Most Recent-DLA-20 Score]]-FIT_Lite[[#This Row],[Pre-DLA-20 Score]]&gt;=0,1,0)))</f>
        <v>0</v>
      </c>
      <c r="AX436" s="7">
        <f>IF(FIT_Lite[[#This Row],[Most Recent-AAPI Score]]&gt;=40, 1, IF(OR(TRIM(FIT_Lite[[#This Row],[Pre-AAPI Score]])="",TRIM(FIT_Lite[[#This Row],[Most Recent-AAPI Score]])=""),0,IF(FIT_Lite[[#This Row],[Most Recent-AAPI Score]]-FIT_Lite[[#This Row],[Pre-AAPI Score]]&gt;=0,1,0)))</f>
        <v>0</v>
      </c>
      <c r="AY436" s="7">
        <f>IF(FIT_Lite[[#This Row],[Most Recent-DLA-20 Score]]&gt;=7, 1, IF(OR(TRIM(FIT_Lite[[#This Row],[Pre-DLA-20 Score]])="",TRIM(FIT_Lite[[#This Row],[Most Recent-DLA-20 Score]])=""),0,IF(FIT_Lite[[#This Row],[Most Recent-DLA-20 Score]]-FIT_Lite[[#This Row],[Pre-DLA-20 Score]]&gt;=0,1,0)))</f>
        <v>0</v>
      </c>
      <c r="AZ436" s="7" t="str">
        <f>IFERROR(VLOOKUP(FIT_Lite[[#This Row],[Primary ICD-10 Diagnosis]],ICD_10[[Combined]:[category]],3,FALSE),"")</f>
        <v/>
      </c>
      <c r="BA436" s="18" t="str">
        <f>IF(AND(LEN(FIT_Lite[[#This Row],[Date Enrolled]])&gt;0,LEN(FIT_Lite[[#This Row],[Date Assessment Completed]])&gt;0),IF((FIT_Lite[[#This Row],[Date Assessment Completed]]-FIT_Lite[[#This Row],[Date Enrolled]])&lt;=15,"Yes","No"),"")</f>
        <v/>
      </c>
      <c r="BB436" s="7" t="str">
        <f>IF(AND(LEN(FIT_Lite[[#This Row],[Discharge Date]])&gt;0,LEN(FIT_Lite[[#This Row],[Date Discharge Summary Completed]])&gt;0),IF(DATEDIF(FIT_Lite[[#This Row],[Discharge Date]],FIT_Lite[[#This Row],[Date Discharge Summary Completed]],"D")&lt;=7,"Yes","No"),"")</f>
        <v/>
      </c>
      <c r="BC436" s="18" t="str">
        <f>IFERROR(IF(LEN(TRIM(FIT_Lite[[#This Row],[Living Arrangements at Discharge]]))&gt;0,VLOOKUP(FIT_Lite[[#This Row],[Living Arrangements at Discharge]],Living_Arrangements[],2,FALSE),""),"")</f>
        <v/>
      </c>
      <c r="BD43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6" s="18" t="str">
        <f>IF(LEN(TRIM(FIT_Lite[[#This Row],[Employment Status at Discharge]]))&gt;0,IF(FIT_Lite[[#This Row],[Employment Status at Discharge]]="Yes","Stable",IF(FIT_Lite[[#This Row],[Employment Status at Discharge]]="No","Unstable",IFERROR(VLOOKUP(FIT_Lite[[#This Row],[Employment Status at Discharge]],Employment_Stat[],2,FALSE),""))),"")</f>
        <v/>
      </c>
      <c r="BF436" s="16">
        <f>IF(LEN(FIT_Lite[[#This Row],[Pre-AAPI Date]])&gt;0,FIT_Lite[[#This Row],[Pre-AAPI Date]],FIT_Lite[[#This Row],[Date Enrolled]])</f>
        <v>0</v>
      </c>
      <c r="BG436" s="16">
        <f ca="1">IF(LEN(FIT_Lite[[#This Row],[Date Discharge Summary Completed]])&gt;0,FIT_Lite[[#This Row],[Date Discharge Summary Completed]],IF(LEN(FIT_Lite[[#This Row],[Discharge Date]])&gt;0,FIT_Lite[[#This Row],[Discharge Date]]+30,TODAY()))</f>
        <v>45940</v>
      </c>
      <c r="BH436" s="16">
        <f>IF(LEN(FIT_Lite[[#This Row],[Pre-DLA-20 Date]])&gt;0,FIT_Lite[[#This Row],[Pre-DLA-20 Date]],FIT_Lite[[#This Row],[Date Enrolled]])</f>
        <v>0</v>
      </c>
      <c r="BI436" t="str">
        <f>IFERROR(IF(AND(TRIM(FIT_Lite[[#This Row],[Date Enrolled]])&lt;&gt;"",TRIM(FIT_Lite[[#This Row],[Discharge Date]])&lt;&gt;""),DATEDIF(FIT_Lite[[#This Row],[Date Enrolled]],FIT_Lite[[#This Row],[Discharge Date]],"D"),""),"")</f>
        <v/>
      </c>
    </row>
    <row r="437" spans="1:61" x14ac:dyDescent="0.25">
      <c r="A437" s="14"/>
      <c r="D437" s="20"/>
      <c r="O437" s="7"/>
      <c r="S437" s="10"/>
      <c r="AG437" s="11"/>
      <c r="AH437" s="35"/>
      <c r="AI437" s="11"/>
      <c r="AJ437" s="11"/>
      <c r="AP437" s="15" t="str" cm="1">
        <f t="array" aca="1" ref="AP43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7" s="16" t="str" cm="1">
        <f t="array" aca="1" ref="AQ43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7" s="16" t="str" cm="1">
        <f t="array" aca="1" ref="AR43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7" s="51" t="str">
        <f ca="1">IF(
AND(LEN(TRIM(FIT_Lite[[#This Row],[Child Care 6 Months Post-Discharge]]))=0,LEN(TRIM(FIT_Lite[[#This Row],[Discharge Date]]))&gt;0,LEN(TRIM(AN437))=0,FIT_Lite[[#This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7" s="48" t="str" cm="1">
        <f t="array" aca="1" ref="AT43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7" s="7">
        <f>IF(FIT_Lite[[#This Row],[Most Recent-AAPI Score]]&gt;=40, 1, IF(OR(TRIM(FIT_Lite[[#This Row],[Pre-AAPI Score]])="",TRIM(FIT_Lite[[#This Row],[Most Recent-AAPI Score]])=""),0,IF(FIT_Lite[[#This Row],[Most Recent-AAPI Score]]-FIT_Lite[[#This Row],[Pre-AAPI Score]]&gt;=0,1,0)))</f>
        <v>0</v>
      </c>
      <c r="AW437" s="7">
        <f>IF(FIT_Lite[[#This Row],[Most Recent-DLA-20 Score]]&gt;=7, 1, IF(OR(TRIM(FIT_Lite[[#This Row],[Pre-DLA-20 Score]])="",TRIM(FIT_Lite[[#This Row],[Most Recent-DLA-20 Score]])=""),0,IF(FIT_Lite[[#This Row],[Most Recent-DLA-20 Score]]-FIT_Lite[[#This Row],[Pre-DLA-20 Score]]&gt;=0,1,0)))</f>
        <v>0</v>
      </c>
      <c r="AX437" s="7">
        <f>IF(FIT_Lite[[#This Row],[Most Recent-AAPI Score]]&gt;=40, 1, IF(OR(TRIM(FIT_Lite[[#This Row],[Pre-AAPI Score]])="",TRIM(FIT_Lite[[#This Row],[Most Recent-AAPI Score]])=""),0,IF(FIT_Lite[[#This Row],[Most Recent-AAPI Score]]-FIT_Lite[[#This Row],[Pre-AAPI Score]]&gt;=0,1,0)))</f>
        <v>0</v>
      </c>
      <c r="AY437" s="7">
        <f>IF(FIT_Lite[[#This Row],[Most Recent-DLA-20 Score]]&gt;=7, 1, IF(OR(TRIM(FIT_Lite[[#This Row],[Pre-DLA-20 Score]])="",TRIM(FIT_Lite[[#This Row],[Most Recent-DLA-20 Score]])=""),0,IF(FIT_Lite[[#This Row],[Most Recent-DLA-20 Score]]-FIT_Lite[[#This Row],[Pre-DLA-20 Score]]&gt;=0,1,0)))</f>
        <v>0</v>
      </c>
      <c r="AZ437" s="7" t="str">
        <f>IFERROR(VLOOKUP(FIT_Lite[[#This Row],[Primary ICD-10 Diagnosis]],ICD_10[[Combined]:[category]],3,FALSE),"")</f>
        <v/>
      </c>
      <c r="BA437" s="18" t="str">
        <f>IF(AND(LEN(FIT_Lite[[#This Row],[Date Enrolled]])&gt;0,LEN(FIT_Lite[[#This Row],[Date Assessment Completed]])&gt;0),IF((FIT_Lite[[#This Row],[Date Assessment Completed]]-FIT_Lite[[#This Row],[Date Enrolled]])&lt;=15,"Yes","No"),"")</f>
        <v/>
      </c>
      <c r="BB437" s="7" t="str">
        <f>IF(AND(LEN(FIT_Lite[[#This Row],[Discharge Date]])&gt;0,LEN(FIT_Lite[[#This Row],[Date Discharge Summary Completed]])&gt;0),IF(DATEDIF(FIT_Lite[[#This Row],[Discharge Date]],FIT_Lite[[#This Row],[Date Discharge Summary Completed]],"D")&lt;=7,"Yes","No"),"")</f>
        <v/>
      </c>
      <c r="BC437" s="18" t="str">
        <f>IFERROR(IF(LEN(TRIM(FIT_Lite[[#This Row],[Living Arrangements at Discharge]]))&gt;0,VLOOKUP(FIT_Lite[[#This Row],[Living Arrangements at Discharge]],Living_Arrangements[],2,FALSE),""),"")</f>
        <v/>
      </c>
      <c r="BD43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7" s="18" t="str">
        <f>IF(LEN(TRIM(FIT_Lite[[#This Row],[Employment Status at Discharge]]))&gt;0,IF(FIT_Lite[[#This Row],[Employment Status at Discharge]]="Yes","Stable",IF(FIT_Lite[[#This Row],[Employment Status at Discharge]]="No","Unstable",IFERROR(VLOOKUP(FIT_Lite[[#This Row],[Employment Status at Discharge]],Employment_Stat[],2,FALSE),""))),"")</f>
        <v/>
      </c>
      <c r="BF437" s="16">
        <f>IF(LEN(FIT_Lite[[#This Row],[Pre-AAPI Date]])&gt;0,FIT_Lite[[#This Row],[Pre-AAPI Date]],FIT_Lite[[#This Row],[Date Enrolled]])</f>
        <v>0</v>
      </c>
      <c r="BG437" s="16">
        <f ca="1">IF(LEN(FIT_Lite[[#This Row],[Date Discharge Summary Completed]])&gt;0,FIT_Lite[[#This Row],[Date Discharge Summary Completed]],IF(LEN(FIT_Lite[[#This Row],[Discharge Date]])&gt;0,FIT_Lite[[#This Row],[Discharge Date]]+30,TODAY()))</f>
        <v>45940</v>
      </c>
      <c r="BH437" s="16">
        <f>IF(LEN(FIT_Lite[[#This Row],[Pre-DLA-20 Date]])&gt;0,FIT_Lite[[#This Row],[Pre-DLA-20 Date]],FIT_Lite[[#This Row],[Date Enrolled]])</f>
        <v>0</v>
      </c>
      <c r="BI437" t="str">
        <f>IFERROR(IF(AND(TRIM(FIT_Lite[[#This Row],[Date Enrolled]])&lt;&gt;"",TRIM(FIT_Lite[[#This Row],[Discharge Date]])&lt;&gt;""),DATEDIF(FIT_Lite[[#This Row],[Date Enrolled]],FIT_Lite[[#This Row],[Discharge Date]],"D"),""),"")</f>
        <v/>
      </c>
    </row>
    <row r="438" spans="1:61" x14ac:dyDescent="0.25">
      <c r="A438" s="14"/>
      <c r="D438" s="20"/>
      <c r="O438" s="7"/>
      <c r="S438" s="10"/>
      <c r="AG438" s="11"/>
      <c r="AH438" s="35"/>
      <c r="AI438" s="11"/>
      <c r="AJ438" s="11"/>
      <c r="AP438" s="15" t="str" cm="1">
        <f t="array" aca="1" ref="AP43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8" s="16" t="str" cm="1">
        <f t="array" aca="1" ref="AQ43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8" s="16" t="str" cm="1">
        <f t="array" aca="1" ref="AR43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8" s="51" t="str">
        <f ca="1">IF(
AND(LEN(TRIM(FIT_Lite[[#This Row],[Child Care 6 Months Post-Discharge]]))=0,LEN(TRIM(FIT_Lite[[#This Row],[Discharge Date]]))&gt;0,LEN(TRIM(AN438))=0,FIT_Lite[[#This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8" s="48" t="str" cm="1">
        <f t="array" aca="1" ref="AT43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8" s="7">
        <f>IF(FIT_Lite[[#This Row],[Most Recent-AAPI Score]]&gt;=40, 1, IF(OR(TRIM(FIT_Lite[[#This Row],[Pre-AAPI Score]])="",TRIM(FIT_Lite[[#This Row],[Most Recent-AAPI Score]])=""),0,IF(FIT_Lite[[#This Row],[Most Recent-AAPI Score]]-FIT_Lite[[#This Row],[Pre-AAPI Score]]&gt;=0,1,0)))</f>
        <v>0</v>
      </c>
      <c r="AW438" s="7">
        <f>IF(FIT_Lite[[#This Row],[Most Recent-DLA-20 Score]]&gt;=7, 1, IF(OR(TRIM(FIT_Lite[[#This Row],[Pre-DLA-20 Score]])="",TRIM(FIT_Lite[[#This Row],[Most Recent-DLA-20 Score]])=""),0,IF(FIT_Lite[[#This Row],[Most Recent-DLA-20 Score]]-FIT_Lite[[#This Row],[Pre-DLA-20 Score]]&gt;=0,1,0)))</f>
        <v>0</v>
      </c>
      <c r="AX438" s="7">
        <f>IF(FIT_Lite[[#This Row],[Most Recent-AAPI Score]]&gt;=40, 1, IF(OR(TRIM(FIT_Lite[[#This Row],[Pre-AAPI Score]])="",TRIM(FIT_Lite[[#This Row],[Most Recent-AAPI Score]])=""),0,IF(FIT_Lite[[#This Row],[Most Recent-AAPI Score]]-FIT_Lite[[#This Row],[Pre-AAPI Score]]&gt;=0,1,0)))</f>
        <v>0</v>
      </c>
      <c r="AY438" s="7">
        <f>IF(FIT_Lite[[#This Row],[Most Recent-DLA-20 Score]]&gt;=7, 1, IF(OR(TRIM(FIT_Lite[[#This Row],[Pre-DLA-20 Score]])="",TRIM(FIT_Lite[[#This Row],[Most Recent-DLA-20 Score]])=""),0,IF(FIT_Lite[[#This Row],[Most Recent-DLA-20 Score]]-FIT_Lite[[#This Row],[Pre-DLA-20 Score]]&gt;=0,1,0)))</f>
        <v>0</v>
      </c>
      <c r="AZ438" s="7" t="str">
        <f>IFERROR(VLOOKUP(FIT_Lite[[#This Row],[Primary ICD-10 Diagnosis]],ICD_10[[Combined]:[category]],3,FALSE),"")</f>
        <v/>
      </c>
      <c r="BA438" s="18" t="str">
        <f>IF(AND(LEN(FIT_Lite[[#This Row],[Date Enrolled]])&gt;0,LEN(FIT_Lite[[#This Row],[Date Assessment Completed]])&gt;0),IF((FIT_Lite[[#This Row],[Date Assessment Completed]]-FIT_Lite[[#This Row],[Date Enrolled]])&lt;=15,"Yes","No"),"")</f>
        <v/>
      </c>
      <c r="BB438" s="7" t="str">
        <f>IF(AND(LEN(FIT_Lite[[#This Row],[Discharge Date]])&gt;0,LEN(FIT_Lite[[#This Row],[Date Discharge Summary Completed]])&gt;0),IF(DATEDIF(FIT_Lite[[#This Row],[Discharge Date]],FIT_Lite[[#This Row],[Date Discharge Summary Completed]],"D")&lt;=7,"Yes","No"),"")</f>
        <v/>
      </c>
      <c r="BC438" s="18" t="str">
        <f>IFERROR(IF(LEN(TRIM(FIT_Lite[[#This Row],[Living Arrangements at Discharge]]))&gt;0,VLOOKUP(FIT_Lite[[#This Row],[Living Arrangements at Discharge]],Living_Arrangements[],2,FALSE),""),"")</f>
        <v/>
      </c>
      <c r="BD43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8" s="18" t="str">
        <f>IF(LEN(TRIM(FIT_Lite[[#This Row],[Employment Status at Discharge]]))&gt;0,IF(FIT_Lite[[#This Row],[Employment Status at Discharge]]="Yes","Stable",IF(FIT_Lite[[#This Row],[Employment Status at Discharge]]="No","Unstable",IFERROR(VLOOKUP(FIT_Lite[[#This Row],[Employment Status at Discharge]],Employment_Stat[],2,FALSE),""))),"")</f>
        <v/>
      </c>
      <c r="BF438" s="16">
        <f>IF(LEN(FIT_Lite[[#This Row],[Pre-AAPI Date]])&gt;0,FIT_Lite[[#This Row],[Pre-AAPI Date]],FIT_Lite[[#This Row],[Date Enrolled]])</f>
        <v>0</v>
      </c>
      <c r="BG438" s="16">
        <f ca="1">IF(LEN(FIT_Lite[[#This Row],[Date Discharge Summary Completed]])&gt;0,FIT_Lite[[#This Row],[Date Discharge Summary Completed]],IF(LEN(FIT_Lite[[#This Row],[Discharge Date]])&gt;0,FIT_Lite[[#This Row],[Discharge Date]]+30,TODAY()))</f>
        <v>45940</v>
      </c>
      <c r="BH438" s="16">
        <f>IF(LEN(FIT_Lite[[#This Row],[Pre-DLA-20 Date]])&gt;0,FIT_Lite[[#This Row],[Pre-DLA-20 Date]],FIT_Lite[[#This Row],[Date Enrolled]])</f>
        <v>0</v>
      </c>
      <c r="BI438" t="str">
        <f>IFERROR(IF(AND(TRIM(FIT_Lite[[#This Row],[Date Enrolled]])&lt;&gt;"",TRIM(FIT_Lite[[#This Row],[Discharge Date]])&lt;&gt;""),DATEDIF(FIT_Lite[[#This Row],[Date Enrolled]],FIT_Lite[[#This Row],[Discharge Date]],"D"),""),"")</f>
        <v/>
      </c>
    </row>
    <row r="439" spans="1:61" x14ac:dyDescent="0.25">
      <c r="A439" s="14"/>
      <c r="D439" s="20"/>
      <c r="O439" s="7"/>
      <c r="S439" s="10"/>
      <c r="AG439" s="11"/>
      <c r="AH439" s="35"/>
      <c r="AI439" s="11"/>
      <c r="AJ439" s="11"/>
      <c r="AP439" s="15" t="str" cm="1">
        <f t="array" aca="1" ref="AP43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39" s="16" t="str" cm="1">
        <f t="array" aca="1" ref="AQ43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39" s="16" t="str" cm="1">
        <f t="array" aca="1" ref="AR43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39" s="51" t="str">
        <f ca="1">IF(
AND(LEN(TRIM(FIT_Lite[[#This Row],[Child Care 6 Months Post-Discharge]]))=0,LEN(TRIM(FIT_Lite[[#This Row],[Discharge Date]]))&gt;0,LEN(TRIM(AN439))=0,FIT_Lite[[#This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39" s="48" t="str" cm="1">
        <f t="array" aca="1" ref="AT43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3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39" s="7">
        <f>IF(FIT_Lite[[#This Row],[Most Recent-AAPI Score]]&gt;=40, 1, IF(OR(TRIM(FIT_Lite[[#This Row],[Pre-AAPI Score]])="",TRIM(FIT_Lite[[#This Row],[Most Recent-AAPI Score]])=""),0,IF(FIT_Lite[[#This Row],[Most Recent-AAPI Score]]-FIT_Lite[[#This Row],[Pre-AAPI Score]]&gt;=0,1,0)))</f>
        <v>0</v>
      </c>
      <c r="AW439" s="7">
        <f>IF(FIT_Lite[[#This Row],[Most Recent-DLA-20 Score]]&gt;=7, 1, IF(OR(TRIM(FIT_Lite[[#This Row],[Pre-DLA-20 Score]])="",TRIM(FIT_Lite[[#This Row],[Most Recent-DLA-20 Score]])=""),0,IF(FIT_Lite[[#This Row],[Most Recent-DLA-20 Score]]-FIT_Lite[[#This Row],[Pre-DLA-20 Score]]&gt;=0,1,0)))</f>
        <v>0</v>
      </c>
      <c r="AX439" s="7">
        <f>IF(FIT_Lite[[#This Row],[Most Recent-AAPI Score]]&gt;=40, 1, IF(OR(TRIM(FIT_Lite[[#This Row],[Pre-AAPI Score]])="",TRIM(FIT_Lite[[#This Row],[Most Recent-AAPI Score]])=""),0,IF(FIT_Lite[[#This Row],[Most Recent-AAPI Score]]-FIT_Lite[[#This Row],[Pre-AAPI Score]]&gt;=0,1,0)))</f>
        <v>0</v>
      </c>
      <c r="AY439" s="7">
        <f>IF(FIT_Lite[[#This Row],[Most Recent-DLA-20 Score]]&gt;=7, 1, IF(OR(TRIM(FIT_Lite[[#This Row],[Pre-DLA-20 Score]])="",TRIM(FIT_Lite[[#This Row],[Most Recent-DLA-20 Score]])=""),0,IF(FIT_Lite[[#This Row],[Most Recent-DLA-20 Score]]-FIT_Lite[[#This Row],[Pre-DLA-20 Score]]&gt;=0,1,0)))</f>
        <v>0</v>
      </c>
      <c r="AZ439" s="7" t="str">
        <f>IFERROR(VLOOKUP(FIT_Lite[[#This Row],[Primary ICD-10 Diagnosis]],ICD_10[[Combined]:[category]],3,FALSE),"")</f>
        <v/>
      </c>
      <c r="BA439" s="18" t="str">
        <f>IF(AND(LEN(FIT_Lite[[#This Row],[Date Enrolled]])&gt;0,LEN(FIT_Lite[[#This Row],[Date Assessment Completed]])&gt;0),IF((FIT_Lite[[#This Row],[Date Assessment Completed]]-FIT_Lite[[#This Row],[Date Enrolled]])&lt;=15,"Yes","No"),"")</f>
        <v/>
      </c>
      <c r="BB439" s="7" t="str">
        <f>IF(AND(LEN(FIT_Lite[[#This Row],[Discharge Date]])&gt;0,LEN(FIT_Lite[[#This Row],[Date Discharge Summary Completed]])&gt;0),IF(DATEDIF(FIT_Lite[[#This Row],[Discharge Date]],FIT_Lite[[#This Row],[Date Discharge Summary Completed]],"D")&lt;=7,"Yes","No"),"")</f>
        <v/>
      </c>
      <c r="BC439" s="18" t="str">
        <f>IFERROR(IF(LEN(TRIM(FIT_Lite[[#This Row],[Living Arrangements at Discharge]]))&gt;0,VLOOKUP(FIT_Lite[[#This Row],[Living Arrangements at Discharge]],Living_Arrangements[],2,FALSE),""),"")</f>
        <v/>
      </c>
      <c r="BD43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39" s="18" t="str">
        <f>IF(LEN(TRIM(FIT_Lite[[#This Row],[Employment Status at Discharge]]))&gt;0,IF(FIT_Lite[[#This Row],[Employment Status at Discharge]]="Yes","Stable",IF(FIT_Lite[[#This Row],[Employment Status at Discharge]]="No","Unstable",IFERROR(VLOOKUP(FIT_Lite[[#This Row],[Employment Status at Discharge]],Employment_Stat[],2,FALSE),""))),"")</f>
        <v/>
      </c>
      <c r="BF439" s="16">
        <f>IF(LEN(FIT_Lite[[#This Row],[Pre-AAPI Date]])&gt;0,FIT_Lite[[#This Row],[Pre-AAPI Date]],FIT_Lite[[#This Row],[Date Enrolled]])</f>
        <v>0</v>
      </c>
      <c r="BG439" s="16">
        <f ca="1">IF(LEN(FIT_Lite[[#This Row],[Date Discharge Summary Completed]])&gt;0,FIT_Lite[[#This Row],[Date Discharge Summary Completed]],IF(LEN(FIT_Lite[[#This Row],[Discharge Date]])&gt;0,FIT_Lite[[#This Row],[Discharge Date]]+30,TODAY()))</f>
        <v>45940</v>
      </c>
      <c r="BH439" s="16">
        <f>IF(LEN(FIT_Lite[[#This Row],[Pre-DLA-20 Date]])&gt;0,FIT_Lite[[#This Row],[Pre-DLA-20 Date]],FIT_Lite[[#This Row],[Date Enrolled]])</f>
        <v>0</v>
      </c>
      <c r="BI439" t="str">
        <f>IFERROR(IF(AND(TRIM(FIT_Lite[[#This Row],[Date Enrolled]])&lt;&gt;"",TRIM(FIT_Lite[[#This Row],[Discharge Date]])&lt;&gt;""),DATEDIF(FIT_Lite[[#This Row],[Date Enrolled]],FIT_Lite[[#This Row],[Discharge Date]],"D"),""),"")</f>
        <v/>
      </c>
    </row>
    <row r="440" spans="1:61" x14ac:dyDescent="0.25">
      <c r="A440" s="14"/>
      <c r="D440" s="20"/>
      <c r="O440" s="7"/>
      <c r="S440" s="10"/>
      <c r="AG440" s="11"/>
      <c r="AH440" s="35"/>
      <c r="AI440" s="11"/>
      <c r="AJ440" s="11"/>
      <c r="AP440" s="15" t="str" cm="1">
        <f t="array" aca="1" ref="AP44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0" s="16" t="str" cm="1">
        <f t="array" aca="1" ref="AQ44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0" s="16" t="str" cm="1">
        <f t="array" aca="1" ref="AR44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0" s="51" t="str">
        <f ca="1">IF(
AND(LEN(TRIM(FIT_Lite[[#This Row],[Child Care 6 Months Post-Discharge]]))=0,LEN(TRIM(FIT_Lite[[#This Row],[Discharge Date]]))&gt;0,LEN(TRIM(AN440))=0,FIT_Lite[[#This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0" s="48" t="str" cm="1">
        <f t="array" aca="1" ref="AT44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0" s="7">
        <f>IF(FIT_Lite[[#This Row],[Most Recent-AAPI Score]]&gt;=40, 1, IF(OR(TRIM(FIT_Lite[[#This Row],[Pre-AAPI Score]])="",TRIM(FIT_Lite[[#This Row],[Most Recent-AAPI Score]])=""),0,IF(FIT_Lite[[#This Row],[Most Recent-AAPI Score]]-FIT_Lite[[#This Row],[Pre-AAPI Score]]&gt;=0,1,0)))</f>
        <v>0</v>
      </c>
      <c r="AW440" s="7">
        <f>IF(FIT_Lite[[#This Row],[Most Recent-DLA-20 Score]]&gt;=7, 1, IF(OR(TRIM(FIT_Lite[[#This Row],[Pre-DLA-20 Score]])="",TRIM(FIT_Lite[[#This Row],[Most Recent-DLA-20 Score]])=""),0,IF(FIT_Lite[[#This Row],[Most Recent-DLA-20 Score]]-FIT_Lite[[#This Row],[Pre-DLA-20 Score]]&gt;=0,1,0)))</f>
        <v>0</v>
      </c>
      <c r="AX440" s="7">
        <f>IF(FIT_Lite[[#This Row],[Most Recent-AAPI Score]]&gt;=40, 1, IF(OR(TRIM(FIT_Lite[[#This Row],[Pre-AAPI Score]])="",TRIM(FIT_Lite[[#This Row],[Most Recent-AAPI Score]])=""),0,IF(FIT_Lite[[#This Row],[Most Recent-AAPI Score]]-FIT_Lite[[#This Row],[Pre-AAPI Score]]&gt;=0,1,0)))</f>
        <v>0</v>
      </c>
      <c r="AY440" s="7">
        <f>IF(FIT_Lite[[#This Row],[Most Recent-DLA-20 Score]]&gt;=7, 1, IF(OR(TRIM(FIT_Lite[[#This Row],[Pre-DLA-20 Score]])="",TRIM(FIT_Lite[[#This Row],[Most Recent-DLA-20 Score]])=""),0,IF(FIT_Lite[[#This Row],[Most Recent-DLA-20 Score]]-FIT_Lite[[#This Row],[Pre-DLA-20 Score]]&gt;=0,1,0)))</f>
        <v>0</v>
      </c>
      <c r="AZ440" s="7" t="str">
        <f>IFERROR(VLOOKUP(FIT_Lite[[#This Row],[Primary ICD-10 Diagnosis]],ICD_10[[Combined]:[category]],3,FALSE),"")</f>
        <v/>
      </c>
      <c r="BA440" s="18" t="str">
        <f>IF(AND(LEN(FIT_Lite[[#This Row],[Date Enrolled]])&gt;0,LEN(FIT_Lite[[#This Row],[Date Assessment Completed]])&gt;0),IF((FIT_Lite[[#This Row],[Date Assessment Completed]]-FIT_Lite[[#This Row],[Date Enrolled]])&lt;=15,"Yes","No"),"")</f>
        <v/>
      </c>
      <c r="BB440" s="7" t="str">
        <f>IF(AND(LEN(FIT_Lite[[#This Row],[Discharge Date]])&gt;0,LEN(FIT_Lite[[#This Row],[Date Discharge Summary Completed]])&gt;0),IF(DATEDIF(FIT_Lite[[#This Row],[Discharge Date]],FIT_Lite[[#This Row],[Date Discharge Summary Completed]],"D")&lt;=7,"Yes","No"),"")</f>
        <v/>
      </c>
      <c r="BC440" s="18" t="str">
        <f>IFERROR(IF(LEN(TRIM(FIT_Lite[[#This Row],[Living Arrangements at Discharge]]))&gt;0,VLOOKUP(FIT_Lite[[#This Row],[Living Arrangements at Discharge]],Living_Arrangements[],2,FALSE),""),"")</f>
        <v/>
      </c>
      <c r="BD44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0" s="18" t="str">
        <f>IF(LEN(TRIM(FIT_Lite[[#This Row],[Employment Status at Discharge]]))&gt;0,IF(FIT_Lite[[#This Row],[Employment Status at Discharge]]="Yes","Stable",IF(FIT_Lite[[#This Row],[Employment Status at Discharge]]="No","Unstable",IFERROR(VLOOKUP(FIT_Lite[[#This Row],[Employment Status at Discharge]],Employment_Stat[],2,FALSE),""))),"")</f>
        <v/>
      </c>
      <c r="BF440" s="16">
        <f>IF(LEN(FIT_Lite[[#This Row],[Pre-AAPI Date]])&gt;0,FIT_Lite[[#This Row],[Pre-AAPI Date]],FIT_Lite[[#This Row],[Date Enrolled]])</f>
        <v>0</v>
      </c>
      <c r="BG440" s="16">
        <f ca="1">IF(LEN(FIT_Lite[[#This Row],[Date Discharge Summary Completed]])&gt;0,FIT_Lite[[#This Row],[Date Discharge Summary Completed]],IF(LEN(FIT_Lite[[#This Row],[Discharge Date]])&gt;0,FIT_Lite[[#This Row],[Discharge Date]]+30,TODAY()))</f>
        <v>45940</v>
      </c>
      <c r="BH440" s="16">
        <f>IF(LEN(FIT_Lite[[#This Row],[Pre-DLA-20 Date]])&gt;0,FIT_Lite[[#This Row],[Pre-DLA-20 Date]],FIT_Lite[[#This Row],[Date Enrolled]])</f>
        <v>0</v>
      </c>
      <c r="BI440" t="str">
        <f>IFERROR(IF(AND(TRIM(FIT_Lite[[#This Row],[Date Enrolled]])&lt;&gt;"",TRIM(FIT_Lite[[#This Row],[Discharge Date]])&lt;&gt;""),DATEDIF(FIT_Lite[[#This Row],[Date Enrolled]],FIT_Lite[[#This Row],[Discharge Date]],"D"),""),"")</f>
        <v/>
      </c>
    </row>
    <row r="441" spans="1:61" x14ac:dyDescent="0.25">
      <c r="A441" s="14"/>
      <c r="D441" s="20"/>
      <c r="O441" s="7"/>
      <c r="S441" s="10"/>
      <c r="AG441" s="11"/>
      <c r="AH441" s="35"/>
      <c r="AI441" s="11"/>
      <c r="AJ441" s="11"/>
      <c r="AP441" s="15" t="str" cm="1">
        <f t="array" aca="1" ref="AP44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1" s="16" t="str" cm="1">
        <f t="array" aca="1" ref="AQ44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1" s="16" t="str" cm="1">
        <f t="array" aca="1" ref="AR44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1" s="51" t="str">
        <f ca="1">IF(
AND(LEN(TRIM(FIT_Lite[[#This Row],[Child Care 6 Months Post-Discharge]]))=0,LEN(TRIM(FIT_Lite[[#This Row],[Discharge Date]]))&gt;0,LEN(TRIM(AN441))=0,FIT_Lite[[#This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1" s="48" t="str" cm="1">
        <f t="array" aca="1" ref="AT44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1" s="7">
        <f>IF(FIT_Lite[[#This Row],[Most Recent-AAPI Score]]&gt;=40, 1, IF(OR(TRIM(FIT_Lite[[#This Row],[Pre-AAPI Score]])="",TRIM(FIT_Lite[[#This Row],[Most Recent-AAPI Score]])=""),0,IF(FIT_Lite[[#This Row],[Most Recent-AAPI Score]]-FIT_Lite[[#This Row],[Pre-AAPI Score]]&gt;=0,1,0)))</f>
        <v>0</v>
      </c>
      <c r="AW441" s="7">
        <f>IF(FIT_Lite[[#This Row],[Most Recent-DLA-20 Score]]&gt;=7, 1, IF(OR(TRIM(FIT_Lite[[#This Row],[Pre-DLA-20 Score]])="",TRIM(FIT_Lite[[#This Row],[Most Recent-DLA-20 Score]])=""),0,IF(FIT_Lite[[#This Row],[Most Recent-DLA-20 Score]]-FIT_Lite[[#This Row],[Pre-DLA-20 Score]]&gt;=0,1,0)))</f>
        <v>0</v>
      </c>
      <c r="AX441" s="7">
        <f>IF(FIT_Lite[[#This Row],[Most Recent-AAPI Score]]&gt;=40, 1, IF(OR(TRIM(FIT_Lite[[#This Row],[Pre-AAPI Score]])="",TRIM(FIT_Lite[[#This Row],[Most Recent-AAPI Score]])=""),0,IF(FIT_Lite[[#This Row],[Most Recent-AAPI Score]]-FIT_Lite[[#This Row],[Pre-AAPI Score]]&gt;=0,1,0)))</f>
        <v>0</v>
      </c>
      <c r="AY441" s="7">
        <f>IF(FIT_Lite[[#This Row],[Most Recent-DLA-20 Score]]&gt;=7, 1, IF(OR(TRIM(FIT_Lite[[#This Row],[Pre-DLA-20 Score]])="",TRIM(FIT_Lite[[#This Row],[Most Recent-DLA-20 Score]])=""),0,IF(FIT_Lite[[#This Row],[Most Recent-DLA-20 Score]]-FIT_Lite[[#This Row],[Pre-DLA-20 Score]]&gt;=0,1,0)))</f>
        <v>0</v>
      </c>
      <c r="AZ441" s="7" t="str">
        <f>IFERROR(VLOOKUP(FIT_Lite[[#This Row],[Primary ICD-10 Diagnosis]],ICD_10[[Combined]:[category]],3,FALSE),"")</f>
        <v/>
      </c>
      <c r="BA441" s="18" t="str">
        <f>IF(AND(LEN(FIT_Lite[[#This Row],[Date Enrolled]])&gt;0,LEN(FIT_Lite[[#This Row],[Date Assessment Completed]])&gt;0),IF((FIT_Lite[[#This Row],[Date Assessment Completed]]-FIT_Lite[[#This Row],[Date Enrolled]])&lt;=15,"Yes","No"),"")</f>
        <v/>
      </c>
      <c r="BB441" s="7" t="str">
        <f>IF(AND(LEN(FIT_Lite[[#This Row],[Discharge Date]])&gt;0,LEN(FIT_Lite[[#This Row],[Date Discharge Summary Completed]])&gt;0),IF(DATEDIF(FIT_Lite[[#This Row],[Discharge Date]],FIT_Lite[[#This Row],[Date Discharge Summary Completed]],"D")&lt;=7,"Yes","No"),"")</f>
        <v/>
      </c>
      <c r="BC441" s="18" t="str">
        <f>IFERROR(IF(LEN(TRIM(FIT_Lite[[#This Row],[Living Arrangements at Discharge]]))&gt;0,VLOOKUP(FIT_Lite[[#This Row],[Living Arrangements at Discharge]],Living_Arrangements[],2,FALSE),""),"")</f>
        <v/>
      </c>
      <c r="BD44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1" s="18" t="str">
        <f>IF(LEN(TRIM(FIT_Lite[[#This Row],[Employment Status at Discharge]]))&gt;0,IF(FIT_Lite[[#This Row],[Employment Status at Discharge]]="Yes","Stable",IF(FIT_Lite[[#This Row],[Employment Status at Discharge]]="No","Unstable",IFERROR(VLOOKUP(FIT_Lite[[#This Row],[Employment Status at Discharge]],Employment_Stat[],2,FALSE),""))),"")</f>
        <v/>
      </c>
      <c r="BF441" s="16">
        <f>IF(LEN(FIT_Lite[[#This Row],[Pre-AAPI Date]])&gt;0,FIT_Lite[[#This Row],[Pre-AAPI Date]],FIT_Lite[[#This Row],[Date Enrolled]])</f>
        <v>0</v>
      </c>
      <c r="BG441" s="16">
        <f ca="1">IF(LEN(FIT_Lite[[#This Row],[Date Discharge Summary Completed]])&gt;0,FIT_Lite[[#This Row],[Date Discharge Summary Completed]],IF(LEN(FIT_Lite[[#This Row],[Discharge Date]])&gt;0,FIT_Lite[[#This Row],[Discharge Date]]+30,TODAY()))</f>
        <v>45940</v>
      </c>
      <c r="BH441" s="16">
        <f>IF(LEN(FIT_Lite[[#This Row],[Pre-DLA-20 Date]])&gt;0,FIT_Lite[[#This Row],[Pre-DLA-20 Date]],FIT_Lite[[#This Row],[Date Enrolled]])</f>
        <v>0</v>
      </c>
      <c r="BI441" t="str">
        <f>IFERROR(IF(AND(TRIM(FIT_Lite[[#This Row],[Date Enrolled]])&lt;&gt;"",TRIM(FIT_Lite[[#This Row],[Discharge Date]])&lt;&gt;""),DATEDIF(FIT_Lite[[#This Row],[Date Enrolled]],FIT_Lite[[#This Row],[Discharge Date]],"D"),""),"")</f>
        <v/>
      </c>
    </row>
    <row r="442" spans="1:61" x14ac:dyDescent="0.25">
      <c r="A442" s="14"/>
      <c r="D442" s="20"/>
      <c r="O442" s="7"/>
      <c r="S442" s="10"/>
      <c r="AG442" s="11"/>
      <c r="AH442" s="35"/>
      <c r="AI442" s="11"/>
      <c r="AJ442" s="11"/>
      <c r="AP442" s="15" t="str" cm="1">
        <f t="array" aca="1" ref="AP44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2" s="16" t="str" cm="1">
        <f t="array" aca="1" ref="AQ44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2" s="16" t="str" cm="1">
        <f t="array" aca="1" ref="AR44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2" s="51" t="str">
        <f ca="1">IF(
AND(LEN(TRIM(FIT_Lite[[#This Row],[Child Care 6 Months Post-Discharge]]))=0,LEN(TRIM(FIT_Lite[[#This Row],[Discharge Date]]))&gt;0,LEN(TRIM(AN442))=0,FIT_Lite[[#This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2" s="48" t="str" cm="1">
        <f t="array" aca="1" ref="AT44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2" s="7">
        <f>IF(FIT_Lite[[#This Row],[Most Recent-AAPI Score]]&gt;=40, 1, IF(OR(TRIM(FIT_Lite[[#This Row],[Pre-AAPI Score]])="",TRIM(FIT_Lite[[#This Row],[Most Recent-AAPI Score]])=""),0,IF(FIT_Lite[[#This Row],[Most Recent-AAPI Score]]-FIT_Lite[[#This Row],[Pre-AAPI Score]]&gt;=0,1,0)))</f>
        <v>0</v>
      </c>
      <c r="AW442" s="7">
        <f>IF(FIT_Lite[[#This Row],[Most Recent-DLA-20 Score]]&gt;=7, 1, IF(OR(TRIM(FIT_Lite[[#This Row],[Pre-DLA-20 Score]])="",TRIM(FIT_Lite[[#This Row],[Most Recent-DLA-20 Score]])=""),0,IF(FIT_Lite[[#This Row],[Most Recent-DLA-20 Score]]-FIT_Lite[[#This Row],[Pre-DLA-20 Score]]&gt;=0,1,0)))</f>
        <v>0</v>
      </c>
      <c r="AX442" s="7">
        <f>IF(FIT_Lite[[#This Row],[Most Recent-AAPI Score]]&gt;=40, 1, IF(OR(TRIM(FIT_Lite[[#This Row],[Pre-AAPI Score]])="",TRIM(FIT_Lite[[#This Row],[Most Recent-AAPI Score]])=""),0,IF(FIT_Lite[[#This Row],[Most Recent-AAPI Score]]-FIT_Lite[[#This Row],[Pre-AAPI Score]]&gt;=0,1,0)))</f>
        <v>0</v>
      </c>
      <c r="AY442" s="7">
        <f>IF(FIT_Lite[[#This Row],[Most Recent-DLA-20 Score]]&gt;=7, 1, IF(OR(TRIM(FIT_Lite[[#This Row],[Pre-DLA-20 Score]])="",TRIM(FIT_Lite[[#This Row],[Most Recent-DLA-20 Score]])=""),0,IF(FIT_Lite[[#This Row],[Most Recent-DLA-20 Score]]-FIT_Lite[[#This Row],[Pre-DLA-20 Score]]&gt;=0,1,0)))</f>
        <v>0</v>
      </c>
      <c r="AZ442" s="7" t="str">
        <f>IFERROR(VLOOKUP(FIT_Lite[[#This Row],[Primary ICD-10 Diagnosis]],ICD_10[[Combined]:[category]],3,FALSE),"")</f>
        <v/>
      </c>
      <c r="BA442" s="18" t="str">
        <f>IF(AND(LEN(FIT_Lite[[#This Row],[Date Enrolled]])&gt;0,LEN(FIT_Lite[[#This Row],[Date Assessment Completed]])&gt;0),IF((FIT_Lite[[#This Row],[Date Assessment Completed]]-FIT_Lite[[#This Row],[Date Enrolled]])&lt;=15,"Yes","No"),"")</f>
        <v/>
      </c>
      <c r="BB442" s="7" t="str">
        <f>IF(AND(LEN(FIT_Lite[[#This Row],[Discharge Date]])&gt;0,LEN(FIT_Lite[[#This Row],[Date Discharge Summary Completed]])&gt;0),IF(DATEDIF(FIT_Lite[[#This Row],[Discharge Date]],FIT_Lite[[#This Row],[Date Discharge Summary Completed]],"D")&lt;=7,"Yes","No"),"")</f>
        <v/>
      </c>
      <c r="BC442" s="18" t="str">
        <f>IFERROR(IF(LEN(TRIM(FIT_Lite[[#This Row],[Living Arrangements at Discharge]]))&gt;0,VLOOKUP(FIT_Lite[[#This Row],[Living Arrangements at Discharge]],Living_Arrangements[],2,FALSE),""),"")</f>
        <v/>
      </c>
      <c r="BD44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2" s="18" t="str">
        <f>IF(LEN(TRIM(FIT_Lite[[#This Row],[Employment Status at Discharge]]))&gt;0,IF(FIT_Lite[[#This Row],[Employment Status at Discharge]]="Yes","Stable",IF(FIT_Lite[[#This Row],[Employment Status at Discharge]]="No","Unstable",IFERROR(VLOOKUP(FIT_Lite[[#This Row],[Employment Status at Discharge]],Employment_Stat[],2,FALSE),""))),"")</f>
        <v/>
      </c>
      <c r="BF442" s="16">
        <f>IF(LEN(FIT_Lite[[#This Row],[Pre-AAPI Date]])&gt;0,FIT_Lite[[#This Row],[Pre-AAPI Date]],FIT_Lite[[#This Row],[Date Enrolled]])</f>
        <v>0</v>
      </c>
      <c r="BG442" s="16">
        <f ca="1">IF(LEN(FIT_Lite[[#This Row],[Date Discharge Summary Completed]])&gt;0,FIT_Lite[[#This Row],[Date Discharge Summary Completed]],IF(LEN(FIT_Lite[[#This Row],[Discharge Date]])&gt;0,FIT_Lite[[#This Row],[Discharge Date]]+30,TODAY()))</f>
        <v>45940</v>
      </c>
      <c r="BH442" s="16">
        <f>IF(LEN(FIT_Lite[[#This Row],[Pre-DLA-20 Date]])&gt;0,FIT_Lite[[#This Row],[Pre-DLA-20 Date]],FIT_Lite[[#This Row],[Date Enrolled]])</f>
        <v>0</v>
      </c>
      <c r="BI442" t="str">
        <f>IFERROR(IF(AND(TRIM(FIT_Lite[[#This Row],[Date Enrolled]])&lt;&gt;"",TRIM(FIT_Lite[[#This Row],[Discharge Date]])&lt;&gt;""),DATEDIF(FIT_Lite[[#This Row],[Date Enrolled]],FIT_Lite[[#This Row],[Discharge Date]],"D"),""),"")</f>
        <v/>
      </c>
    </row>
    <row r="443" spans="1:61" x14ac:dyDescent="0.25">
      <c r="A443" s="14"/>
      <c r="D443" s="20"/>
      <c r="O443" s="7"/>
      <c r="S443" s="10"/>
      <c r="AG443" s="11"/>
      <c r="AH443" s="35"/>
      <c r="AI443" s="11"/>
      <c r="AJ443" s="11"/>
      <c r="AP443" s="15" t="str" cm="1">
        <f t="array" aca="1" ref="AP44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3" s="16" t="str" cm="1">
        <f t="array" aca="1" ref="AQ44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3" s="16" t="str" cm="1">
        <f t="array" aca="1" ref="AR44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3" s="51" t="str">
        <f ca="1">IF(
AND(LEN(TRIM(FIT_Lite[[#This Row],[Child Care 6 Months Post-Discharge]]))=0,LEN(TRIM(FIT_Lite[[#This Row],[Discharge Date]]))&gt;0,LEN(TRIM(AN443))=0,FIT_Lite[[#This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3" s="48" t="str" cm="1">
        <f t="array" aca="1" ref="AT44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3" s="7">
        <f>IF(FIT_Lite[[#This Row],[Most Recent-AAPI Score]]&gt;=40, 1, IF(OR(TRIM(FIT_Lite[[#This Row],[Pre-AAPI Score]])="",TRIM(FIT_Lite[[#This Row],[Most Recent-AAPI Score]])=""),0,IF(FIT_Lite[[#This Row],[Most Recent-AAPI Score]]-FIT_Lite[[#This Row],[Pre-AAPI Score]]&gt;=0,1,0)))</f>
        <v>0</v>
      </c>
      <c r="AW443" s="7">
        <f>IF(FIT_Lite[[#This Row],[Most Recent-DLA-20 Score]]&gt;=7, 1, IF(OR(TRIM(FIT_Lite[[#This Row],[Pre-DLA-20 Score]])="",TRIM(FIT_Lite[[#This Row],[Most Recent-DLA-20 Score]])=""),0,IF(FIT_Lite[[#This Row],[Most Recent-DLA-20 Score]]-FIT_Lite[[#This Row],[Pre-DLA-20 Score]]&gt;=0,1,0)))</f>
        <v>0</v>
      </c>
      <c r="AX443" s="7">
        <f>IF(FIT_Lite[[#This Row],[Most Recent-AAPI Score]]&gt;=40, 1, IF(OR(TRIM(FIT_Lite[[#This Row],[Pre-AAPI Score]])="",TRIM(FIT_Lite[[#This Row],[Most Recent-AAPI Score]])=""),0,IF(FIT_Lite[[#This Row],[Most Recent-AAPI Score]]-FIT_Lite[[#This Row],[Pre-AAPI Score]]&gt;=0,1,0)))</f>
        <v>0</v>
      </c>
      <c r="AY443" s="7">
        <f>IF(FIT_Lite[[#This Row],[Most Recent-DLA-20 Score]]&gt;=7, 1, IF(OR(TRIM(FIT_Lite[[#This Row],[Pre-DLA-20 Score]])="",TRIM(FIT_Lite[[#This Row],[Most Recent-DLA-20 Score]])=""),0,IF(FIT_Lite[[#This Row],[Most Recent-DLA-20 Score]]-FIT_Lite[[#This Row],[Pre-DLA-20 Score]]&gt;=0,1,0)))</f>
        <v>0</v>
      </c>
      <c r="AZ443" s="7" t="str">
        <f>IFERROR(VLOOKUP(FIT_Lite[[#This Row],[Primary ICD-10 Diagnosis]],ICD_10[[Combined]:[category]],3,FALSE),"")</f>
        <v/>
      </c>
      <c r="BA443" s="18" t="str">
        <f>IF(AND(LEN(FIT_Lite[[#This Row],[Date Enrolled]])&gt;0,LEN(FIT_Lite[[#This Row],[Date Assessment Completed]])&gt;0),IF((FIT_Lite[[#This Row],[Date Assessment Completed]]-FIT_Lite[[#This Row],[Date Enrolled]])&lt;=15,"Yes","No"),"")</f>
        <v/>
      </c>
      <c r="BB443" s="7" t="str">
        <f>IF(AND(LEN(FIT_Lite[[#This Row],[Discharge Date]])&gt;0,LEN(FIT_Lite[[#This Row],[Date Discharge Summary Completed]])&gt;0),IF(DATEDIF(FIT_Lite[[#This Row],[Discharge Date]],FIT_Lite[[#This Row],[Date Discharge Summary Completed]],"D")&lt;=7,"Yes","No"),"")</f>
        <v/>
      </c>
      <c r="BC443" s="18" t="str">
        <f>IFERROR(IF(LEN(TRIM(FIT_Lite[[#This Row],[Living Arrangements at Discharge]]))&gt;0,VLOOKUP(FIT_Lite[[#This Row],[Living Arrangements at Discharge]],Living_Arrangements[],2,FALSE),""),"")</f>
        <v/>
      </c>
      <c r="BD44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3" s="18" t="str">
        <f>IF(LEN(TRIM(FIT_Lite[[#This Row],[Employment Status at Discharge]]))&gt;0,IF(FIT_Lite[[#This Row],[Employment Status at Discharge]]="Yes","Stable",IF(FIT_Lite[[#This Row],[Employment Status at Discharge]]="No","Unstable",IFERROR(VLOOKUP(FIT_Lite[[#This Row],[Employment Status at Discharge]],Employment_Stat[],2,FALSE),""))),"")</f>
        <v/>
      </c>
      <c r="BF443" s="16">
        <f>IF(LEN(FIT_Lite[[#This Row],[Pre-AAPI Date]])&gt;0,FIT_Lite[[#This Row],[Pre-AAPI Date]],FIT_Lite[[#This Row],[Date Enrolled]])</f>
        <v>0</v>
      </c>
      <c r="BG443" s="16">
        <f ca="1">IF(LEN(FIT_Lite[[#This Row],[Date Discharge Summary Completed]])&gt;0,FIT_Lite[[#This Row],[Date Discharge Summary Completed]],IF(LEN(FIT_Lite[[#This Row],[Discharge Date]])&gt;0,FIT_Lite[[#This Row],[Discharge Date]]+30,TODAY()))</f>
        <v>45940</v>
      </c>
      <c r="BH443" s="16">
        <f>IF(LEN(FIT_Lite[[#This Row],[Pre-DLA-20 Date]])&gt;0,FIT_Lite[[#This Row],[Pre-DLA-20 Date]],FIT_Lite[[#This Row],[Date Enrolled]])</f>
        <v>0</v>
      </c>
      <c r="BI443" t="str">
        <f>IFERROR(IF(AND(TRIM(FIT_Lite[[#This Row],[Date Enrolled]])&lt;&gt;"",TRIM(FIT_Lite[[#This Row],[Discharge Date]])&lt;&gt;""),DATEDIF(FIT_Lite[[#This Row],[Date Enrolled]],FIT_Lite[[#This Row],[Discharge Date]],"D"),""),"")</f>
        <v/>
      </c>
    </row>
    <row r="444" spans="1:61" x14ac:dyDescent="0.25">
      <c r="A444" s="14"/>
      <c r="D444" s="20"/>
      <c r="O444" s="7"/>
      <c r="S444" s="10"/>
      <c r="AG444" s="11"/>
      <c r="AH444" s="35"/>
      <c r="AI444" s="11"/>
      <c r="AJ444" s="11"/>
      <c r="AP444" s="15" t="str" cm="1">
        <f t="array" aca="1" ref="AP44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4" s="16" t="str" cm="1">
        <f t="array" aca="1" ref="AQ44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4" s="16" t="str" cm="1">
        <f t="array" aca="1" ref="AR44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4" s="51" t="str">
        <f ca="1">IF(
AND(LEN(TRIM(FIT_Lite[[#This Row],[Child Care 6 Months Post-Discharge]]))=0,LEN(TRIM(FIT_Lite[[#This Row],[Discharge Date]]))&gt;0,LEN(TRIM(AN444))=0,FIT_Lite[[#This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4" s="48" t="str" cm="1">
        <f t="array" aca="1" ref="AT44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4" s="7">
        <f>IF(FIT_Lite[[#This Row],[Most Recent-AAPI Score]]&gt;=40, 1, IF(OR(TRIM(FIT_Lite[[#This Row],[Pre-AAPI Score]])="",TRIM(FIT_Lite[[#This Row],[Most Recent-AAPI Score]])=""),0,IF(FIT_Lite[[#This Row],[Most Recent-AAPI Score]]-FIT_Lite[[#This Row],[Pre-AAPI Score]]&gt;=0,1,0)))</f>
        <v>0</v>
      </c>
      <c r="AW444" s="7">
        <f>IF(FIT_Lite[[#This Row],[Most Recent-DLA-20 Score]]&gt;=7, 1, IF(OR(TRIM(FIT_Lite[[#This Row],[Pre-DLA-20 Score]])="",TRIM(FIT_Lite[[#This Row],[Most Recent-DLA-20 Score]])=""),0,IF(FIT_Lite[[#This Row],[Most Recent-DLA-20 Score]]-FIT_Lite[[#This Row],[Pre-DLA-20 Score]]&gt;=0,1,0)))</f>
        <v>0</v>
      </c>
      <c r="AX444" s="7">
        <f>IF(FIT_Lite[[#This Row],[Most Recent-AAPI Score]]&gt;=40, 1, IF(OR(TRIM(FIT_Lite[[#This Row],[Pre-AAPI Score]])="",TRIM(FIT_Lite[[#This Row],[Most Recent-AAPI Score]])=""),0,IF(FIT_Lite[[#This Row],[Most Recent-AAPI Score]]-FIT_Lite[[#This Row],[Pre-AAPI Score]]&gt;=0,1,0)))</f>
        <v>0</v>
      </c>
      <c r="AY444" s="7">
        <f>IF(FIT_Lite[[#This Row],[Most Recent-DLA-20 Score]]&gt;=7, 1, IF(OR(TRIM(FIT_Lite[[#This Row],[Pre-DLA-20 Score]])="",TRIM(FIT_Lite[[#This Row],[Most Recent-DLA-20 Score]])=""),0,IF(FIT_Lite[[#This Row],[Most Recent-DLA-20 Score]]-FIT_Lite[[#This Row],[Pre-DLA-20 Score]]&gt;=0,1,0)))</f>
        <v>0</v>
      </c>
      <c r="AZ444" s="7" t="str">
        <f>IFERROR(VLOOKUP(FIT_Lite[[#This Row],[Primary ICD-10 Diagnosis]],ICD_10[[Combined]:[category]],3,FALSE),"")</f>
        <v/>
      </c>
      <c r="BA444" s="18" t="str">
        <f>IF(AND(LEN(FIT_Lite[[#This Row],[Date Enrolled]])&gt;0,LEN(FIT_Lite[[#This Row],[Date Assessment Completed]])&gt;0),IF((FIT_Lite[[#This Row],[Date Assessment Completed]]-FIT_Lite[[#This Row],[Date Enrolled]])&lt;=15,"Yes","No"),"")</f>
        <v/>
      </c>
      <c r="BB444" s="7" t="str">
        <f>IF(AND(LEN(FIT_Lite[[#This Row],[Discharge Date]])&gt;0,LEN(FIT_Lite[[#This Row],[Date Discharge Summary Completed]])&gt;0),IF(DATEDIF(FIT_Lite[[#This Row],[Discharge Date]],FIT_Lite[[#This Row],[Date Discharge Summary Completed]],"D")&lt;=7,"Yes","No"),"")</f>
        <v/>
      </c>
      <c r="BC444" s="18" t="str">
        <f>IFERROR(IF(LEN(TRIM(FIT_Lite[[#This Row],[Living Arrangements at Discharge]]))&gt;0,VLOOKUP(FIT_Lite[[#This Row],[Living Arrangements at Discharge]],Living_Arrangements[],2,FALSE),""),"")</f>
        <v/>
      </c>
      <c r="BD44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4" s="18" t="str">
        <f>IF(LEN(TRIM(FIT_Lite[[#This Row],[Employment Status at Discharge]]))&gt;0,IF(FIT_Lite[[#This Row],[Employment Status at Discharge]]="Yes","Stable",IF(FIT_Lite[[#This Row],[Employment Status at Discharge]]="No","Unstable",IFERROR(VLOOKUP(FIT_Lite[[#This Row],[Employment Status at Discharge]],Employment_Stat[],2,FALSE),""))),"")</f>
        <v/>
      </c>
      <c r="BF444" s="16">
        <f>IF(LEN(FIT_Lite[[#This Row],[Pre-AAPI Date]])&gt;0,FIT_Lite[[#This Row],[Pre-AAPI Date]],FIT_Lite[[#This Row],[Date Enrolled]])</f>
        <v>0</v>
      </c>
      <c r="BG444" s="16">
        <f ca="1">IF(LEN(FIT_Lite[[#This Row],[Date Discharge Summary Completed]])&gt;0,FIT_Lite[[#This Row],[Date Discharge Summary Completed]],IF(LEN(FIT_Lite[[#This Row],[Discharge Date]])&gt;0,FIT_Lite[[#This Row],[Discharge Date]]+30,TODAY()))</f>
        <v>45940</v>
      </c>
      <c r="BH444" s="16">
        <f>IF(LEN(FIT_Lite[[#This Row],[Pre-DLA-20 Date]])&gt;0,FIT_Lite[[#This Row],[Pre-DLA-20 Date]],FIT_Lite[[#This Row],[Date Enrolled]])</f>
        <v>0</v>
      </c>
      <c r="BI444" t="str">
        <f>IFERROR(IF(AND(TRIM(FIT_Lite[[#This Row],[Date Enrolled]])&lt;&gt;"",TRIM(FIT_Lite[[#This Row],[Discharge Date]])&lt;&gt;""),DATEDIF(FIT_Lite[[#This Row],[Date Enrolled]],FIT_Lite[[#This Row],[Discharge Date]],"D"),""),"")</f>
        <v/>
      </c>
    </row>
    <row r="445" spans="1:61" x14ac:dyDescent="0.25">
      <c r="A445" s="14"/>
      <c r="D445" s="20"/>
      <c r="O445" s="7"/>
      <c r="S445" s="10"/>
      <c r="AG445" s="11"/>
      <c r="AH445" s="35"/>
      <c r="AI445" s="11"/>
      <c r="AJ445" s="11"/>
      <c r="AP445" s="15" t="str" cm="1">
        <f t="array" aca="1" ref="AP44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5" s="16" t="str" cm="1">
        <f t="array" aca="1" ref="AQ44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5" s="16" t="str" cm="1">
        <f t="array" aca="1" ref="AR44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5" s="51" t="str">
        <f ca="1">IF(
AND(LEN(TRIM(FIT_Lite[[#This Row],[Child Care 6 Months Post-Discharge]]))=0,LEN(TRIM(FIT_Lite[[#This Row],[Discharge Date]]))&gt;0,LEN(TRIM(AN445))=0,FIT_Lite[[#This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5" s="48" t="str" cm="1">
        <f t="array" aca="1" ref="AT44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5" s="7">
        <f>IF(FIT_Lite[[#This Row],[Most Recent-AAPI Score]]&gt;=40, 1, IF(OR(TRIM(FIT_Lite[[#This Row],[Pre-AAPI Score]])="",TRIM(FIT_Lite[[#This Row],[Most Recent-AAPI Score]])=""),0,IF(FIT_Lite[[#This Row],[Most Recent-AAPI Score]]-FIT_Lite[[#This Row],[Pre-AAPI Score]]&gt;=0,1,0)))</f>
        <v>0</v>
      </c>
      <c r="AW445" s="7">
        <f>IF(FIT_Lite[[#This Row],[Most Recent-DLA-20 Score]]&gt;=7, 1, IF(OR(TRIM(FIT_Lite[[#This Row],[Pre-DLA-20 Score]])="",TRIM(FIT_Lite[[#This Row],[Most Recent-DLA-20 Score]])=""),0,IF(FIT_Lite[[#This Row],[Most Recent-DLA-20 Score]]-FIT_Lite[[#This Row],[Pre-DLA-20 Score]]&gt;=0,1,0)))</f>
        <v>0</v>
      </c>
      <c r="AX445" s="7">
        <f>IF(FIT_Lite[[#This Row],[Most Recent-AAPI Score]]&gt;=40, 1, IF(OR(TRIM(FIT_Lite[[#This Row],[Pre-AAPI Score]])="",TRIM(FIT_Lite[[#This Row],[Most Recent-AAPI Score]])=""),0,IF(FIT_Lite[[#This Row],[Most Recent-AAPI Score]]-FIT_Lite[[#This Row],[Pre-AAPI Score]]&gt;=0,1,0)))</f>
        <v>0</v>
      </c>
      <c r="AY445" s="7">
        <f>IF(FIT_Lite[[#This Row],[Most Recent-DLA-20 Score]]&gt;=7, 1, IF(OR(TRIM(FIT_Lite[[#This Row],[Pre-DLA-20 Score]])="",TRIM(FIT_Lite[[#This Row],[Most Recent-DLA-20 Score]])=""),0,IF(FIT_Lite[[#This Row],[Most Recent-DLA-20 Score]]-FIT_Lite[[#This Row],[Pre-DLA-20 Score]]&gt;=0,1,0)))</f>
        <v>0</v>
      </c>
      <c r="AZ445" s="7" t="str">
        <f>IFERROR(VLOOKUP(FIT_Lite[[#This Row],[Primary ICD-10 Diagnosis]],ICD_10[[Combined]:[category]],3,FALSE),"")</f>
        <v/>
      </c>
      <c r="BA445" s="18" t="str">
        <f>IF(AND(LEN(FIT_Lite[[#This Row],[Date Enrolled]])&gt;0,LEN(FIT_Lite[[#This Row],[Date Assessment Completed]])&gt;0),IF((FIT_Lite[[#This Row],[Date Assessment Completed]]-FIT_Lite[[#This Row],[Date Enrolled]])&lt;=15,"Yes","No"),"")</f>
        <v/>
      </c>
      <c r="BB445" s="7" t="str">
        <f>IF(AND(LEN(FIT_Lite[[#This Row],[Discharge Date]])&gt;0,LEN(FIT_Lite[[#This Row],[Date Discharge Summary Completed]])&gt;0),IF(DATEDIF(FIT_Lite[[#This Row],[Discharge Date]],FIT_Lite[[#This Row],[Date Discharge Summary Completed]],"D")&lt;=7,"Yes","No"),"")</f>
        <v/>
      </c>
      <c r="BC445" s="18" t="str">
        <f>IFERROR(IF(LEN(TRIM(FIT_Lite[[#This Row],[Living Arrangements at Discharge]]))&gt;0,VLOOKUP(FIT_Lite[[#This Row],[Living Arrangements at Discharge]],Living_Arrangements[],2,FALSE),""),"")</f>
        <v/>
      </c>
      <c r="BD44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5" s="18" t="str">
        <f>IF(LEN(TRIM(FIT_Lite[[#This Row],[Employment Status at Discharge]]))&gt;0,IF(FIT_Lite[[#This Row],[Employment Status at Discharge]]="Yes","Stable",IF(FIT_Lite[[#This Row],[Employment Status at Discharge]]="No","Unstable",IFERROR(VLOOKUP(FIT_Lite[[#This Row],[Employment Status at Discharge]],Employment_Stat[],2,FALSE),""))),"")</f>
        <v/>
      </c>
      <c r="BF445" s="16">
        <f>IF(LEN(FIT_Lite[[#This Row],[Pre-AAPI Date]])&gt;0,FIT_Lite[[#This Row],[Pre-AAPI Date]],FIT_Lite[[#This Row],[Date Enrolled]])</f>
        <v>0</v>
      </c>
      <c r="BG445" s="16">
        <f ca="1">IF(LEN(FIT_Lite[[#This Row],[Date Discharge Summary Completed]])&gt;0,FIT_Lite[[#This Row],[Date Discharge Summary Completed]],IF(LEN(FIT_Lite[[#This Row],[Discharge Date]])&gt;0,FIT_Lite[[#This Row],[Discharge Date]]+30,TODAY()))</f>
        <v>45940</v>
      </c>
      <c r="BH445" s="16">
        <f>IF(LEN(FIT_Lite[[#This Row],[Pre-DLA-20 Date]])&gt;0,FIT_Lite[[#This Row],[Pre-DLA-20 Date]],FIT_Lite[[#This Row],[Date Enrolled]])</f>
        <v>0</v>
      </c>
      <c r="BI445" t="str">
        <f>IFERROR(IF(AND(TRIM(FIT_Lite[[#This Row],[Date Enrolled]])&lt;&gt;"",TRIM(FIT_Lite[[#This Row],[Discharge Date]])&lt;&gt;""),DATEDIF(FIT_Lite[[#This Row],[Date Enrolled]],FIT_Lite[[#This Row],[Discharge Date]],"D"),""),"")</f>
        <v/>
      </c>
    </row>
    <row r="446" spans="1:61" x14ac:dyDescent="0.25">
      <c r="A446" s="14"/>
      <c r="D446" s="20"/>
      <c r="O446" s="7"/>
      <c r="S446" s="10"/>
      <c r="AG446" s="11"/>
      <c r="AH446" s="35"/>
      <c r="AI446" s="11"/>
      <c r="AJ446" s="11"/>
      <c r="AP446" s="15" t="str" cm="1">
        <f t="array" aca="1" ref="AP44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6" s="16" t="str" cm="1">
        <f t="array" aca="1" ref="AQ44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6" s="16" t="str" cm="1">
        <f t="array" aca="1" ref="AR44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6" s="51" t="str">
        <f ca="1">IF(
AND(LEN(TRIM(FIT_Lite[[#This Row],[Child Care 6 Months Post-Discharge]]))=0,LEN(TRIM(FIT_Lite[[#This Row],[Discharge Date]]))&gt;0,LEN(TRIM(AN446))=0,FIT_Lite[[#This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6" s="48" t="str" cm="1">
        <f t="array" aca="1" ref="AT44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6" s="7">
        <f>IF(FIT_Lite[[#This Row],[Most Recent-AAPI Score]]&gt;=40, 1, IF(OR(TRIM(FIT_Lite[[#This Row],[Pre-AAPI Score]])="",TRIM(FIT_Lite[[#This Row],[Most Recent-AAPI Score]])=""),0,IF(FIT_Lite[[#This Row],[Most Recent-AAPI Score]]-FIT_Lite[[#This Row],[Pre-AAPI Score]]&gt;=0,1,0)))</f>
        <v>0</v>
      </c>
      <c r="AW446" s="7">
        <f>IF(FIT_Lite[[#This Row],[Most Recent-DLA-20 Score]]&gt;=7, 1, IF(OR(TRIM(FIT_Lite[[#This Row],[Pre-DLA-20 Score]])="",TRIM(FIT_Lite[[#This Row],[Most Recent-DLA-20 Score]])=""),0,IF(FIT_Lite[[#This Row],[Most Recent-DLA-20 Score]]-FIT_Lite[[#This Row],[Pre-DLA-20 Score]]&gt;=0,1,0)))</f>
        <v>0</v>
      </c>
      <c r="AX446" s="7">
        <f>IF(FIT_Lite[[#This Row],[Most Recent-AAPI Score]]&gt;=40, 1, IF(OR(TRIM(FIT_Lite[[#This Row],[Pre-AAPI Score]])="",TRIM(FIT_Lite[[#This Row],[Most Recent-AAPI Score]])=""),0,IF(FIT_Lite[[#This Row],[Most Recent-AAPI Score]]-FIT_Lite[[#This Row],[Pre-AAPI Score]]&gt;=0,1,0)))</f>
        <v>0</v>
      </c>
      <c r="AY446" s="7">
        <f>IF(FIT_Lite[[#This Row],[Most Recent-DLA-20 Score]]&gt;=7, 1, IF(OR(TRIM(FIT_Lite[[#This Row],[Pre-DLA-20 Score]])="",TRIM(FIT_Lite[[#This Row],[Most Recent-DLA-20 Score]])=""),0,IF(FIT_Lite[[#This Row],[Most Recent-DLA-20 Score]]-FIT_Lite[[#This Row],[Pre-DLA-20 Score]]&gt;=0,1,0)))</f>
        <v>0</v>
      </c>
      <c r="AZ446" s="7" t="str">
        <f>IFERROR(VLOOKUP(FIT_Lite[[#This Row],[Primary ICD-10 Diagnosis]],ICD_10[[Combined]:[category]],3,FALSE),"")</f>
        <v/>
      </c>
      <c r="BA446" s="18" t="str">
        <f>IF(AND(LEN(FIT_Lite[[#This Row],[Date Enrolled]])&gt;0,LEN(FIT_Lite[[#This Row],[Date Assessment Completed]])&gt;0),IF((FIT_Lite[[#This Row],[Date Assessment Completed]]-FIT_Lite[[#This Row],[Date Enrolled]])&lt;=15,"Yes","No"),"")</f>
        <v/>
      </c>
      <c r="BB446" s="7" t="str">
        <f>IF(AND(LEN(FIT_Lite[[#This Row],[Discharge Date]])&gt;0,LEN(FIT_Lite[[#This Row],[Date Discharge Summary Completed]])&gt;0),IF(DATEDIF(FIT_Lite[[#This Row],[Discharge Date]],FIT_Lite[[#This Row],[Date Discharge Summary Completed]],"D")&lt;=7,"Yes","No"),"")</f>
        <v/>
      </c>
      <c r="BC446" s="18" t="str">
        <f>IFERROR(IF(LEN(TRIM(FIT_Lite[[#This Row],[Living Arrangements at Discharge]]))&gt;0,VLOOKUP(FIT_Lite[[#This Row],[Living Arrangements at Discharge]],Living_Arrangements[],2,FALSE),""),"")</f>
        <v/>
      </c>
      <c r="BD44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6" s="18" t="str">
        <f>IF(LEN(TRIM(FIT_Lite[[#This Row],[Employment Status at Discharge]]))&gt;0,IF(FIT_Lite[[#This Row],[Employment Status at Discharge]]="Yes","Stable",IF(FIT_Lite[[#This Row],[Employment Status at Discharge]]="No","Unstable",IFERROR(VLOOKUP(FIT_Lite[[#This Row],[Employment Status at Discharge]],Employment_Stat[],2,FALSE),""))),"")</f>
        <v/>
      </c>
      <c r="BF446" s="16">
        <f>IF(LEN(FIT_Lite[[#This Row],[Pre-AAPI Date]])&gt;0,FIT_Lite[[#This Row],[Pre-AAPI Date]],FIT_Lite[[#This Row],[Date Enrolled]])</f>
        <v>0</v>
      </c>
      <c r="BG446" s="16">
        <f ca="1">IF(LEN(FIT_Lite[[#This Row],[Date Discharge Summary Completed]])&gt;0,FIT_Lite[[#This Row],[Date Discharge Summary Completed]],IF(LEN(FIT_Lite[[#This Row],[Discharge Date]])&gt;0,FIT_Lite[[#This Row],[Discharge Date]]+30,TODAY()))</f>
        <v>45940</v>
      </c>
      <c r="BH446" s="16">
        <f>IF(LEN(FIT_Lite[[#This Row],[Pre-DLA-20 Date]])&gt;0,FIT_Lite[[#This Row],[Pre-DLA-20 Date]],FIT_Lite[[#This Row],[Date Enrolled]])</f>
        <v>0</v>
      </c>
      <c r="BI446" t="str">
        <f>IFERROR(IF(AND(TRIM(FIT_Lite[[#This Row],[Date Enrolled]])&lt;&gt;"",TRIM(FIT_Lite[[#This Row],[Discharge Date]])&lt;&gt;""),DATEDIF(FIT_Lite[[#This Row],[Date Enrolled]],FIT_Lite[[#This Row],[Discharge Date]],"D"),""),"")</f>
        <v/>
      </c>
    </row>
    <row r="447" spans="1:61" x14ac:dyDescent="0.25">
      <c r="A447" s="14"/>
      <c r="D447" s="20"/>
      <c r="O447" s="7"/>
      <c r="S447" s="10"/>
      <c r="AG447" s="11"/>
      <c r="AH447" s="35"/>
      <c r="AI447" s="11"/>
      <c r="AJ447" s="11"/>
      <c r="AP447" s="15" t="str" cm="1">
        <f t="array" aca="1" ref="AP44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7" s="16" t="str" cm="1">
        <f t="array" aca="1" ref="AQ44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7" s="16" t="str" cm="1">
        <f t="array" aca="1" ref="AR44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7" s="51" t="str">
        <f ca="1">IF(
AND(LEN(TRIM(FIT_Lite[[#This Row],[Child Care 6 Months Post-Discharge]]))=0,LEN(TRIM(FIT_Lite[[#This Row],[Discharge Date]]))&gt;0,LEN(TRIM(AN447))=0,FIT_Lite[[#This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7" s="48" t="str" cm="1">
        <f t="array" aca="1" ref="AT44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7" s="7">
        <f>IF(FIT_Lite[[#This Row],[Most Recent-AAPI Score]]&gt;=40, 1, IF(OR(TRIM(FIT_Lite[[#This Row],[Pre-AAPI Score]])="",TRIM(FIT_Lite[[#This Row],[Most Recent-AAPI Score]])=""),0,IF(FIT_Lite[[#This Row],[Most Recent-AAPI Score]]-FIT_Lite[[#This Row],[Pre-AAPI Score]]&gt;=0,1,0)))</f>
        <v>0</v>
      </c>
      <c r="AW447" s="7">
        <f>IF(FIT_Lite[[#This Row],[Most Recent-DLA-20 Score]]&gt;=7, 1, IF(OR(TRIM(FIT_Lite[[#This Row],[Pre-DLA-20 Score]])="",TRIM(FIT_Lite[[#This Row],[Most Recent-DLA-20 Score]])=""),0,IF(FIT_Lite[[#This Row],[Most Recent-DLA-20 Score]]-FIT_Lite[[#This Row],[Pre-DLA-20 Score]]&gt;=0,1,0)))</f>
        <v>0</v>
      </c>
      <c r="AX447" s="7">
        <f>IF(FIT_Lite[[#This Row],[Most Recent-AAPI Score]]&gt;=40, 1, IF(OR(TRIM(FIT_Lite[[#This Row],[Pre-AAPI Score]])="",TRIM(FIT_Lite[[#This Row],[Most Recent-AAPI Score]])=""),0,IF(FIT_Lite[[#This Row],[Most Recent-AAPI Score]]-FIT_Lite[[#This Row],[Pre-AAPI Score]]&gt;=0,1,0)))</f>
        <v>0</v>
      </c>
      <c r="AY447" s="7">
        <f>IF(FIT_Lite[[#This Row],[Most Recent-DLA-20 Score]]&gt;=7, 1, IF(OR(TRIM(FIT_Lite[[#This Row],[Pre-DLA-20 Score]])="",TRIM(FIT_Lite[[#This Row],[Most Recent-DLA-20 Score]])=""),0,IF(FIT_Lite[[#This Row],[Most Recent-DLA-20 Score]]-FIT_Lite[[#This Row],[Pre-DLA-20 Score]]&gt;=0,1,0)))</f>
        <v>0</v>
      </c>
      <c r="AZ447" s="7" t="str">
        <f>IFERROR(VLOOKUP(FIT_Lite[[#This Row],[Primary ICD-10 Diagnosis]],ICD_10[[Combined]:[category]],3,FALSE),"")</f>
        <v/>
      </c>
      <c r="BA447" s="18" t="str">
        <f>IF(AND(LEN(FIT_Lite[[#This Row],[Date Enrolled]])&gt;0,LEN(FIT_Lite[[#This Row],[Date Assessment Completed]])&gt;0),IF((FIT_Lite[[#This Row],[Date Assessment Completed]]-FIT_Lite[[#This Row],[Date Enrolled]])&lt;=15,"Yes","No"),"")</f>
        <v/>
      </c>
      <c r="BB447" s="7" t="str">
        <f>IF(AND(LEN(FIT_Lite[[#This Row],[Discharge Date]])&gt;0,LEN(FIT_Lite[[#This Row],[Date Discharge Summary Completed]])&gt;0),IF(DATEDIF(FIT_Lite[[#This Row],[Discharge Date]],FIT_Lite[[#This Row],[Date Discharge Summary Completed]],"D")&lt;=7,"Yes","No"),"")</f>
        <v/>
      </c>
      <c r="BC447" s="18" t="str">
        <f>IFERROR(IF(LEN(TRIM(FIT_Lite[[#This Row],[Living Arrangements at Discharge]]))&gt;0,VLOOKUP(FIT_Lite[[#This Row],[Living Arrangements at Discharge]],Living_Arrangements[],2,FALSE),""),"")</f>
        <v/>
      </c>
      <c r="BD44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7" s="18" t="str">
        <f>IF(LEN(TRIM(FIT_Lite[[#This Row],[Employment Status at Discharge]]))&gt;0,IF(FIT_Lite[[#This Row],[Employment Status at Discharge]]="Yes","Stable",IF(FIT_Lite[[#This Row],[Employment Status at Discharge]]="No","Unstable",IFERROR(VLOOKUP(FIT_Lite[[#This Row],[Employment Status at Discharge]],Employment_Stat[],2,FALSE),""))),"")</f>
        <v/>
      </c>
      <c r="BF447" s="16">
        <f>IF(LEN(FIT_Lite[[#This Row],[Pre-AAPI Date]])&gt;0,FIT_Lite[[#This Row],[Pre-AAPI Date]],FIT_Lite[[#This Row],[Date Enrolled]])</f>
        <v>0</v>
      </c>
      <c r="BG447" s="16">
        <f ca="1">IF(LEN(FIT_Lite[[#This Row],[Date Discharge Summary Completed]])&gt;0,FIT_Lite[[#This Row],[Date Discharge Summary Completed]],IF(LEN(FIT_Lite[[#This Row],[Discharge Date]])&gt;0,FIT_Lite[[#This Row],[Discharge Date]]+30,TODAY()))</f>
        <v>45940</v>
      </c>
      <c r="BH447" s="16">
        <f>IF(LEN(FIT_Lite[[#This Row],[Pre-DLA-20 Date]])&gt;0,FIT_Lite[[#This Row],[Pre-DLA-20 Date]],FIT_Lite[[#This Row],[Date Enrolled]])</f>
        <v>0</v>
      </c>
      <c r="BI447" t="str">
        <f>IFERROR(IF(AND(TRIM(FIT_Lite[[#This Row],[Date Enrolled]])&lt;&gt;"",TRIM(FIT_Lite[[#This Row],[Discharge Date]])&lt;&gt;""),DATEDIF(FIT_Lite[[#This Row],[Date Enrolled]],FIT_Lite[[#This Row],[Discharge Date]],"D"),""),"")</f>
        <v/>
      </c>
    </row>
    <row r="448" spans="1:61" x14ac:dyDescent="0.25">
      <c r="A448" s="14"/>
      <c r="D448" s="20"/>
      <c r="O448" s="7"/>
      <c r="S448" s="10"/>
      <c r="AG448" s="11"/>
      <c r="AH448" s="35"/>
      <c r="AI448" s="11"/>
      <c r="AJ448" s="11"/>
      <c r="AP448" s="15" t="str" cm="1">
        <f t="array" aca="1" ref="AP44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8" s="16" t="str" cm="1">
        <f t="array" aca="1" ref="AQ44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8" s="16" t="str" cm="1">
        <f t="array" aca="1" ref="AR44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8" s="51" t="str">
        <f ca="1">IF(
AND(LEN(TRIM(FIT_Lite[[#This Row],[Child Care 6 Months Post-Discharge]]))=0,LEN(TRIM(FIT_Lite[[#This Row],[Discharge Date]]))&gt;0,LEN(TRIM(AN448))=0,FIT_Lite[[#This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8" s="48" t="str" cm="1">
        <f t="array" aca="1" ref="AT44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8" s="7">
        <f>IF(FIT_Lite[[#This Row],[Most Recent-AAPI Score]]&gt;=40, 1, IF(OR(TRIM(FIT_Lite[[#This Row],[Pre-AAPI Score]])="",TRIM(FIT_Lite[[#This Row],[Most Recent-AAPI Score]])=""),0,IF(FIT_Lite[[#This Row],[Most Recent-AAPI Score]]-FIT_Lite[[#This Row],[Pre-AAPI Score]]&gt;=0,1,0)))</f>
        <v>0</v>
      </c>
      <c r="AW448" s="7">
        <f>IF(FIT_Lite[[#This Row],[Most Recent-DLA-20 Score]]&gt;=7, 1, IF(OR(TRIM(FIT_Lite[[#This Row],[Pre-DLA-20 Score]])="",TRIM(FIT_Lite[[#This Row],[Most Recent-DLA-20 Score]])=""),0,IF(FIT_Lite[[#This Row],[Most Recent-DLA-20 Score]]-FIT_Lite[[#This Row],[Pre-DLA-20 Score]]&gt;=0,1,0)))</f>
        <v>0</v>
      </c>
      <c r="AX448" s="7">
        <f>IF(FIT_Lite[[#This Row],[Most Recent-AAPI Score]]&gt;=40, 1, IF(OR(TRIM(FIT_Lite[[#This Row],[Pre-AAPI Score]])="",TRIM(FIT_Lite[[#This Row],[Most Recent-AAPI Score]])=""),0,IF(FIT_Lite[[#This Row],[Most Recent-AAPI Score]]-FIT_Lite[[#This Row],[Pre-AAPI Score]]&gt;=0,1,0)))</f>
        <v>0</v>
      </c>
      <c r="AY448" s="7">
        <f>IF(FIT_Lite[[#This Row],[Most Recent-DLA-20 Score]]&gt;=7, 1, IF(OR(TRIM(FIT_Lite[[#This Row],[Pre-DLA-20 Score]])="",TRIM(FIT_Lite[[#This Row],[Most Recent-DLA-20 Score]])=""),0,IF(FIT_Lite[[#This Row],[Most Recent-DLA-20 Score]]-FIT_Lite[[#This Row],[Pre-DLA-20 Score]]&gt;=0,1,0)))</f>
        <v>0</v>
      </c>
      <c r="AZ448" s="7" t="str">
        <f>IFERROR(VLOOKUP(FIT_Lite[[#This Row],[Primary ICD-10 Diagnosis]],ICD_10[[Combined]:[category]],3,FALSE),"")</f>
        <v/>
      </c>
      <c r="BA448" s="18" t="str">
        <f>IF(AND(LEN(FIT_Lite[[#This Row],[Date Enrolled]])&gt;0,LEN(FIT_Lite[[#This Row],[Date Assessment Completed]])&gt;0),IF((FIT_Lite[[#This Row],[Date Assessment Completed]]-FIT_Lite[[#This Row],[Date Enrolled]])&lt;=15,"Yes","No"),"")</f>
        <v/>
      </c>
      <c r="BB448" s="7" t="str">
        <f>IF(AND(LEN(FIT_Lite[[#This Row],[Discharge Date]])&gt;0,LEN(FIT_Lite[[#This Row],[Date Discharge Summary Completed]])&gt;0),IF(DATEDIF(FIT_Lite[[#This Row],[Discharge Date]],FIT_Lite[[#This Row],[Date Discharge Summary Completed]],"D")&lt;=7,"Yes","No"),"")</f>
        <v/>
      </c>
      <c r="BC448" s="18" t="str">
        <f>IFERROR(IF(LEN(TRIM(FIT_Lite[[#This Row],[Living Arrangements at Discharge]]))&gt;0,VLOOKUP(FIT_Lite[[#This Row],[Living Arrangements at Discharge]],Living_Arrangements[],2,FALSE),""),"")</f>
        <v/>
      </c>
      <c r="BD44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8" s="18" t="str">
        <f>IF(LEN(TRIM(FIT_Lite[[#This Row],[Employment Status at Discharge]]))&gt;0,IF(FIT_Lite[[#This Row],[Employment Status at Discharge]]="Yes","Stable",IF(FIT_Lite[[#This Row],[Employment Status at Discharge]]="No","Unstable",IFERROR(VLOOKUP(FIT_Lite[[#This Row],[Employment Status at Discharge]],Employment_Stat[],2,FALSE),""))),"")</f>
        <v/>
      </c>
      <c r="BF448" s="16">
        <f>IF(LEN(FIT_Lite[[#This Row],[Pre-AAPI Date]])&gt;0,FIT_Lite[[#This Row],[Pre-AAPI Date]],FIT_Lite[[#This Row],[Date Enrolled]])</f>
        <v>0</v>
      </c>
      <c r="BG448" s="16">
        <f ca="1">IF(LEN(FIT_Lite[[#This Row],[Date Discharge Summary Completed]])&gt;0,FIT_Lite[[#This Row],[Date Discharge Summary Completed]],IF(LEN(FIT_Lite[[#This Row],[Discharge Date]])&gt;0,FIT_Lite[[#This Row],[Discharge Date]]+30,TODAY()))</f>
        <v>45940</v>
      </c>
      <c r="BH448" s="16">
        <f>IF(LEN(FIT_Lite[[#This Row],[Pre-DLA-20 Date]])&gt;0,FIT_Lite[[#This Row],[Pre-DLA-20 Date]],FIT_Lite[[#This Row],[Date Enrolled]])</f>
        <v>0</v>
      </c>
      <c r="BI448" t="str">
        <f>IFERROR(IF(AND(TRIM(FIT_Lite[[#This Row],[Date Enrolled]])&lt;&gt;"",TRIM(FIT_Lite[[#This Row],[Discharge Date]])&lt;&gt;""),DATEDIF(FIT_Lite[[#This Row],[Date Enrolled]],FIT_Lite[[#This Row],[Discharge Date]],"D"),""),"")</f>
        <v/>
      </c>
    </row>
    <row r="449" spans="1:61" x14ac:dyDescent="0.25">
      <c r="A449" s="14"/>
      <c r="D449" s="20"/>
      <c r="O449" s="7"/>
      <c r="S449" s="10"/>
      <c r="AG449" s="11"/>
      <c r="AH449" s="35"/>
      <c r="AI449" s="11"/>
      <c r="AJ449" s="11"/>
      <c r="AP449" s="15" t="str" cm="1">
        <f t="array" aca="1" ref="AP44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49" s="16" t="str" cm="1">
        <f t="array" aca="1" ref="AQ44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49" s="16" t="str" cm="1">
        <f t="array" aca="1" ref="AR44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49" s="51" t="str">
        <f ca="1">IF(
AND(LEN(TRIM(FIT_Lite[[#This Row],[Child Care 6 Months Post-Discharge]]))=0,LEN(TRIM(FIT_Lite[[#This Row],[Discharge Date]]))&gt;0,LEN(TRIM(AN449))=0,FIT_Lite[[#This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49" s="48" t="str" cm="1">
        <f t="array" aca="1" ref="AT44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4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49" s="7">
        <f>IF(FIT_Lite[[#This Row],[Most Recent-AAPI Score]]&gt;=40, 1, IF(OR(TRIM(FIT_Lite[[#This Row],[Pre-AAPI Score]])="",TRIM(FIT_Lite[[#This Row],[Most Recent-AAPI Score]])=""),0,IF(FIT_Lite[[#This Row],[Most Recent-AAPI Score]]-FIT_Lite[[#This Row],[Pre-AAPI Score]]&gt;=0,1,0)))</f>
        <v>0</v>
      </c>
      <c r="AW449" s="7">
        <f>IF(FIT_Lite[[#This Row],[Most Recent-DLA-20 Score]]&gt;=7, 1, IF(OR(TRIM(FIT_Lite[[#This Row],[Pre-DLA-20 Score]])="",TRIM(FIT_Lite[[#This Row],[Most Recent-DLA-20 Score]])=""),0,IF(FIT_Lite[[#This Row],[Most Recent-DLA-20 Score]]-FIT_Lite[[#This Row],[Pre-DLA-20 Score]]&gt;=0,1,0)))</f>
        <v>0</v>
      </c>
      <c r="AX449" s="7">
        <f>IF(FIT_Lite[[#This Row],[Most Recent-AAPI Score]]&gt;=40, 1, IF(OR(TRIM(FIT_Lite[[#This Row],[Pre-AAPI Score]])="",TRIM(FIT_Lite[[#This Row],[Most Recent-AAPI Score]])=""),0,IF(FIT_Lite[[#This Row],[Most Recent-AAPI Score]]-FIT_Lite[[#This Row],[Pre-AAPI Score]]&gt;=0,1,0)))</f>
        <v>0</v>
      </c>
      <c r="AY449" s="7">
        <f>IF(FIT_Lite[[#This Row],[Most Recent-DLA-20 Score]]&gt;=7, 1, IF(OR(TRIM(FIT_Lite[[#This Row],[Pre-DLA-20 Score]])="",TRIM(FIT_Lite[[#This Row],[Most Recent-DLA-20 Score]])=""),0,IF(FIT_Lite[[#This Row],[Most Recent-DLA-20 Score]]-FIT_Lite[[#This Row],[Pre-DLA-20 Score]]&gt;=0,1,0)))</f>
        <v>0</v>
      </c>
      <c r="AZ449" s="7" t="str">
        <f>IFERROR(VLOOKUP(FIT_Lite[[#This Row],[Primary ICD-10 Diagnosis]],ICD_10[[Combined]:[category]],3,FALSE),"")</f>
        <v/>
      </c>
      <c r="BA449" s="18" t="str">
        <f>IF(AND(LEN(FIT_Lite[[#This Row],[Date Enrolled]])&gt;0,LEN(FIT_Lite[[#This Row],[Date Assessment Completed]])&gt;0),IF((FIT_Lite[[#This Row],[Date Assessment Completed]]-FIT_Lite[[#This Row],[Date Enrolled]])&lt;=15,"Yes","No"),"")</f>
        <v/>
      </c>
      <c r="BB449" s="7" t="str">
        <f>IF(AND(LEN(FIT_Lite[[#This Row],[Discharge Date]])&gt;0,LEN(FIT_Lite[[#This Row],[Date Discharge Summary Completed]])&gt;0),IF(DATEDIF(FIT_Lite[[#This Row],[Discharge Date]],FIT_Lite[[#This Row],[Date Discharge Summary Completed]],"D")&lt;=7,"Yes","No"),"")</f>
        <v/>
      </c>
      <c r="BC449" s="18" t="str">
        <f>IFERROR(IF(LEN(TRIM(FIT_Lite[[#This Row],[Living Arrangements at Discharge]]))&gt;0,VLOOKUP(FIT_Lite[[#This Row],[Living Arrangements at Discharge]],Living_Arrangements[],2,FALSE),""),"")</f>
        <v/>
      </c>
      <c r="BD44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49" s="18" t="str">
        <f>IF(LEN(TRIM(FIT_Lite[[#This Row],[Employment Status at Discharge]]))&gt;0,IF(FIT_Lite[[#This Row],[Employment Status at Discharge]]="Yes","Stable",IF(FIT_Lite[[#This Row],[Employment Status at Discharge]]="No","Unstable",IFERROR(VLOOKUP(FIT_Lite[[#This Row],[Employment Status at Discharge]],Employment_Stat[],2,FALSE),""))),"")</f>
        <v/>
      </c>
      <c r="BF449" s="16">
        <f>IF(LEN(FIT_Lite[[#This Row],[Pre-AAPI Date]])&gt;0,FIT_Lite[[#This Row],[Pre-AAPI Date]],FIT_Lite[[#This Row],[Date Enrolled]])</f>
        <v>0</v>
      </c>
      <c r="BG449" s="16">
        <f ca="1">IF(LEN(FIT_Lite[[#This Row],[Date Discharge Summary Completed]])&gt;0,FIT_Lite[[#This Row],[Date Discharge Summary Completed]],IF(LEN(FIT_Lite[[#This Row],[Discharge Date]])&gt;0,FIT_Lite[[#This Row],[Discharge Date]]+30,TODAY()))</f>
        <v>45940</v>
      </c>
      <c r="BH449" s="16">
        <f>IF(LEN(FIT_Lite[[#This Row],[Pre-DLA-20 Date]])&gt;0,FIT_Lite[[#This Row],[Pre-DLA-20 Date]],FIT_Lite[[#This Row],[Date Enrolled]])</f>
        <v>0</v>
      </c>
      <c r="BI449" t="str">
        <f>IFERROR(IF(AND(TRIM(FIT_Lite[[#This Row],[Date Enrolled]])&lt;&gt;"",TRIM(FIT_Lite[[#This Row],[Discharge Date]])&lt;&gt;""),DATEDIF(FIT_Lite[[#This Row],[Date Enrolled]],FIT_Lite[[#This Row],[Discharge Date]],"D"),""),"")</f>
        <v/>
      </c>
    </row>
    <row r="450" spans="1:61" x14ac:dyDescent="0.25">
      <c r="A450" s="14"/>
      <c r="D450" s="20"/>
      <c r="O450" s="7"/>
      <c r="S450" s="10"/>
      <c r="AG450" s="11"/>
      <c r="AH450" s="35"/>
      <c r="AI450" s="11"/>
      <c r="AJ450" s="11"/>
      <c r="AP450" s="15" t="str" cm="1">
        <f t="array" aca="1" ref="AP45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0" s="16" t="str" cm="1">
        <f t="array" aca="1" ref="AQ45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0" s="16" t="str" cm="1">
        <f t="array" aca="1" ref="AR45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0" s="51" t="str">
        <f ca="1">IF(
AND(LEN(TRIM(FIT_Lite[[#This Row],[Child Care 6 Months Post-Discharge]]))=0,LEN(TRIM(FIT_Lite[[#This Row],[Discharge Date]]))&gt;0,LEN(TRIM(AN450))=0,FIT_Lite[[#This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0" s="48" t="str" cm="1">
        <f t="array" aca="1" ref="AT45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0" s="7">
        <f>IF(FIT_Lite[[#This Row],[Most Recent-AAPI Score]]&gt;=40, 1, IF(OR(TRIM(FIT_Lite[[#This Row],[Pre-AAPI Score]])="",TRIM(FIT_Lite[[#This Row],[Most Recent-AAPI Score]])=""),0,IF(FIT_Lite[[#This Row],[Most Recent-AAPI Score]]-FIT_Lite[[#This Row],[Pre-AAPI Score]]&gt;=0,1,0)))</f>
        <v>0</v>
      </c>
      <c r="AW450" s="7">
        <f>IF(FIT_Lite[[#This Row],[Most Recent-DLA-20 Score]]&gt;=7, 1, IF(OR(TRIM(FIT_Lite[[#This Row],[Pre-DLA-20 Score]])="",TRIM(FIT_Lite[[#This Row],[Most Recent-DLA-20 Score]])=""),0,IF(FIT_Lite[[#This Row],[Most Recent-DLA-20 Score]]-FIT_Lite[[#This Row],[Pre-DLA-20 Score]]&gt;=0,1,0)))</f>
        <v>0</v>
      </c>
      <c r="AX450" s="7">
        <f>IF(FIT_Lite[[#This Row],[Most Recent-AAPI Score]]&gt;=40, 1, IF(OR(TRIM(FIT_Lite[[#This Row],[Pre-AAPI Score]])="",TRIM(FIT_Lite[[#This Row],[Most Recent-AAPI Score]])=""),0,IF(FIT_Lite[[#This Row],[Most Recent-AAPI Score]]-FIT_Lite[[#This Row],[Pre-AAPI Score]]&gt;=0,1,0)))</f>
        <v>0</v>
      </c>
      <c r="AY450" s="7">
        <f>IF(FIT_Lite[[#This Row],[Most Recent-DLA-20 Score]]&gt;=7, 1, IF(OR(TRIM(FIT_Lite[[#This Row],[Pre-DLA-20 Score]])="",TRIM(FIT_Lite[[#This Row],[Most Recent-DLA-20 Score]])=""),0,IF(FIT_Lite[[#This Row],[Most Recent-DLA-20 Score]]-FIT_Lite[[#This Row],[Pre-DLA-20 Score]]&gt;=0,1,0)))</f>
        <v>0</v>
      </c>
      <c r="AZ450" s="7" t="str">
        <f>IFERROR(VLOOKUP(FIT_Lite[[#This Row],[Primary ICD-10 Diagnosis]],ICD_10[[Combined]:[category]],3,FALSE),"")</f>
        <v/>
      </c>
      <c r="BA450" s="18" t="str">
        <f>IF(AND(LEN(FIT_Lite[[#This Row],[Date Enrolled]])&gt;0,LEN(FIT_Lite[[#This Row],[Date Assessment Completed]])&gt;0),IF((FIT_Lite[[#This Row],[Date Assessment Completed]]-FIT_Lite[[#This Row],[Date Enrolled]])&lt;=15,"Yes","No"),"")</f>
        <v/>
      </c>
      <c r="BB450" s="7" t="str">
        <f>IF(AND(LEN(FIT_Lite[[#This Row],[Discharge Date]])&gt;0,LEN(FIT_Lite[[#This Row],[Date Discharge Summary Completed]])&gt;0),IF(DATEDIF(FIT_Lite[[#This Row],[Discharge Date]],FIT_Lite[[#This Row],[Date Discharge Summary Completed]],"D")&lt;=7,"Yes","No"),"")</f>
        <v/>
      </c>
      <c r="BC450" s="18" t="str">
        <f>IFERROR(IF(LEN(TRIM(FIT_Lite[[#This Row],[Living Arrangements at Discharge]]))&gt;0,VLOOKUP(FIT_Lite[[#This Row],[Living Arrangements at Discharge]],Living_Arrangements[],2,FALSE),""),"")</f>
        <v/>
      </c>
      <c r="BD45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0" s="18" t="str">
        <f>IF(LEN(TRIM(FIT_Lite[[#This Row],[Employment Status at Discharge]]))&gt;0,IF(FIT_Lite[[#This Row],[Employment Status at Discharge]]="Yes","Stable",IF(FIT_Lite[[#This Row],[Employment Status at Discharge]]="No","Unstable",IFERROR(VLOOKUP(FIT_Lite[[#This Row],[Employment Status at Discharge]],Employment_Stat[],2,FALSE),""))),"")</f>
        <v/>
      </c>
      <c r="BF450" s="16">
        <f>IF(LEN(FIT_Lite[[#This Row],[Pre-AAPI Date]])&gt;0,FIT_Lite[[#This Row],[Pre-AAPI Date]],FIT_Lite[[#This Row],[Date Enrolled]])</f>
        <v>0</v>
      </c>
      <c r="BG450" s="16">
        <f ca="1">IF(LEN(FIT_Lite[[#This Row],[Date Discharge Summary Completed]])&gt;0,FIT_Lite[[#This Row],[Date Discharge Summary Completed]],IF(LEN(FIT_Lite[[#This Row],[Discharge Date]])&gt;0,FIT_Lite[[#This Row],[Discharge Date]]+30,TODAY()))</f>
        <v>45940</v>
      </c>
      <c r="BH450" s="16">
        <f>IF(LEN(FIT_Lite[[#This Row],[Pre-DLA-20 Date]])&gt;0,FIT_Lite[[#This Row],[Pre-DLA-20 Date]],FIT_Lite[[#This Row],[Date Enrolled]])</f>
        <v>0</v>
      </c>
      <c r="BI450" t="str">
        <f>IFERROR(IF(AND(TRIM(FIT_Lite[[#This Row],[Date Enrolled]])&lt;&gt;"",TRIM(FIT_Lite[[#This Row],[Discharge Date]])&lt;&gt;""),DATEDIF(FIT_Lite[[#This Row],[Date Enrolled]],FIT_Lite[[#This Row],[Discharge Date]],"D"),""),"")</f>
        <v/>
      </c>
    </row>
    <row r="451" spans="1:61" x14ac:dyDescent="0.25">
      <c r="A451" s="14"/>
      <c r="D451" s="20"/>
      <c r="O451" s="7"/>
      <c r="S451" s="10"/>
      <c r="AG451" s="11"/>
      <c r="AH451" s="35"/>
      <c r="AI451" s="11"/>
      <c r="AJ451" s="11"/>
      <c r="AP451" s="15" t="str" cm="1">
        <f t="array" aca="1" ref="AP45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1" s="16" t="str" cm="1">
        <f t="array" aca="1" ref="AQ45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1" s="16" t="str" cm="1">
        <f t="array" aca="1" ref="AR45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1" s="51" t="str">
        <f ca="1">IF(
AND(LEN(TRIM(FIT_Lite[[#This Row],[Child Care 6 Months Post-Discharge]]))=0,LEN(TRIM(FIT_Lite[[#This Row],[Discharge Date]]))&gt;0,LEN(TRIM(AN451))=0,FIT_Lite[[#This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1" s="48" t="str" cm="1">
        <f t="array" aca="1" ref="AT45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1" s="7">
        <f>IF(FIT_Lite[[#This Row],[Most Recent-AAPI Score]]&gt;=40, 1, IF(OR(TRIM(FIT_Lite[[#This Row],[Pre-AAPI Score]])="",TRIM(FIT_Lite[[#This Row],[Most Recent-AAPI Score]])=""),0,IF(FIT_Lite[[#This Row],[Most Recent-AAPI Score]]-FIT_Lite[[#This Row],[Pre-AAPI Score]]&gt;=0,1,0)))</f>
        <v>0</v>
      </c>
      <c r="AW451" s="7">
        <f>IF(FIT_Lite[[#This Row],[Most Recent-DLA-20 Score]]&gt;=7, 1, IF(OR(TRIM(FIT_Lite[[#This Row],[Pre-DLA-20 Score]])="",TRIM(FIT_Lite[[#This Row],[Most Recent-DLA-20 Score]])=""),0,IF(FIT_Lite[[#This Row],[Most Recent-DLA-20 Score]]-FIT_Lite[[#This Row],[Pre-DLA-20 Score]]&gt;=0,1,0)))</f>
        <v>0</v>
      </c>
      <c r="AX451" s="7">
        <f>IF(FIT_Lite[[#This Row],[Most Recent-AAPI Score]]&gt;=40, 1, IF(OR(TRIM(FIT_Lite[[#This Row],[Pre-AAPI Score]])="",TRIM(FIT_Lite[[#This Row],[Most Recent-AAPI Score]])=""),0,IF(FIT_Lite[[#This Row],[Most Recent-AAPI Score]]-FIT_Lite[[#This Row],[Pre-AAPI Score]]&gt;=0,1,0)))</f>
        <v>0</v>
      </c>
      <c r="AY451" s="7">
        <f>IF(FIT_Lite[[#This Row],[Most Recent-DLA-20 Score]]&gt;=7, 1, IF(OR(TRIM(FIT_Lite[[#This Row],[Pre-DLA-20 Score]])="",TRIM(FIT_Lite[[#This Row],[Most Recent-DLA-20 Score]])=""),0,IF(FIT_Lite[[#This Row],[Most Recent-DLA-20 Score]]-FIT_Lite[[#This Row],[Pre-DLA-20 Score]]&gt;=0,1,0)))</f>
        <v>0</v>
      </c>
      <c r="AZ451" s="7" t="str">
        <f>IFERROR(VLOOKUP(FIT_Lite[[#This Row],[Primary ICD-10 Diagnosis]],ICD_10[[Combined]:[category]],3,FALSE),"")</f>
        <v/>
      </c>
      <c r="BA451" s="18" t="str">
        <f>IF(AND(LEN(FIT_Lite[[#This Row],[Date Enrolled]])&gt;0,LEN(FIT_Lite[[#This Row],[Date Assessment Completed]])&gt;0),IF((FIT_Lite[[#This Row],[Date Assessment Completed]]-FIT_Lite[[#This Row],[Date Enrolled]])&lt;=15,"Yes","No"),"")</f>
        <v/>
      </c>
      <c r="BB451" s="7" t="str">
        <f>IF(AND(LEN(FIT_Lite[[#This Row],[Discharge Date]])&gt;0,LEN(FIT_Lite[[#This Row],[Date Discharge Summary Completed]])&gt;0),IF(DATEDIF(FIT_Lite[[#This Row],[Discharge Date]],FIT_Lite[[#This Row],[Date Discharge Summary Completed]],"D")&lt;=7,"Yes","No"),"")</f>
        <v/>
      </c>
      <c r="BC451" s="18" t="str">
        <f>IFERROR(IF(LEN(TRIM(FIT_Lite[[#This Row],[Living Arrangements at Discharge]]))&gt;0,VLOOKUP(FIT_Lite[[#This Row],[Living Arrangements at Discharge]],Living_Arrangements[],2,FALSE),""),"")</f>
        <v/>
      </c>
      <c r="BD45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1" s="18" t="str">
        <f>IF(LEN(TRIM(FIT_Lite[[#This Row],[Employment Status at Discharge]]))&gt;0,IF(FIT_Lite[[#This Row],[Employment Status at Discharge]]="Yes","Stable",IF(FIT_Lite[[#This Row],[Employment Status at Discharge]]="No","Unstable",IFERROR(VLOOKUP(FIT_Lite[[#This Row],[Employment Status at Discharge]],Employment_Stat[],2,FALSE),""))),"")</f>
        <v/>
      </c>
      <c r="BF451" s="16">
        <f>IF(LEN(FIT_Lite[[#This Row],[Pre-AAPI Date]])&gt;0,FIT_Lite[[#This Row],[Pre-AAPI Date]],FIT_Lite[[#This Row],[Date Enrolled]])</f>
        <v>0</v>
      </c>
      <c r="BG451" s="16">
        <f ca="1">IF(LEN(FIT_Lite[[#This Row],[Date Discharge Summary Completed]])&gt;0,FIT_Lite[[#This Row],[Date Discharge Summary Completed]],IF(LEN(FIT_Lite[[#This Row],[Discharge Date]])&gt;0,FIT_Lite[[#This Row],[Discharge Date]]+30,TODAY()))</f>
        <v>45940</v>
      </c>
      <c r="BH451" s="16">
        <f>IF(LEN(FIT_Lite[[#This Row],[Pre-DLA-20 Date]])&gt;0,FIT_Lite[[#This Row],[Pre-DLA-20 Date]],FIT_Lite[[#This Row],[Date Enrolled]])</f>
        <v>0</v>
      </c>
      <c r="BI451" t="str">
        <f>IFERROR(IF(AND(TRIM(FIT_Lite[[#This Row],[Date Enrolled]])&lt;&gt;"",TRIM(FIT_Lite[[#This Row],[Discharge Date]])&lt;&gt;""),DATEDIF(FIT_Lite[[#This Row],[Date Enrolled]],FIT_Lite[[#This Row],[Discharge Date]],"D"),""),"")</f>
        <v/>
      </c>
    </row>
    <row r="452" spans="1:61" x14ac:dyDescent="0.25">
      <c r="A452" s="14"/>
      <c r="D452" s="20"/>
      <c r="O452" s="7"/>
      <c r="S452" s="10"/>
      <c r="AG452" s="11"/>
      <c r="AH452" s="35"/>
      <c r="AI452" s="11"/>
      <c r="AJ452" s="11"/>
      <c r="AP452" s="15" t="str" cm="1">
        <f t="array" aca="1" ref="AP45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2" s="16" t="str" cm="1">
        <f t="array" aca="1" ref="AQ45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2" s="16" t="str" cm="1">
        <f t="array" aca="1" ref="AR45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2" s="51" t="str">
        <f ca="1">IF(
AND(LEN(TRIM(FIT_Lite[[#This Row],[Child Care 6 Months Post-Discharge]]))=0,LEN(TRIM(FIT_Lite[[#This Row],[Discharge Date]]))&gt;0,LEN(TRIM(AN452))=0,FIT_Lite[[#This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2" s="48" t="str" cm="1">
        <f t="array" aca="1" ref="AT45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2" s="7">
        <f>IF(FIT_Lite[[#This Row],[Most Recent-AAPI Score]]&gt;=40, 1, IF(OR(TRIM(FIT_Lite[[#This Row],[Pre-AAPI Score]])="",TRIM(FIT_Lite[[#This Row],[Most Recent-AAPI Score]])=""),0,IF(FIT_Lite[[#This Row],[Most Recent-AAPI Score]]-FIT_Lite[[#This Row],[Pre-AAPI Score]]&gt;=0,1,0)))</f>
        <v>0</v>
      </c>
      <c r="AW452" s="7">
        <f>IF(FIT_Lite[[#This Row],[Most Recent-DLA-20 Score]]&gt;=7, 1, IF(OR(TRIM(FIT_Lite[[#This Row],[Pre-DLA-20 Score]])="",TRIM(FIT_Lite[[#This Row],[Most Recent-DLA-20 Score]])=""),0,IF(FIT_Lite[[#This Row],[Most Recent-DLA-20 Score]]-FIT_Lite[[#This Row],[Pre-DLA-20 Score]]&gt;=0,1,0)))</f>
        <v>0</v>
      </c>
      <c r="AX452" s="7">
        <f>IF(FIT_Lite[[#This Row],[Most Recent-AAPI Score]]&gt;=40, 1, IF(OR(TRIM(FIT_Lite[[#This Row],[Pre-AAPI Score]])="",TRIM(FIT_Lite[[#This Row],[Most Recent-AAPI Score]])=""),0,IF(FIT_Lite[[#This Row],[Most Recent-AAPI Score]]-FIT_Lite[[#This Row],[Pre-AAPI Score]]&gt;=0,1,0)))</f>
        <v>0</v>
      </c>
      <c r="AY452" s="7">
        <f>IF(FIT_Lite[[#This Row],[Most Recent-DLA-20 Score]]&gt;=7, 1, IF(OR(TRIM(FIT_Lite[[#This Row],[Pre-DLA-20 Score]])="",TRIM(FIT_Lite[[#This Row],[Most Recent-DLA-20 Score]])=""),0,IF(FIT_Lite[[#This Row],[Most Recent-DLA-20 Score]]-FIT_Lite[[#This Row],[Pre-DLA-20 Score]]&gt;=0,1,0)))</f>
        <v>0</v>
      </c>
      <c r="AZ452" s="7" t="str">
        <f>IFERROR(VLOOKUP(FIT_Lite[[#This Row],[Primary ICD-10 Diagnosis]],ICD_10[[Combined]:[category]],3,FALSE),"")</f>
        <v/>
      </c>
      <c r="BA452" s="18" t="str">
        <f>IF(AND(LEN(FIT_Lite[[#This Row],[Date Enrolled]])&gt;0,LEN(FIT_Lite[[#This Row],[Date Assessment Completed]])&gt;0),IF((FIT_Lite[[#This Row],[Date Assessment Completed]]-FIT_Lite[[#This Row],[Date Enrolled]])&lt;=15,"Yes","No"),"")</f>
        <v/>
      </c>
      <c r="BB452" s="7" t="str">
        <f>IF(AND(LEN(FIT_Lite[[#This Row],[Discharge Date]])&gt;0,LEN(FIT_Lite[[#This Row],[Date Discharge Summary Completed]])&gt;0),IF(DATEDIF(FIT_Lite[[#This Row],[Discharge Date]],FIT_Lite[[#This Row],[Date Discharge Summary Completed]],"D")&lt;=7,"Yes","No"),"")</f>
        <v/>
      </c>
      <c r="BC452" s="18" t="str">
        <f>IFERROR(IF(LEN(TRIM(FIT_Lite[[#This Row],[Living Arrangements at Discharge]]))&gt;0,VLOOKUP(FIT_Lite[[#This Row],[Living Arrangements at Discharge]],Living_Arrangements[],2,FALSE),""),"")</f>
        <v/>
      </c>
      <c r="BD45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2" s="18" t="str">
        <f>IF(LEN(TRIM(FIT_Lite[[#This Row],[Employment Status at Discharge]]))&gt;0,IF(FIT_Lite[[#This Row],[Employment Status at Discharge]]="Yes","Stable",IF(FIT_Lite[[#This Row],[Employment Status at Discharge]]="No","Unstable",IFERROR(VLOOKUP(FIT_Lite[[#This Row],[Employment Status at Discharge]],Employment_Stat[],2,FALSE),""))),"")</f>
        <v/>
      </c>
      <c r="BF452" s="16">
        <f>IF(LEN(FIT_Lite[[#This Row],[Pre-AAPI Date]])&gt;0,FIT_Lite[[#This Row],[Pre-AAPI Date]],FIT_Lite[[#This Row],[Date Enrolled]])</f>
        <v>0</v>
      </c>
      <c r="BG452" s="16">
        <f ca="1">IF(LEN(FIT_Lite[[#This Row],[Date Discharge Summary Completed]])&gt;0,FIT_Lite[[#This Row],[Date Discharge Summary Completed]],IF(LEN(FIT_Lite[[#This Row],[Discharge Date]])&gt;0,FIT_Lite[[#This Row],[Discharge Date]]+30,TODAY()))</f>
        <v>45940</v>
      </c>
      <c r="BH452" s="16">
        <f>IF(LEN(FIT_Lite[[#This Row],[Pre-DLA-20 Date]])&gt;0,FIT_Lite[[#This Row],[Pre-DLA-20 Date]],FIT_Lite[[#This Row],[Date Enrolled]])</f>
        <v>0</v>
      </c>
      <c r="BI452" t="str">
        <f>IFERROR(IF(AND(TRIM(FIT_Lite[[#This Row],[Date Enrolled]])&lt;&gt;"",TRIM(FIT_Lite[[#This Row],[Discharge Date]])&lt;&gt;""),DATEDIF(FIT_Lite[[#This Row],[Date Enrolled]],FIT_Lite[[#This Row],[Discharge Date]],"D"),""),"")</f>
        <v/>
      </c>
    </row>
    <row r="453" spans="1:61" x14ac:dyDescent="0.25">
      <c r="A453" s="14"/>
      <c r="D453" s="20"/>
      <c r="O453" s="7"/>
      <c r="S453" s="10"/>
      <c r="AG453" s="11"/>
      <c r="AH453" s="35"/>
      <c r="AI453" s="11"/>
      <c r="AJ453" s="11"/>
      <c r="AP453" s="15" t="str" cm="1">
        <f t="array" aca="1" ref="AP45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3" s="16" t="str" cm="1">
        <f t="array" aca="1" ref="AQ45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3" s="16" t="str" cm="1">
        <f t="array" aca="1" ref="AR45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3" s="51" t="str">
        <f ca="1">IF(
AND(LEN(TRIM(FIT_Lite[[#This Row],[Child Care 6 Months Post-Discharge]]))=0,LEN(TRIM(FIT_Lite[[#This Row],[Discharge Date]]))&gt;0,LEN(TRIM(AN453))=0,FIT_Lite[[#This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3" s="48" t="str" cm="1">
        <f t="array" aca="1" ref="AT45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3" s="7">
        <f>IF(FIT_Lite[[#This Row],[Most Recent-AAPI Score]]&gt;=40, 1, IF(OR(TRIM(FIT_Lite[[#This Row],[Pre-AAPI Score]])="",TRIM(FIT_Lite[[#This Row],[Most Recent-AAPI Score]])=""),0,IF(FIT_Lite[[#This Row],[Most Recent-AAPI Score]]-FIT_Lite[[#This Row],[Pre-AAPI Score]]&gt;=0,1,0)))</f>
        <v>0</v>
      </c>
      <c r="AW453" s="7">
        <f>IF(FIT_Lite[[#This Row],[Most Recent-DLA-20 Score]]&gt;=7, 1, IF(OR(TRIM(FIT_Lite[[#This Row],[Pre-DLA-20 Score]])="",TRIM(FIT_Lite[[#This Row],[Most Recent-DLA-20 Score]])=""),0,IF(FIT_Lite[[#This Row],[Most Recent-DLA-20 Score]]-FIT_Lite[[#This Row],[Pre-DLA-20 Score]]&gt;=0,1,0)))</f>
        <v>0</v>
      </c>
      <c r="AX453" s="7">
        <f>IF(FIT_Lite[[#This Row],[Most Recent-AAPI Score]]&gt;=40, 1, IF(OR(TRIM(FIT_Lite[[#This Row],[Pre-AAPI Score]])="",TRIM(FIT_Lite[[#This Row],[Most Recent-AAPI Score]])=""),0,IF(FIT_Lite[[#This Row],[Most Recent-AAPI Score]]-FIT_Lite[[#This Row],[Pre-AAPI Score]]&gt;=0,1,0)))</f>
        <v>0</v>
      </c>
      <c r="AY453" s="7">
        <f>IF(FIT_Lite[[#This Row],[Most Recent-DLA-20 Score]]&gt;=7, 1, IF(OR(TRIM(FIT_Lite[[#This Row],[Pre-DLA-20 Score]])="",TRIM(FIT_Lite[[#This Row],[Most Recent-DLA-20 Score]])=""),0,IF(FIT_Lite[[#This Row],[Most Recent-DLA-20 Score]]-FIT_Lite[[#This Row],[Pre-DLA-20 Score]]&gt;=0,1,0)))</f>
        <v>0</v>
      </c>
      <c r="AZ453" s="7" t="str">
        <f>IFERROR(VLOOKUP(FIT_Lite[[#This Row],[Primary ICD-10 Diagnosis]],ICD_10[[Combined]:[category]],3,FALSE),"")</f>
        <v/>
      </c>
      <c r="BA453" s="18" t="str">
        <f>IF(AND(LEN(FIT_Lite[[#This Row],[Date Enrolled]])&gt;0,LEN(FIT_Lite[[#This Row],[Date Assessment Completed]])&gt;0),IF((FIT_Lite[[#This Row],[Date Assessment Completed]]-FIT_Lite[[#This Row],[Date Enrolled]])&lt;=15,"Yes","No"),"")</f>
        <v/>
      </c>
      <c r="BB453" s="7" t="str">
        <f>IF(AND(LEN(FIT_Lite[[#This Row],[Discharge Date]])&gt;0,LEN(FIT_Lite[[#This Row],[Date Discharge Summary Completed]])&gt;0),IF(DATEDIF(FIT_Lite[[#This Row],[Discharge Date]],FIT_Lite[[#This Row],[Date Discharge Summary Completed]],"D")&lt;=7,"Yes","No"),"")</f>
        <v/>
      </c>
      <c r="BC453" s="18" t="str">
        <f>IFERROR(IF(LEN(TRIM(FIT_Lite[[#This Row],[Living Arrangements at Discharge]]))&gt;0,VLOOKUP(FIT_Lite[[#This Row],[Living Arrangements at Discharge]],Living_Arrangements[],2,FALSE),""),"")</f>
        <v/>
      </c>
      <c r="BD45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3" s="18" t="str">
        <f>IF(LEN(TRIM(FIT_Lite[[#This Row],[Employment Status at Discharge]]))&gt;0,IF(FIT_Lite[[#This Row],[Employment Status at Discharge]]="Yes","Stable",IF(FIT_Lite[[#This Row],[Employment Status at Discharge]]="No","Unstable",IFERROR(VLOOKUP(FIT_Lite[[#This Row],[Employment Status at Discharge]],Employment_Stat[],2,FALSE),""))),"")</f>
        <v/>
      </c>
      <c r="BF453" s="16">
        <f>IF(LEN(FIT_Lite[[#This Row],[Pre-AAPI Date]])&gt;0,FIT_Lite[[#This Row],[Pre-AAPI Date]],FIT_Lite[[#This Row],[Date Enrolled]])</f>
        <v>0</v>
      </c>
      <c r="BG453" s="16">
        <f ca="1">IF(LEN(FIT_Lite[[#This Row],[Date Discharge Summary Completed]])&gt;0,FIT_Lite[[#This Row],[Date Discharge Summary Completed]],IF(LEN(FIT_Lite[[#This Row],[Discharge Date]])&gt;0,FIT_Lite[[#This Row],[Discharge Date]]+30,TODAY()))</f>
        <v>45940</v>
      </c>
      <c r="BH453" s="16">
        <f>IF(LEN(FIT_Lite[[#This Row],[Pre-DLA-20 Date]])&gt;0,FIT_Lite[[#This Row],[Pre-DLA-20 Date]],FIT_Lite[[#This Row],[Date Enrolled]])</f>
        <v>0</v>
      </c>
      <c r="BI453" t="str">
        <f>IFERROR(IF(AND(TRIM(FIT_Lite[[#This Row],[Date Enrolled]])&lt;&gt;"",TRIM(FIT_Lite[[#This Row],[Discharge Date]])&lt;&gt;""),DATEDIF(FIT_Lite[[#This Row],[Date Enrolled]],FIT_Lite[[#This Row],[Discharge Date]],"D"),""),"")</f>
        <v/>
      </c>
    </row>
    <row r="454" spans="1:61" x14ac:dyDescent="0.25">
      <c r="A454" s="14"/>
      <c r="D454" s="20"/>
      <c r="O454" s="7"/>
      <c r="S454" s="10"/>
      <c r="AG454" s="11"/>
      <c r="AH454" s="35"/>
      <c r="AI454" s="11"/>
      <c r="AJ454" s="11"/>
      <c r="AP454" s="15" t="str" cm="1">
        <f t="array" aca="1" ref="AP45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4" s="16" t="str" cm="1">
        <f t="array" aca="1" ref="AQ45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4" s="16" t="str" cm="1">
        <f t="array" aca="1" ref="AR45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4" s="51" t="str">
        <f ca="1">IF(
AND(LEN(TRIM(FIT_Lite[[#This Row],[Child Care 6 Months Post-Discharge]]))=0,LEN(TRIM(FIT_Lite[[#This Row],[Discharge Date]]))&gt;0,LEN(TRIM(AN454))=0,FIT_Lite[[#This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4" s="48" t="str" cm="1">
        <f t="array" aca="1" ref="AT45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4" s="7">
        <f>IF(FIT_Lite[[#This Row],[Most Recent-AAPI Score]]&gt;=40, 1, IF(OR(TRIM(FIT_Lite[[#This Row],[Pre-AAPI Score]])="",TRIM(FIT_Lite[[#This Row],[Most Recent-AAPI Score]])=""),0,IF(FIT_Lite[[#This Row],[Most Recent-AAPI Score]]-FIT_Lite[[#This Row],[Pre-AAPI Score]]&gt;=0,1,0)))</f>
        <v>0</v>
      </c>
      <c r="AW454" s="7">
        <f>IF(FIT_Lite[[#This Row],[Most Recent-DLA-20 Score]]&gt;=7, 1, IF(OR(TRIM(FIT_Lite[[#This Row],[Pre-DLA-20 Score]])="",TRIM(FIT_Lite[[#This Row],[Most Recent-DLA-20 Score]])=""),0,IF(FIT_Lite[[#This Row],[Most Recent-DLA-20 Score]]-FIT_Lite[[#This Row],[Pre-DLA-20 Score]]&gt;=0,1,0)))</f>
        <v>0</v>
      </c>
      <c r="AX454" s="7">
        <f>IF(FIT_Lite[[#This Row],[Most Recent-AAPI Score]]&gt;=40, 1, IF(OR(TRIM(FIT_Lite[[#This Row],[Pre-AAPI Score]])="",TRIM(FIT_Lite[[#This Row],[Most Recent-AAPI Score]])=""),0,IF(FIT_Lite[[#This Row],[Most Recent-AAPI Score]]-FIT_Lite[[#This Row],[Pre-AAPI Score]]&gt;=0,1,0)))</f>
        <v>0</v>
      </c>
      <c r="AY454" s="7">
        <f>IF(FIT_Lite[[#This Row],[Most Recent-DLA-20 Score]]&gt;=7, 1, IF(OR(TRIM(FIT_Lite[[#This Row],[Pre-DLA-20 Score]])="",TRIM(FIT_Lite[[#This Row],[Most Recent-DLA-20 Score]])=""),0,IF(FIT_Lite[[#This Row],[Most Recent-DLA-20 Score]]-FIT_Lite[[#This Row],[Pre-DLA-20 Score]]&gt;=0,1,0)))</f>
        <v>0</v>
      </c>
      <c r="AZ454" s="7" t="str">
        <f>IFERROR(VLOOKUP(FIT_Lite[[#This Row],[Primary ICD-10 Diagnosis]],ICD_10[[Combined]:[category]],3,FALSE),"")</f>
        <v/>
      </c>
      <c r="BA454" s="18" t="str">
        <f>IF(AND(LEN(FIT_Lite[[#This Row],[Date Enrolled]])&gt;0,LEN(FIT_Lite[[#This Row],[Date Assessment Completed]])&gt;0),IF((FIT_Lite[[#This Row],[Date Assessment Completed]]-FIT_Lite[[#This Row],[Date Enrolled]])&lt;=15,"Yes","No"),"")</f>
        <v/>
      </c>
      <c r="BB454" s="7" t="str">
        <f>IF(AND(LEN(FIT_Lite[[#This Row],[Discharge Date]])&gt;0,LEN(FIT_Lite[[#This Row],[Date Discharge Summary Completed]])&gt;0),IF(DATEDIF(FIT_Lite[[#This Row],[Discharge Date]],FIT_Lite[[#This Row],[Date Discharge Summary Completed]],"D")&lt;=7,"Yes","No"),"")</f>
        <v/>
      </c>
      <c r="BC454" s="18" t="str">
        <f>IFERROR(IF(LEN(TRIM(FIT_Lite[[#This Row],[Living Arrangements at Discharge]]))&gt;0,VLOOKUP(FIT_Lite[[#This Row],[Living Arrangements at Discharge]],Living_Arrangements[],2,FALSE),""),"")</f>
        <v/>
      </c>
      <c r="BD45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4" s="18" t="str">
        <f>IF(LEN(TRIM(FIT_Lite[[#This Row],[Employment Status at Discharge]]))&gt;0,IF(FIT_Lite[[#This Row],[Employment Status at Discharge]]="Yes","Stable",IF(FIT_Lite[[#This Row],[Employment Status at Discharge]]="No","Unstable",IFERROR(VLOOKUP(FIT_Lite[[#This Row],[Employment Status at Discharge]],Employment_Stat[],2,FALSE),""))),"")</f>
        <v/>
      </c>
      <c r="BF454" s="16">
        <f>IF(LEN(FIT_Lite[[#This Row],[Pre-AAPI Date]])&gt;0,FIT_Lite[[#This Row],[Pre-AAPI Date]],FIT_Lite[[#This Row],[Date Enrolled]])</f>
        <v>0</v>
      </c>
      <c r="BG454" s="16">
        <f ca="1">IF(LEN(FIT_Lite[[#This Row],[Date Discharge Summary Completed]])&gt;0,FIT_Lite[[#This Row],[Date Discharge Summary Completed]],IF(LEN(FIT_Lite[[#This Row],[Discharge Date]])&gt;0,FIT_Lite[[#This Row],[Discharge Date]]+30,TODAY()))</f>
        <v>45940</v>
      </c>
      <c r="BH454" s="16">
        <f>IF(LEN(FIT_Lite[[#This Row],[Pre-DLA-20 Date]])&gt;0,FIT_Lite[[#This Row],[Pre-DLA-20 Date]],FIT_Lite[[#This Row],[Date Enrolled]])</f>
        <v>0</v>
      </c>
      <c r="BI454" t="str">
        <f>IFERROR(IF(AND(TRIM(FIT_Lite[[#This Row],[Date Enrolled]])&lt;&gt;"",TRIM(FIT_Lite[[#This Row],[Discharge Date]])&lt;&gt;""),DATEDIF(FIT_Lite[[#This Row],[Date Enrolled]],FIT_Lite[[#This Row],[Discharge Date]],"D"),""),"")</f>
        <v/>
      </c>
    </row>
    <row r="455" spans="1:61" x14ac:dyDescent="0.25">
      <c r="A455" s="14"/>
      <c r="D455" s="20"/>
      <c r="O455" s="7"/>
      <c r="S455" s="10"/>
      <c r="AG455" s="11"/>
      <c r="AH455" s="35"/>
      <c r="AI455" s="11"/>
      <c r="AJ455" s="11"/>
      <c r="AP455" s="15" t="str" cm="1">
        <f t="array" aca="1" ref="AP45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5" s="16" t="str" cm="1">
        <f t="array" aca="1" ref="AQ45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5" s="16" t="str" cm="1">
        <f t="array" aca="1" ref="AR45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5" s="51" t="str">
        <f ca="1">IF(
AND(LEN(TRIM(FIT_Lite[[#This Row],[Child Care 6 Months Post-Discharge]]))=0,LEN(TRIM(FIT_Lite[[#This Row],[Discharge Date]]))&gt;0,LEN(TRIM(AN455))=0,FIT_Lite[[#This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5" s="48" t="str" cm="1">
        <f t="array" aca="1" ref="AT45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5" s="7">
        <f>IF(FIT_Lite[[#This Row],[Most Recent-AAPI Score]]&gt;=40, 1, IF(OR(TRIM(FIT_Lite[[#This Row],[Pre-AAPI Score]])="",TRIM(FIT_Lite[[#This Row],[Most Recent-AAPI Score]])=""),0,IF(FIT_Lite[[#This Row],[Most Recent-AAPI Score]]-FIT_Lite[[#This Row],[Pre-AAPI Score]]&gt;=0,1,0)))</f>
        <v>0</v>
      </c>
      <c r="AW455" s="7">
        <f>IF(FIT_Lite[[#This Row],[Most Recent-DLA-20 Score]]&gt;=7, 1, IF(OR(TRIM(FIT_Lite[[#This Row],[Pre-DLA-20 Score]])="",TRIM(FIT_Lite[[#This Row],[Most Recent-DLA-20 Score]])=""),0,IF(FIT_Lite[[#This Row],[Most Recent-DLA-20 Score]]-FIT_Lite[[#This Row],[Pre-DLA-20 Score]]&gt;=0,1,0)))</f>
        <v>0</v>
      </c>
      <c r="AX455" s="7">
        <f>IF(FIT_Lite[[#This Row],[Most Recent-AAPI Score]]&gt;=40, 1, IF(OR(TRIM(FIT_Lite[[#This Row],[Pre-AAPI Score]])="",TRIM(FIT_Lite[[#This Row],[Most Recent-AAPI Score]])=""),0,IF(FIT_Lite[[#This Row],[Most Recent-AAPI Score]]-FIT_Lite[[#This Row],[Pre-AAPI Score]]&gt;=0,1,0)))</f>
        <v>0</v>
      </c>
      <c r="AY455" s="7">
        <f>IF(FIT_Lite[[#This Row],[Most Recent-DLA-20 Score]]&gt;=7, 1, IF(OR(TRIM(FIT_Lite[[#This Row],[Pre-DLA-20 Score]])="",TRIM(FIT_Lite[[#This Row],[Most Recent-DLA-20 Score]])=""),0,IF(FIT_Lite[[#This Row],[Most Recent-DLA-20 Score]]-FIT_Lite[[#This Row],[Pre-DLA-20 Score]]&gt;=0,1,0)))</f>
        <v>0</v>
      </c>
      <c r="AZ455" s="7" t="str">
        <f>IFERROR(VLOOKUP(FIT_Lite[[#This Row],[Primary ICD-10 Diagnosis]],ICD_10[[Combined]:[category]],3,FALSE),"")</f>
        <v/>
      </c>
      <c r="BA455" s="18" t="str">
        <f>IF(AND(LEN(FIT_Lite[[#This Row],[Date Enrolled]])&gt;0,LEN(FIT_Lite[[#This Row],[Date Assessment Completed]])&gt;0),IF((FIT_Lite[[#This Row],[Date Assessment Completed]]-FIT_Lite[[#This Row],[Date Enrolled]])&lt;=15,"Yes","No"),"")</f>
        <v/>
      </c>
      <c r="BB455" s="7" t="str">
        <f>IF(AND(LEN(FIT_Lite[[#This Row],[Discharge Date]])&gt;0,LEN(FIT_Lite[[#This Row],[Date Discharge Summary Completed]])&gt;0),IF(DATEDIF(FIT_Lite[[#This Row],[Discharge Date]],FIT_Lite[[#This Row],[Date Discharge Summary Completed]],"D")&lt;=7,"Yes","No"),"")</f>
        <v/>
      </c>
      <c r="BC455" s="18" t="str">
        <f>IFERROR(IF(LEN(TRIM(FIT_Lite[[#This Row],[Living Arrangements at Discharge]]))&gt;0,VLOOKUP(FIT_Lite[[#This Row],[Living Arrangements at Discharge]],Living_Arrangements[],2,FALSE),""),"")</f>
        <v/>
      </c>
      <c r="BD45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5" s="18" t="str">
        <f>IF(LEN(TRIM(FIT_Lite[[#This Row],[Employment Status at Discharge]]))&gt;0,IF(FIT_Lite[[#This Row],[Employment Status at Discharge]]="Yes","Stable",IF(FIT_Lite[[#This Row],[Employment Status at Discharge]]="No","Unstable",IFERROR(VLOOKUP(FIT_Lite[[#This Row],[Employment Status at Discharge]],Employment_Stat[],2,FALSE),""))),"")</f>
        <v/>
      </c>
      <c r="BF455" s="16">
        <f>IF(LEN(FIT_Lite[[#This Row],[Pre-AAPI Date]])&gt;0,FIT_Lite[[#This Row],[Pre-AAPI Date]],FIT_Lite[[#This Row],[Date Enrolled]])</f>
        <v>0</v>
      </c>
      <c r="BG455" s="16">
        <f ca="1">IF(LEN(FIT_Lite[[#This Row],[Date Discharge Summary Completed]])&gt;0,FIT_Lite[[#This Row],[Date Discharge Summary Completed]],IF(LEN(FIT_Lite[[#This Row],[Discharge Date]])&gt;0,FIT_Lite[[#This Row],[Discharge Date]]+30,TODAY()))</f>
        <v>45940</v>
      </c>
      <c r="BH455" s="16">
        <f>IF(LEN(FIT_Lite[[#This Row],[Pre-DLA-20 Date]])&gt;0,FIT_Lite[[#This Row],[Pre-DLA-20 Date]],FIT_Lite[[#This Row],[Date Enrolled]])</f>
        <v>0</v>
      </c>
      <c r="BI455" t="str">
        <f>IFERROR(IF(AND(TRIM(FIT_Lite[[#This Row],[Date Enrolled]])&lt;&gt;"",TRIM(FIT_Lite[[#This Row],[Discharge Date]])&lt;&gt;""),DATEDIF(FIT_Lite[[#This Row],[Date Enrolled]],FIT_Lite[[#This Row],[Discharge Date]],"D"),""),"")</f>
        <v/>
      </c>
    </row>
    <row r="456" spans="1:61" x14ac:dyDescent="0.25">
      <c r="A456" s="14"/>
      <c r="D456" s="20"/>
      <c r="O456" s="7"/>
      <c r="S456" s="10"/>
      <c r="AG456" s="11"/>
      <c r="AH456" s="35"/>
      <c r="AI456" s="11"/>
      <c r="AJ456" s="11"/>
      <c r="AP456" s="15" t="str" cm="1">
        <f t="array" aca="1" ref="AP45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6" s="16" t="str" cm="1">
        <f t="array" aca="1" ref="AQ45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6" s="16" t="str" cm="1">
        <f t="array" aca="1" ref="AR45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6" s="51" t="str">
        <f ca="1">IF(
AND(LEN(TRIM(FIT_Lite[[#This Row],[Child Care 6 Months Post-Discharge]]))=0,LEN(TRIM(FIT_Lite[[#This Row],[Discharge Date]]))&gt;0,LEN(TRIM(AN456))=0,FIT_Lite[[#This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6" s="48" t="str" cm="1">
        <f t="array" aca="1" ref="AT45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6" s="7">
        <f>IF(FIT_Lite[[#This Row],[Most Recent-AAPI Score]]&gt;=40, 1, IF(OR(TRIM(FIT_Lite[[#This Row],[Pre-AAPI Score]])="",TRIM(FIT_Lite[[#This Row],[Most Recent-AAPI Score]])=""),0,IF(FIT_Lite[[#This Row],[Most Recent-AAPI Score]]-FIT_Lite[[#This Row],[Pre-AAPI Score]]&gt;=0,1,0)))</f>
        <v>0</v>
      </c>
      <c r="AW456" s="7">
        <f>IF(FIT_Lite[[#This Row],[Most Recent-DLA-20 Score]]&gt;=7, 1, IF(OR(TRIM(FIT_Lite[[#This Row],[Pre-DLA-20 Score]])="",TRIM(FIT_Lite[[#This Row],[Most Recent-DLA-20 Score]])=""),0,IF(FIT_Lite[[#This Row],[Most Recent-DLA-20 Score]]-FIT_Lite[[#This Row],[Pre-DLA-20 Score]]&gt;=0,1,0)))</f>
        <v>0</v>
      </c>
      <c r="AX456" s="7">
        <f>IF(FIT_Lite[[#This Row],[Most Recent-AAPI Score]]&gt;=40, 1, IF(OR(TRIM(FIT_Lite[[#This Row],[Pre-AAPI Score]])="",TRIM(FIT_Lite[[#This Row],[Most Recent-AAPI Score]])=""),0,IF(FIT_Lite[[#This Row],[Most Recent-AAPI Score]]-FIT_Lite[[#This Row],[Pre-AAPI Score]]&gt;=0,1,0)))</f>
        <v>0</v>
      </c>
      <c r="AY456" s="7">
        <f>IF(FIT_Lite[[#This Row],[Most Recent-DLA-20 Score]]&gt;=7, 1, IF(OR(TRIM(FIT_Lite[[#This Row],[Pre-DLA-20 Score]])="",TRIM(FIT_Lite[[#This Row],[Most Recent-DLA-20 Score]])=""),0,IF(FIT_Lite[[#This Row],[Most Recent-DLA-20 Score]]-FIT_Lite[[#This Row],[Pre-DLA-20 Score]]&gt;=0,1,0)))</f>
        <v>0</v>
      </c>
      <c r="AZ456" s="7" t="str">
        <f>IFERROR(VLOOKUP(FIT_Lite[[#This Row],[Primary ICD-10 Diagnosis]],ICD_10[[Combined]:[category]],3,FALSE),"")</f>
        <v/>
      </c>
      <c r="BA456" s="18" t="str">
        <f>IF(AND(LEN(FIT_Lite[[#This Row],[Date Enrolled]])&gt;0,LEN(FIT_Lite[[#This Row],[Date Assessment Completed]])&gt;0),IF((FIT_Lite[[#This Row],[Date Assessment Completed]]-FIT_Lite[[#This Row],[Date Enrolled]])&lt;=15,"Yes","No"),"")</f>
        <v/>
      </c>
      <c r="BB456" s="7" t="str">
        <f>IF(AND(LEN(FIT_Lite[[#This Row],[Discharge Date]])&gt;0,LEN(FIT_Lite[[#This Row],[Date Discharge Summary Completed]])&gt;0),IF(DATEDIF(FIT_Lite[[#This Row],[Discharge Date]],FIT_Lite[[#This Row],[Date Discharge Summary Completed]],"D")&lt;=7,"Yes","No"),"")</f>
        <v/>
      </c>
      <c r="BC456" s="18" t="str">
        <f>IFERROR(IF(LEN(TRIM(FIT_Lite[[#This Row],[Living Arrangements at Discharge]]))&gt;0,VLOOKUP(FIT_Lite[[#This Row],[Living Arrangements at Discharge]],Living_Arrangements[],2,FALSE),""),"")</f>
        <v/>
      </c>
      <c r="BD45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6" s="18" t="str">
        <f>IF(LEN(TRIM(FIT_Lite[[#This Row],[Employment Status at Discharge]]))&gt;0,IF(FIT_Lite[[#This Row],[Employment Status at Discharge]]="Yes","Stable",IF(FIT_Lite[[#This Row],[Employment Status at Discharge]]="No","Unstable",IFERROR(VLOOKUP(FIT_Lite[[#This Row],[Employment Status at Discharge]],Employment_Stat[],2,FALSE),""))),"")</f>
        <v/>
      </c>
      <c r="BF456" s="16">
        <f>IF(LEN(FIT_Lite[[#This Row],[Pre-AAPI Date]])&gt;0,FIT_Lite[[#This Row],[Pre-AAPI Date]],FIT_Lite[[#This Row],[Date Enrolled]])</f>
        <v>0</v>
      </c>
      <c r="BG456" s="16">
        <f ca="1">IF(LEN(FIT_Lite[[#This Row],[Date Discharge Summary Completed]])&gt;0,FIT_Lite[[#This Row],[Date Discharge Summary Completed]],IF(LEN(FIT_Lite[[#This Row],[Discharge Date]])&gt;0,FIT_Lite[[#This Row],[Discharge Date]]+30,TODAY()))</f>
        <v>45940</v>
      </c>
      <c r="BH456" s="16">
        <f>IF(LEN(FIT_Lite[[#This Row],[Pre-DLA-20 Date]])&gt;0,FIT_Lite[[#This Row],[Pre-DLA-20 Date]],FIT_Lite[[#This Row],[Date Enrolled]])</f>
        <v>0</v>
      </c>
      <c r="BI456" t="str">
        <f>IFERROR(IF(AND(TRIM(FIT_Lite[[#This Row],[Date Enrolled]])&lt;&gt;"",TRIM(FIT_Lite[[#This Row],[Discharge Date]])&lt;&gt;""),DATEDIF(FIT_Lite[[#This Row],[Date Enrolled]],FIT_Lite[[#This Row],[Discharge Date]],"D"),""),"")</f>
        <v/>
      </c>
    </row>
    <row r="457" spans="1:61" x14ac:dyDescent="0.25">
      <c r="A457" s="14"/>
      <c r="D457" s="20"/>
      <c r="O457" s="7"/>
      <c r="S457" s="10"/>
      <c r="AG457" s="11"/>
      <c r="AH457" s="35"/>
      <c r="AI457" s="11"/>
      <c r="AJ457" s="11"/>
      <c r="AP457" s="15" t="str" cm="1">
        <f t="array" aca="1" ref="AP45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7" s="16" t="str" cm="1">
        <f t="array" aca="1" ref="AQ45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7" s="16" t="str" cm="1">
        <f t="array" aca="1" ref="AR45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7" s="51" t="str">
        <f ca="1">IF(
AND(LEN(TRIM(FIT_Lite[[#This Row],[Child Care 6 Months Post-Discharge]]))=0,LEN(TRIM(FIT_Lite[[#This Row],[Discharge Date]]))&gt;0,LEN(TRIM(AN457))=0,FIT_Lite[[#This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7" s="48" t="str" cm="1">
        <f t="array" aca="1" ref="AT45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7" s="7">
        <f>IF(FIT_Lite[[#This Row],[Most Recent-AAPI Score]]&gt;=40, 1, IF(OR(TRIM(FIT_Lite[[#This Row],[Pre-AAPI Score]])="",TRIM(FIT_Lite[[#This Row],[Most Recent-AAPI Score]])=""),0,IF(FIT_Lite[[#This Row],[Most Recent-AAPI Score]]-FIT_Lite[[#This Row],[Pre-AAPI Score]]&gt;=0,1,0)))</f>
        <v>0</v>
      </c>
      <c r="AW457" s="7">
        <f>IF(FIT_Lite[[#This Row],[Most Recent-DLA-20 Score]]&gt;=7, 1, IF(OR(TRIM(FIT_Lite[[#This Row],[Pre-DLA-20 Score]])="",TRIM(FIT_Lite[[#This Row],[Most Recent-DLA-20 Score]])=""),0,IF(FIT_Lite[[#This Row],[Most Recent-DLA-20 Score]]-FIT_Lite[[#This Row],[Pre-DLA-20 Score]]&gt;=0,1,0)))</f>
        <v>0</v>
      </c>
      <c r="AX457" s="7">
        <f>IF(FIT_Lite[[#This Row],[Most Recent-AAPI Score]]&gt;=40, 1, IF(OR(TRIM(FIT_Lite[[#This Row],[Pre-AAPI Score]])="",TRIM(FIT_Lite[[#This Row],[Most Recent-AAPI Score]])=""),0,IF(FIT_Lite[[#This Row],[Most Recent-AAPI Score]]-FIT_Lite[[#This Row],[Pre-AAPI Score]]&gt;=0,1,0)))</f>
        <v>0</v>
      </c>
      <c r="AY457" s="7">
        <f>IF(FIT_Lite[[#This Row],[Most Recent-DLA-20 Score]]&gt;=7, 1, IF(OR(TRIM(FIT_Lite[[#This Row],[Pre-DLA-20 Score]])="",TRIM(FIT_Lite[[#This Row],[Most Recent-DLA-20 Score]])=""),0,IF(FIT_Lite[[#This Row],[Most Recent-DLA-20 Score]]-FIT_Lite[[#This Row],[Pre-DLA-20 Score]]&gt;=0,1,0)))</f>
        <v>0</v>
      </c>
      <c r="AZ457" s="7" t="str">
        <f>IFERROR(VLOOKUP(FIT_Lite[[#This Row],[Primary ICD-10 Diagnosis]],ICD_10[[Combined]:[category]],3,FALSE),"")</f>
        <v/>
      </c>
      <c r="BA457" s="18" t="str">
        <f>IF(AND(LEN(FIT_Lite[[#This Row],[Date Enrolled]])&gt;0,LEN(FIT_Lite[[#This Row],[Date Assessment Completed]])&gt;0),IF((FIT_Lite[[#This Row],[Date Assessment Completed]]-FIT_Lite[[#This Row],[Date Enrolled]])&lt;=15,"Yes","No"),"")</f>
        <v/>
      </c>
      <c r="BB457" s="7" t="str">
        <f>IF(AND(LEN(FIT_Lite[[#This Row],[Discharge Date]])&gt;0,LEN(FIT_Lite[[#This Row],[Date Discharge Summary Completed]])&gt;0),IF(DATEDIF(FIT_Lite[[#This Row],[Discharge Date]],FIT_Lite[[#This Row],[Date Discharge Summary Completed]],"D")&lt;=7,"Yes","No"),"")</f>
        <v/>
      </c>
      <c r="BC457" s="18" t="str">
        <f>IFERROR(IF(LEN(TRIM(FIT_Lite[[#This Row],[Living Arrangements at Discharge]]))&gt;0,VLOOKUP(FIT_Lite[[#This Row],[Living Arrangements at Discharge]],Living_Arrangements[],2,FALSE),""),"")</f>
        <v/>
      </c>
      <c r="BD45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7" s="18" t="str">
        <f>IF(LEN(TRIM(FIT_Lite[[#This Row],[Employment Status at Discharge]]))&gt;0,IF(FIT_Lite[[#This Row],[Employment Status at Discharge]]="Yes","Stable",IF(FIT_Lite[[#This Row],[Employment Status at Discharge]]="No","Unstable",IFERROR(VLOOKUP(FIT_Lite[[#This Row],[Employment Status at Discharge]],Employment_Stat[],2,FALSE),""))),"")</f>
        <v/>
      </c>
      <c r="BF457" s="16">
        <f>IF(LEN(FIT_Lite[[#This Row],[Pre-AAPI Date]])&gt;0,FIT_Lite[[#This Row],[Pre-AAPI Date]],FIT_Lite[[#This Row],[Date Enrolled]])</f>
        <v>0</v>
      </c>
      <c r="BG457" s="16">
        <f ca="1">IF(LEN(FIT_Lite[[#This Row],[Date Discharge Summary Completed]])&gt;0,FIT_Lite[[#This Row],[Date Discharge Summary Completed]],IF(LEN(FIT_Lite[[#This Row],[Discharge Date]])&gt;0,FIT_Lite[[#This Row],[Discharge Date]]+30,TODAY()))</f>
        <v>45940</v>
      </c>
      <c r="BH457" s="16">
        <f>IF(LEN(FIT_Lite[[#This Row],[Pre-DLA-20 Date]])&gt;0,FIT_Lite[[#This Row],[Pre-DLA-20 Date]],FIT_Lite[[#This Row],[Date Enrolled]])</f>
        <v>0</v>
      </c>
      <c r="BI457" t="str">
        <f>IFERROR(IF(AND(TRIM(FIT_Lite[[#This Row],[Date Enrolled]])&lt;&gt;"",TRIM(FIT_Lite[[#This Row],[Discharge Date]])&lt;&gt;""),DATEDIF(FIT_Lite[[#This Row],[Date Enrolled]],FIT_Lite[[#This Row],[Discharge Date]],"D"),""),"")</f>
        <v/>
      </c>
    </row>
    <row r="458" spans="1:61" x14ac:dyDescent="0.25">
      <c r="A458" s="14"/>
      <c r="D458" s="20"/>
      <c r="O458" s="7"/>
      <c r="S458" s="10"/>
      <c r="AG458" s="11"/>
      <c r="AH458" s="35"/>
      <c r="AI458" s="11"/>
      <c r="AJ458" s="11"/>
      <c r="AP458" s="15" t="str" cm="1">
        <f t="array" aca="1" ref="AP45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8" s="16" t="str" cm="1">
        <f t="array" aca="1" ref="AQ45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8" s="16" t="str" cm="1">
        <f t="array" aca="1" ref="AR45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8" s="51" t="str">
        <f ca="1">IF(
AND(LEN(TRIM(FIT_Lite[[#This Row],[Child Care 6 Months Post-Discharge]]))=0,LEN(TRIM(FIT_Lite[[#This Row],[Discharge Date]]))&gt;0,LEN(TRIM(AN458))=0,FIT_Lite[[#This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8" s="48" t="str" cm="1">
        <f t="array" aca="1" ref="AT45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8" s="7">
        <f>IF(FIT_Lite[[#This Row],[Most Recent-AAPI Score]]&gt;=40, 1, IF(OR(TRIM(FIT_Lite[[#This Row],[Pre-AAPI Score]])="",TRIM(FIT_Lite[[#This Row],[Most Recent-AAPI Score]])=""),0,IF(FIT_Lite[[#This Row],[Most Recent-AAPI Score]]-FIT_Lite[[#This Row],[Pre-AAPI Score]]&gt;=0,1,0)))</f>
        <v>0</v>
      </c>
      <c r="AW458" s="7">
        <f>IF(FIT_Lite[[#This Row],[Most Recent-DLA-20 Score]]&gt;=7, 1, IF(OR(TRIM(FIT_Lite[[#This Row],[Pre-DLA-20 Score]])="",TRIM(FIT_Lite[[#This Row],[Most Recent-DLA-20 Score]])=""),0,IF(FIT_Lite[[#This Row],[Most Recent-DLA-20 Score]]-FIT_Lite[[#This Row],[Pre-DLA-20 Score]]&gt;=0,1,0)))</f>
        <v>0</v>
      </c>
      <c r="AX458" s="7">
        <f>IF(FIT_Lite[[#This Row],[Most Recent-AAPI Score]]&gt;=40, 1, IF(OR(TRIM(FIT_Lite[[#This Row],[Pre-AAPI Score]])="",TRIM(FIT_Lite[[#This Row],[Most Recent-AAPI Score]])=""),0,IF(FIT_Lite[[#This Row],[Most Recent-AAPI Score]]-FIT_Lite[[#This Row],[Pre-AAPI Score]]&gt;=0,1,0)))</f>
        <v>0</v>
      </c>
      <c r="AY458" s="7">
        <f>IF(FIT_Lite[[#This Row],[Most Recent-DLA-20 Score]]&gt;=7, 1, IF(OR(TRIM(FIT_Lite[[#This Row],[Pre-DLA-20 Score]])="",TRIM(FIT_Lite[[#This Row],[Most Recent-DLA-20 Score]])=""),0,IF(FIT_Lite[[#This Row],[Most Recent-DLA-20 Score]]-FIT_Lite[[#This Row],[Pre-DLA-20 Score]]&gt;=0,1,0)))</f>
        <v>0</v>
      </c>
      <c r="AZ458" s="7" t="str">
        <f>IFERROR(VLOOKUP(FIT_Lite[[#This Row],[Primary ICD-10 Diagnosis]],ICD_10[[Combined]:[category]],3,FALSE),"")</f>
        <v/>
      </c>
      <c r="BA458" s="18" t="str">
        <f>IF(AND(LEN(FIT_Lite[[#This Row],[Date Enrolled]])&gt;0,LEN(FIT_Lite[[#This Row],[Date Assessment Completed]])&gt;0),IF((FIT_Lite[[#This Row],[Date Assessment Completed]]-FIT_Lite[[#This Row],[Date Enrolled]])&lt;=15,"Yes","No"),"")</f>
        <v/>
      </c>
      <c r="BB458" s="7" t="str">
        <f>IF(AND(LEN(FIT_Lite[[#This Row],[Discharge Date]])&gt;0,LEN(FIT_Lite[[#This Row],[Date Discharge Summary Completed]])&gt;0),IF(DATEDIF(FIT_Lite[[#This Row],[Discharge Date]],FIT_Lite[[#This Row],[Date Discharge Summary Completed]],"D")&lt;=7,"Yes","No"),"")</f>
        <v/>
      </c>
      <c r="BC458" s="18" t="str">
        <f>IFERROR(IF(LEN(TRIM(FIT_Lite[[#This Row],[Living Arrangements at Discharge]]))&gt;0,VLOOKUP(FIT_Lite[[#This Row],[Living Arrangements at Discharge]],Living_Arrangements[],2,FALSE),""),"")</f>
        <v/>
      </c>
      <c r="BD45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8" s="18" t="str">
        <f>IF(LEN(TRIM(FIT_Lite[[#This Row],[Employment Status at Discharge]]))&gt;0,IF(FIT_Lite[[#This Row],[Employment Status at Discharge]]="Yes","Stable",IF(FIT_Lite[[#This Row],[Employment Status at Discharge]]="No","Unstable",IFERROR(VLOOKUP(FIT_Lite[[#This Row],[Employment Status at Discharge]],Employment_Stat[],2,FALSE),""))),"")</f>
        <v/>
      </c>
      <c r="BF458" s="16">
        <f>IF(LEN(FIT_Lite[[#This Row],[Pre-AAPI Date]])&gt;0,FIT_Lite[[#This Row],[Pre-AAPI Date]],FIT_Lite[[#This Row],[Date Enrolled]])</f>
        <v>0</v>
      </c>
      <c r="BG458" s="16">
        <f ca="1">IF(LEN(FIT_Lite[[#This Row],[Date Discharge Summary Completed]])&gt;0,FIT_Lite[[#This Row],[Date Discharge Summary Completed]],IF(LEN(FIT_Lite[[#This Row],[Discharge Date]])&gt;0,FIT_Lite[[#This Row],[Discharge Date]]+30,TODAY()))</f>
        <v>45940</v>
      </c>
      <c r="BH458" s="16">
        <f>IF(LEN(FIT_Lite[[#This Row],[Pre-DLA-20 Date]])&gt;0,FIT_Lite[[#This Row],[Pre-DLA-20 Date]],FIT_Lite[[#This Row],[Date Enrolled]])</f>
        <v>0</v>
      </c>
      <c r="BI458" t="str">
        <f>IFERROR(IF(AND(TRIM(FIT_Lite[[#This Row],[Date Enrolled]])&lt;&gt;"",TRIM(FIT_Lite[[#This Row],[Discharge Date]])&lt;&gt;""),DATEDIF(FIT_Lite[[#This Row],[Date Enrolled]],FIT_Lite[[#This Row],[Discharge Date]],"D"),""),"")</f>
        <v/>
      </c>
    </row>
    <row r="459" spans="1:61" x14ac:dyDescent="0.25">
      <c r="A459" s="14"/>
      <c r="D459" s="20"/>
      <c r="O459" s="7"/>
      <c r="S459" s="10"/>
      <c r="AG459" s="11"/>
      <c r="AH459" s="35"/>
      <c r="AI459" s="11"/>
      <c r="AJ459" s="11"/>
      <c r="AP459" s="15" t="str" cm="1">
        <f t="array" aca="1" ref="AP45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59" s="16" t="str" cm="1">
        <f t="array" aca="1" ref="AQ45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59" s="16" t="str" cm="1">
        <f t="array" aca="1" ref="AR45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59" s="51" t="str">
        <f ca="1">IF(
AND(LEN(TRIM(FIT_Lite[[#This Row],[Child Care 6 Months Post-Discharge]]))=0,LEN(TRIM(FIT_Lite[[#This Row],[Discharge Date]]))&gt;0,LEN(TRIM(AN459))=0,FIT_Lite[[#This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59" s="48" t="str" cm="1">
        <f t="array" aca="1" ref="AT45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5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59" s="7">
        <f>IF(FIT_Lite[[#This Row],[Most Recent-AAPI Score]]&gt;=40, 1, IF(OR(TRIM(FIT_Lite[[#This Row],[Pre-AAPI Score]])="",TRIM(FIT_Lite[[#This Row],[Most Recent-AAPI Score]])=""),0,IF(FIT_Lite[[#This Row],[Most Recent-AAPI Score]]-FIT_Lite[[#This Row],[Pre-AAPI Score]]&gt;=0,1,0)))</f>
        <v>0</v>
      </c>
      <c r="AW459" s="7">
        <f>IF(FIT_Lite[[#This Row],[Most Recent-DLA-20 Score]]&gt;=7, 1, IF(OR(TRIM(FIT_Lite[[#This Row],[Pre-DLA-20 Score]])="",TRIM(FIT_Lite[[#This Row],[Most Recent-DLA-20 Score]])=""),0,IF(FIT_Lite[[#This Row],[Most Recent-DLA-20 Score]]-FIT_Lite[[#This Row],[Pre-DLA-20 Score]]&gt;=0,1,0)))</f>
        <v>0</v>
      </c>
      <c r="AX459" s="7">
        <f>IF(FIT_Lite[[#This Row],[Most Recent-AAPI Score]]&gt;=40, 1, IF(OR(TRIM(FIT_Lite[[#This Row],[Pre-AAPI Score]])="",TRIM(FIT_Lite[[#This Row],[Most Recent-AAPI Score]])=""),0,IF(FIT_Lite[[#This Row],[Most Recent-AAPI Score]]-FIT_Lite[[#This Row],[Pre-AAPI Score]]&gt;=0,1,0)))</f>
        <v>0</v>
      </c>
      <c r="AY459" s="7">
        <f>IF(FIT_Lite[[#This Row],[Most Recent-DLA-20 Score]]&gt;=7, 1, IF(OR(TRIM(FIT_Lite[[#This Row],[Pre-DLA-20 Score]])="",TRIM(FIT_Lite[[#This Row],[Most Recent-DLA-20 Score]])=""),0,IF(FIT_Lite[[#This Row],[Most Recent-DLA-20 Score]]-FIT_Lite[[#This Row],[Pre-DLA-20 Score]]&gt;=0,1,0)))</f>
        <v>0</v>
      </c>
      <c r="AZ459" s="7" t="str">
        <f>IFERROR(VLOOKUP(FIT_Lite[[#This Row],[Primary ICD-10 Diagnosis]],ICD_10[[Combined]:[category]],3,FALSE),"")</f>
        <v/>
      </c>
      <c r="BA459" s="18" t="str">
        <f>IF(AND(LEN(FIT_Lite[[#This Row],[Date Enrolled]])&gt;0,LEN(FIT_Lite[[#This Row],[Date Assessment Completed]])&gt;0),IF((FIT_Lite[[#This Row],[Date Assessment Completed]]-FIT_Lite[[#This Row],[Date Enrolled]])&lt;=15,"Yes","No"),"")</f>
        <v/>
      </c>
      <c r="BB459" s="7" t="str">
        <f>IF(AND(LEN(FIT_Lite[[#This Row],[Discharge Date]])&gt;0,LEN(FIT_Lite[[#This Row],[Date Discharge Summary Completed]])&gt;0),IF(DATEDIF(FIT_Lite[[#This Row],[Discharge Date]],FIT_Lite[[#This Row],[Date Discharge Summary Completed]],"D")&lt;=7,"Yes","No"),"")</f>
        <v/>
      </c>
      <c r="BC459" s="18" t="str">
        <f>IFERROR(IF(LEN(TRIM(FIT_Lite[[#This Row],[Living Arrangements at Discharge]]))&gt;0,VLOOKUP(FIT_Lite[[#This Row],[Living Arrangements at Discharge]],Living_Arrangements[],2,FALSE),""),"")</f>
        <v/>
      </c>
      <c r="BD45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59" s="18" t="str">
        <f>IF(LEN(TRIM(FIT_Lite[[#This Row],[Employment Status at Discharge]]))&gt;0,IF(FIT_Lite[[#This Row],[Employment Status at Discharge]]="Yes","Stable",IF(FIT_Lite[[#This Row],[Employment Status at Discharge]]="No","Unstable",IFERROR(VLOOKUP(FIT_Lite[[#This Row],[Employment Status at Discharge]],Employment_Stat[],2,FALSE),""))),"")</f>
        <v/>
      </c>
      <c r="BF459" s="16">
        <f>IF(LEN(FIT_Lite[[#This Row],[Pre-AAPI Date]])&gt;0,FIT_Lite[[#This Row],[Pre-AAPI Date]],FIT_Lite[[#This Row],[Date Enrolled]])</f>
        <v>0</v>
      </c>
      <c r="BG459" s="16">
        <f ca="1">IF(LEN(FIT_Lite[[#This Row],[Date Discharge Summary Completed]])&gt;0,FIT_Lite[[#This Row],[Date Discharge Summary Completed]],IF(LEN(FIT_Lite[[#This Row],[Discharge Date]])&gt;0,FIT_Lite[[#This Row],[Discharge Date]]+30,TODAY()))</f>
        <v>45940</v>
      </c>
      <c r="BH459" s="16">
        <f>IF(LEN(FIT_Lite[[#This Row],[Pre-DLA-20 Date]])&gt;0,FIT_Lite[[#This Row],[Pre-DLA-20 Date]],FIT_Lite[[#This Row],[Date Enrolled]])</f>
        <v>0</v>
      </c>
      <c r="BI459" t="str">
        <f>IFERROR(IF(AND(TRIM(FIT_Lite[[#This Row],[Date Enrolled]])&lt;&gt;"",TRIM(FIT_Lite[[#This Row],[Discharge Date]])&lt;&gt;""),DATEDIF(FIT_Lite[[#This Row],[Date Enrolled]],FIT_Lite[[#This Row],[Discharge Date]],"D"),""),"")</f>
        <v/>
      </c>
    </row>
    <row r="460" spans="1:61" x14ac:dyDescent="0.25">
      <c r="A460" s="14"/>
      <c r="D460" s="20"/>
      <c r="O460" s="7"/>
      <c r="S460" s="10"/>
      <c r="AG460" s="11"/>
      <c r="AH460" s="35"/>
      <c r="AI460" s="11"/>
      <c r="AJ460" s="11"/>
      <c r="AP460" s="15" t="str" cm="1">
        <f t="array" aca="1" ref="AP46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0" s="16" t="str" cm="1">
        <f t="array" aca="1" ref="AQ46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0" s="16" t="str" cm="1">
        <f t="array" aca="1" ref="AR46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0" s="51" t="str">
        <f ca="1">IF(
AND(LEN(TRIM(FIT_Lite[[#This Row],[Child Care 6 Months Post-Discharge]]))=0,LEN(TRIM(FIT_Lite[[#This Row],[Discharge Date]]))&gt;0,LEN(TRIM(AN460))=0,FIT_Lite[[#This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0" s="48" t="str" cm="1">
        <f t="array" aca="1" ref="AT46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0" s="7">
        <f>IF(FIT_Lite[[#This Row],[Most Recent-AAPI Score]]&gt;=40, 1, IF(OR(TRIM(FIT_Lite[[#This Row],[Pre-AAPI Score]])="",TRIM(FIT_Lite[[#This Row],[Most Recent-AAPI Score]])=""),0,IF(FIT_Lite[[#This Row],[Most Recent-AAPI Score]]-FIT_Lite[[#This Row],[Pre-AAPI Score]]&gt;=0,1,0)))</f>
        <v>0</v>
      </c>
      <c r="AW460" s="7">
        <f>IF(FIT_Lite[[#This Row],[Most Recent-DLA-20 Score]]&gt;=7, 1, IF(OR(TRIM(FIT_Lite[[#This Row],[Pre-DLA-20 Score]])="",TRIM(FIT_Lite[[#This Row],[Most Recent-DLA-20 Score]])=""),0,IF(FIT_Lite[[#This Row],[Most Recent-DLA-20 Score]]-FIT_Lite[[#This Row],[Pre-DLA-20 Score]]&gt;=0,1,0)))</f>
        <v>0</v>
      </c>
      <c r="AX460" s="7">
        <f>IF(FIT_Lite[[#This Row],[Most Recent-AAPI Score]]&gt;=40, 1, IF(OR(TRIM(FIT_Lite[[#This Row],[Pre-AAPI Score]])="",TRIM(FIT_Lite[[#This Row],[Most Recent-AAPI Score]])=""),0,IF(FIT_Lite[[#This Row],[Most Recent-AAPI Score]]-FIT_Lite[[#This Row],[Pre-AAPI Score]]&gt;=0,1,0)))</f>
        <v>0</v>
      </c>
      <c r="AY460" s="7">
        <f>IF(FIT_Lite[[#This Row],[Most Recent-DLA-20 Score]]&gt;=7, 1, IF(OR(TRIM(FIT_Lite[[#This Row],[Pre-DLA-20 Score]])="",TRIM(FIT_Lite[[#This Row],[Most Recent-DLA-20 Score]])=""),0,IF(FIT_Lite[[#This Row],[Most Recent-DLA-20 Score]]-FIT_Lite[[#This Row],[Pre-DLA-20 Score]]&gt;=0,1,0)))</f>
        <v>0</v>
      </c>
      <c r="AZ460" s="7" t="str">
        <f>IFERROR(VLOOKUP(FIT_Lite[[#This Row],[Primary ICD-10 Diagnosis]],ICD_10[[Combined]:[category]],3,FALSE),"")</f>
        <v/>
      </c>
      <c r="BA460" s="18" t="str">
        <f>IF(AND(LEN(FIT_Lite[[#This Row],[Date Enrolled]])&gt;0,LEN(FIT_Lite[[#This Row],[Date Assessment Completed]])&gt;0),IF((FIT_Lite[[#This Row],[Date Assessment Completed]]-FIT_Lite[[#This Row],[Date Enrolled]])&lt;=15,"Yes","No"),"")</f>
        <v/>
      </c>
      <c r="BB460" s="7" t="str">
        <f>IF(AND(LEN(FIT_Lite[[#This Row],[Discharge Date]])&gt;0,LEN(FIT_Lite[[#This Row],[Date Discharge Summary Completed]])&gt;0),IF(DATEDIF(FIT_Lite[[#This Row],[Discharge Date]],FIT_Lite[[#This Row],[Date Discharge Summary Completed]],"D")&lt;=7,"Yes","No"),"")</f>
        <v/>
      </c>
      <c r="BC460" s="18" t="str">
        <f>IFERROR(IF(LEN(TRIM(FIT_Lite[[#This Row],[Living Arrangements at Discharge]]))&gt;0,VLOOKUP(FIT_Lite[[#This Row],[Living Arrangements at Discharge]],Living_Arrangements[],2,FALSE),""),"")</f>
        <v/>
      </c>
      <c r="BD46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0" s="18" t="str">
        <f>IF(LEN(TRIM(FIT_Lite[[#This Row],[Employment Status at Discharge]]))&gt;0,IF(FIT_Lite[[#This Row],[Employment Status at Discharge]]="Yes","Stable",IF(FIT_Lite[[#This Row],[Employment Status at Discharge]]="No","Unstable",IFERROR(VLOOKUP(FIT_Lite[[#This Row],[Employment Status at Discharge]],Employment_Stat[],2,FALSE),""))),"")</f>
        <v/>
      </c>
      <c r="BF460" s="16">
        <f>IF(LEN(FIT_Lite[[#This Row],[Pre-AAPI Date]])&gt;0,FIT_Lite[[#This Row],[Pre-AAPI Date]],FIT_Lite[[#This Row],[Date Enrolled]])</f>
        <v>0</v>
      </c>
      <c r="BG460" s="16">
        <f ca="1">IF(LEN(FIT_Lite[[#This Row],[Date Discharge Summary Completed]])&gt;0,FIT_Lite[[#This Row],[Date Discharge Summary Completed]],IF(LEN(FIT_Lite[[#This Row],[Discharge Date]])&gt;0,FIT_Lite[[#This Row],[Discharge Date]]+30,TODAY()))</f>
        <v>45940</v>
      </c>
      <c r="BH460" s="16">
        <f>IF(LEN(FIT_Lite[[#This Row],[Pre-DLA-20 Date]])&gt;0,FIT_Lite[[#This Row],[Pre-DLA-20 Date]],FIT_Lite[[#This Row],[Date Enrolled]])</f>
        <v>0</v>
      </c>
      <c r="BI460" t="str">
        <f>IFERROR(IF(AND(TRIM(FIT_Lite[[#This Row],[Date Enrolled]])&lt;&gt;"",TRIM(FIT_Lite[[#This Row],[Discharge Date]])&lt;&gt;""),DATEDIF(FIT_Lite[[#This Row],[Date Enrolled]],FIT_Lite[[#This Row],[Discharge Date]],"D"),""),"")</f>
        <v/>
      </c>
    </row>
    <row r="461" spans="1:61" x14ac:dyDescent="0.25">
      <c r="A461" s="14"/>
      <c r="D461" s="20"/>
      <c r="O461" s="7"/>
      <c r="S461" s="10"/>
      <c r="AG461" s="11"/>
      <c r="AH461" s="35"/>
      <c r="AI461" s="11"/>
      <c r="AJ461" s="11"/>
      <c r="AP461" s="15" t="str" cm="1">
        <f t="array" aca="1" ref="AP46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1" s="16" t="str" cm="1">
        <f t="array" aca="1" ref="AQ46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1" s="16" t="str" cm="1">
        <f t="array" aca="1" ref="AR46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1" s="51" t="str">
        <f ca="1">IF(
AND(LEN(TRIM(FIT_Lite[[#This Row],[Child Care 6 Months Post-Discharge]]))=0,LEN(TRIM(FIT_Lite[[#This Row],[Discharge Date]]))&gt;0,LEN(TRIM(AN461))=0,FIT_Lite[[#This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1" s="48" t="str" cm="1">
        <f t="array" aca="1" ref="AT46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1" s="7">
        <f>IF(FIT_Lite[[#This Row],[Most Recent-AAPI Score]]&gt;=40, 1, IF(OR(TRIM(FIT_Lite[[#This Row],[Pre-AAPI Score]])="",TRIM(FIT_Lite[[#This Row],[Most Recent-AAPI Score]])=""),0,IF(FIT_Lite[[#This Row],[Most Recent-AAPI Score]]-FIT_Lite[[#This Row],[Pre-AAPI Score]]&gt;=0,1,0)))</f>
        <v>0</v>
      </c>
      <c r="AW461" s="7">
        <f>IF(FIT_Lite[[#This Row],[Most Recent-DLA-20 Score]]&gt;=7, 1, IF(OR(TRIM(FIT_Lite[[#This Row],[Pre-DLA-20 Score]])="",TRIM(FIT_Lite[[#This Row],[Most Recent-DLA-20 Score]])=""),0,IF(FIT_Lite[[#This Row],[Most Recent-DLA-20 Score]]-FIT_Lite[[#This Row],[Pre-DLA-20 Score]]&gt;=0,1,0)))</f>
        <v>0</v>
      </c>
      <c r="AX461" s="7">
        <f>IF(FIT_Lite[[#This Row],[Most Recent-AAPI Score]]&gt;=40, 1, IF(OR(TRIM(FIT_Lite[[#This Row],[Pre-AAPI Score]])="",TRIM(FIT_Lite[[#This Row],[Most Recent-AAPI Score]])=""),0,IF(FIT_Lite[[#This Row],[Most Recent-AAPI Score]]-FIT_Lite[[#This Row],[Pre-AAPI Score]]&gt;=0,1,0)))</f>
        <v>0</v>
      </c>
      <c r="AY461" s="7">
        <f>IF(FIT_Lite[[#This Row],[Most Recent-DLA-20 Score]]&gt;=7, 1, IF(OR(TRIM(FIT_Lite[[#This Row],[Pre-DLA-20 Score]])="",TRIM(FIT_Lite[[#This Row],[Most Recent-DLA-20 Score]])=""),0,IF(FIT_Lite[[#This Row],[Most Recent-DLA-20 Score]]-FIT_Lite[[#This Row],[Pre-DLA-20 Score]]&gt;=0,1,0)))</f>
        <v>0</v>
      </c>
      <c r="AZ461" s="7" t="str">
        <f>IFERROR(VLOOKUP(FIT_Lite[[#This Row],[Primary ICD-10 Diagnosis]],ICD_10[[Combined]:[category]],3,FALSE),"")</f>
        <v/>
      </c>
      <c r="BA461" s="18" t="str">
        <f>IF(AND(LEN(FIT_Lite[[#This Row],[Date Enrolled]])&gt;0,LEN(FIT_Lite[[#This Row],[Date Assessment Completed]])&gt;0),IF((FIT_Lite[[#This Row],[Date Assessment Completed]]-FIT_Lite[[#This Row],[Date Enrolled]])&lt;=15,"Yes","No"),"")</f>
        <v/>
      </c>
      <c r="BB461" s="7" t="str">
        <f>IF(AND(LEN(FIT_Lite[[#This Row],[Discharge Date]])&gt;0,LEN(FIT_Lite[[#This Row],[Date Discharge Summary Completed]])&gt;0),IF(DATEDIF(FIT_Lite[[#This Row],[Discharge Date]],FIT_Lite[[#This Row],[Date Discharge Summary Completed]],"D")&lt;=7,"Yes","No"),"")</f>
        <v/>
      </c>
      <c r="BC461" s="18" t="str">
        <f>IFERROR(IF(LEN(TRIM(FIT_Lite[[#This Row],[Living Arrangements at Discharge]]))&gt;0,VLOOKUP(FIT_Lite[[#This Row],[Living Arrangements at Discharge]],Living_Arrangements[],2,FALSE),""),"")</f>
        <v/>
      </c>
      <c r="BD46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1" s="18" t="str">
        <f>IF(LEN(TRIM(FIT_Lite[[#This Row],[Employment Status at Discharge]]))&gt;0,IF(FIT_Lite[[#This Row],[Employment Status at Discharge]]="Yes","Stable",IF(FIT_Lite[[#This Row],[Employment Status at Discharge]]="No","Unstable",IFERROR(VLOOKUP(FIT_Lite[[#This Row],[Employment Status at Discharge]],Employment_Stat[],2,FALSE),""))),"")</f>
        <v/>
      </c>
      <c r="BF461" s="16">
        <f>IF(LEN(FIT_Lite[[#This Row],[Pre-AAPI Date]])&gt;0,FIT_Lite[[#This Row],[Pre-AAPI Date]],FIT_Lite[[#This Row],[Date Enrolled]])</f>
        <v>0</v>
      </c>
      <c r="BG461" s="16">
        <f ca="1">IF(LEN(FIT_Lite[[#This Row],[Date Discharge Summary Completed]])&gt;0,FIT_Lite[[#This Row],[Date Discharge Summary Completed]],IF(LEN(FIT_Lite[[#This Row],[Discharge Date]])&gt;0,FIT_Lite[[#This Row],[Discharge Date]]+30,TODAY()))</f>
        <v>45940</v>
      </c>
      <c r="BH461" s="16">
        <f>IF(LEN(FIT_Lite[[#This Row],[Pre-DLA-20 Date]])&gt;0,FIT_Lite[[#This Row],[Pre-DLA-20 Date]],FIT_Lite[[#This Row],[Date Enrolled]])</f>
        <v>0</v>
      </c>
      <c r="BI461" t="str">
        <f>IFERROR(IF(AND(TRIM(FIT_Lite[[#This Row],[Date Enrolled]])&lt;&gt;"",TRIM(FIT_Lite[[#This Row],[Discharge Date]])&lt;&gt;""),DATEDIF(FIT_Lite[[#This Row],[Date Enrolled]],FIT_Lite[[#This Row],[Discharge Date]],"D"),""),"")</f>
        <v/>
      </c>
    </row>
    <row r="462" spans="1:61" x14ac:dyDescent="0.25">
      <c r="A462" s="14"/>
      <c r="D462" s="20"/>
      <c r="O462" s="7"/>
      <c r="S462" s="10"/>
      <c r="AG462" s="11"/>
      <c r="AH462" s="35"/>
      <c r="AI462" s="11"/>
      <c r="AJ462" s="11"/>
      <c r="AP462" s="15" t="str" cm="1">
        <f t="array" aca="1" ref="AP46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2" s="16" t="str" cm="1">
        <f t="array" aca="1" ref="AQ46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2" s="16" t="str" cm="1">
        <f t="array" aca="1" ref="AR46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2" s="51" t="str">
        <f ca="1">IF(
AND(LEN(TRIM(FIT_Lite[[#This Row],[Child Care 6 Months Post-Discharge]]))=0,LEN(TRIM(FIT_Lite[[#This Row],[Discharge Date]]))&gt;0,LEN(TRIM(AN462))=0,FIT_Lite[[#This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2" s="48" t="str" cm="1">
        <f t="array" aca="1" ref="AT46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2" s="7">
        <f>IF(FIT_Lite[[#This Row],[Most Recent-AAPI Score]]&gt;=40, 1, IF(OR(TRIM(FIT_Lite[[#This Row],[Pre-AAPI Score]])="",TRIM(FIT_Lite[[#This Row],[Most Recent-AAPI Score]])=""),0,IF(FIT_Lite[[#This Row],[Most Recent-AAPI Score]]-FIT_Lite[[#This Row],[Pre-AAPI Score]]&gt;=0,1,0)))</f>
        <v>0</v>
      </c>
      <c r="AW462" s="7">
        <f>IF(FIT_Lite[[#This Row],[Most Recent-DLA-20 Score]]&gt;=7, 1, IF(OR(TRIM(FIT_Lite[[#This Row],[Pre-DLA-20 Score]])="",TRIM(FIT_Lite[[#This Row],[Most Recent-DLA-20 Score]])=""),0,IF(FIT_Lite[[#This Row],[Most Recent-DLA-20 Score]]-FIT_Lite[[#This Row],[Pre-DLA-20 Score]]&gt;=0,1,0)))</f>
        <v>0</v>
      </c>
      <c r="AX462" s="7">
        <f>IF(FIT_Lite[[#This Row],[Most Recent-AAPI Score]]&gt;=40, 1, IF(OR(TRIM(FIT_Lite[[#This Row],[Pre-AAPI Score]])="",TRIM(FIT_Lite[[#This Row],[Most Recent-AAPI Score]])=""),0,IF(FIT_Lite[[#This Row],[Most Recent-AAPI Score]]-FIT_Lite[[#This Row],[Pre-AAPI Score]]&gt;=0,1,0)))</f>
        <v>0</v>
      </c>
      <c r="AY462" s="7">
        <f>IF(FIT_Lite[[#This Row],[Most Recent-DLA-20 Score]]&gt;=7, 1, IF(OR(TRIM(FIT_Lite[[#This Row],[Pre-DLA-20 Score]])="",TRIM(FIT_Lite[[#This Row],[Most Recent-DLA-20 Score]])=""),0,IF(FIT_Lite[[#This Row],[Most Recent-DLA-20 Score]]-FIT_Lite[[#This Row],[Pre-DLA-20 Score]]&gt;=0,1,0)))</f>
        <v>0</v>
      </c>
      <c r="AZ462" s="7" t="str">
        <f>IFERROR(VLOOKUP(FIT_Lite[[#This Row],[Primary ICD-10 Diagnosis]],ICD_10[[Combined]:[category]],3,FALSE),"")</f>
        <v/>
      </c>
      <c r="BA462" s="18" t="str">
        <f>IF(AND(LEN(FIT_Lite[[#This Row],[Date Enrolled]])&gt;0,LEN(FIT_Lite[[#This Row],[Date Assessment Completed]])&gt;0),IF((FIT_Lite[[#This Row],[Date Assessment Completed]]-FIT_Lite[[#This Row],[Date Enrolled]])&lt;=15,"Yes","No"),"")</f>
        <v/>
      </c>
      <c r="BB462" s="7" t="str">
        <f>IF(AND(LEN(FIT_Lite[[#This Row],[Discharge Date]])&gt;0,LEN(FIT_Lite[[#This Row],[Date Discharge Summary Completed]])&gt;0),IF(DATEDIF(FIT_Lite[[#This Row],[Discharge Date]],FIT_Lite[[#This Row],[Date Discharge Summary Completed]],"D")&lt;=7,"Yes","No"),"")</f>
        <v/>
      </c>
      <c r="BC462" s="18" t="str">
        <f>IFERROR(IF(LEN(TRIM(FIT_Lite[[#This Row],[Living Arrangements at Discharge]]))&gt;0,VLOOKUP(FIT_Lite[[#This Row],[Living Arrangements at Discharge]],Living_Arrangements[],2,FALSE),""),"")</f>
        <v/>
      </c>
      <c r="BD46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2" s="18" t="str">
        <f>IF(LEN(TRIM(FIT_Lite[[#This Row],[Employment Status at Discharge]]))&gt;0,IF(FIT_Lite[[#This Row],[Employment Status at Discharge]]="Yes","Stable",IF(FIT_Lite[[#This Row],[Employment Status at Discharge]]="No","Unstable",IFERROR(VLOOKUP(FIT_Lite[[#This Row],[Employment Status at Discharge]],Employment_Stat[],2,FALSE),""))),"")</f>
        <v/>
      </c>
      <c r="BF462" s="16">
        <f>IF(LEN(FIT_Lite[[#This Row],[Pre-AAPI Date]])&gt;0,FIT_Lite[[#This Row],[Pre-AAPI Date]],FIT_Lite[[#This Row],[Date Enrolled]])</f>
        <v>0</v>
      </c>
      <c r="BG462" s="16">
        <f ca="1">IF(LEN(FIT_Lite[[#This Row],[Date Discharge Summary Completed]])&gt;0,FIT_Lite[[#This Row],[Date Discharge Summary Completed]],IF(LEN(FIT_Lite[[#This Row],[Discharge Date]])&gt;0,FIT_Lite[[#This Row],[Discharge Date]]+30,TODAY()))</f>
        <v>45940</v>
      </c>
      <c r="BH462" s="16">
        <f>IF(LEN(FIT_Lite[[#This Row],[Pre-DLA-20 Date]])&gt;0,FIT_Lite[[#This Row],[Pre-DLA-20 Date]],FIT_Lite[[#This Row],[Date Enrolled]])</f>
        <v>0</v>
      </c>
      <c r="BI462" t="str">
        <f>IFERROR(IF(AND(TRIM(FIT_Lite[[#This Row],[Date Enrolled]])&lt;&gt;"",TRIM(FIT_Lite[[#This Row],[Discharge Date]])&lt;&gt;""),DATEDIF(FIT_Lite[[#This Row],[Date Enrolled]],FIT_Lite[[#This Row],[Discharge Date]],"D"),""),"")</f>
        <v/>
      </c>
    </row>
    <row r="463" spans="1:61" x14ac:dyDescent="0.25">
      <c r="A463" s="14"/>
      <c r="D463" s="20"/>
      <c r="O463" s="7"/>
      <c r="S463" s="10"/>
      <c r="AG463" s="11"/>
      <c r="AH463" s="35"/>
      <c r="AI463" s="11"/>
      <c r="AJ463" s="11"/>
      <c r="AP463" s="15" t="str" cm="1">
        <f t="array" aca="1" ref="AP46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3" s="16" t="str" cm="1">
        <f t="array" aca="1" ref="AQ46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3" s="16" t="str" cm="1">
        <f t="array" aca="1" ref="AR46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3" s="51" t="str">
        <f ca="1">IF(
AND(LEN(TRIM(FIT_Lite[[#This Row],[Child Care 6 Months Post-Discharge]]))=0,LEN(TRIM(FIT_Lite[[#This Row],[Discharge Date]]))&gt;0,LEN(TRIM(AN463))=0,FIT_Lite[[#This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3" s="48" t="str" cm="1">
        <f t="array" aca="1" ref="AT46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3" s="7">
        <f>IF(FIT_Lite[[#This Row],[Most Recent-AAPI Score]]&gt;=40, 1, IF(OR(TRIM(FIT_Lite[[#This Row],[Pre-AAPI Score]])="",TRIM(FIT_Lite[[#This Row],[Most Recent-AAPI Score]])=""),0,IF(FIT_Lite[[#This Row],[Most Recent-AAPI Score]]-FIT_Lite[[#This Row],[Pre-AAPI Score]]&gt;=0,1,0)))</f>
        <v>0</v>
      </c>
      <c r="AW463" s="7">
        <f>IF(FIT_Lite[[#This Row],[Most Recent-DLA-20 Score]]&gt;=7, 1, IF(OR(TRIM(FIT_Lite[[#This Row],[Pre-DLA-20 Score]])="",TRIM(FIT_Lite[[#This Row],[Most Recent-DLA-20 Score]])=""),0,IF(FIT_Lite[[#This Row],[Most Recent-DLA-20 Score]]-FIT_Lite[[#This Row],[Pre-DLA-20 Score]]&gt;=0,1,0)))</f>
        <v>0</v>
      </c>
      <c r="AX463" s="7">
        <f>IF(FIT_Lite[[#This Row],[Most Recent-AAPI Score]]&gt;=40, 1, IF(OR(TRIM(FIT_Lite[[#This Row],[Pre-AAPI Score]])="",TRIM(FIT_Lite[[#This Row],[Most Recent-AAPI Score]])=""),0,IF(FIT_Lite[[#This Row],[Most Recent-AAPI Score]]-FIT_Lite[[#This Row],[Pre-AAPI Score]]&gt;=0,1,0)))</f>
        <v>0</v>
      </c>
      <c r="AY463" s="7">
        <f>IF(FIT_Lite[[#This Row],[Most Recent-DLA-20 Score]]&gt;=7, 1, IF(OR(TRIM(FIT_Lite[[#This Row],[Pre-DLA-20 Score]])="",TRIM(FIT_Lite[[#This Row],[Most Recent-DLA-20 Score]])=""),0,IF(FIT_Lite[[#This Row],[Most Recent-DLA-20 Score]]-FIT_Lite[[#This Row],[Pre-DLA-20 Score]]&gt;=0,1,0)))</f>
        <v>0</v>
      </c>
      <c r="AZ463" s="7" t="str">
        <f>IFERROR(VLOOKUP(FIT_Lite[[#This Row],[Primary ICD-10 Diagnosis]],ICD_10[[Combined]:[category]],3,FALSE),"")</f>
        <v/>
      </c>
      <c r="BA463" s="18" t="str">
        <f>IF(AND(LEN(FIT_Lite[[#This Row],[Date Enrolled]])&gt;0,LEN(FIT_Lite[[#This Row],[Date Assessment Completed]])&gt;0),IF((FIT_Lite[[#This Row],[Date Assessment Completed]]-FIT_Lite[[#This Row],[Date Enrolled]])&lt;=15,"Yes","No"),"")</f>
        <v/>
      </c>
      <c r="BB463" s="7" t="str">
        <f>IF(AND(LEN(FIT_Lite[[#This Row],[Discharge Date]])&gt;0,LEN(FIT_Lite[[#This Row],[Date Discharge Summary Completed]])&gt;0),IF(DATEDIF(FIT_Lite[[#This Row],[Discharge Date]],FIT_Lite[[#This Row],[Date Discharge Summary Completed]],"D")&lt;=7,"Yes","No"),"")</f>
        <v/>
      </c>
      <c r="BC463" s="18" t="str">
        <f>IFERROR(IF(LEN(TRIM(FIT_Lite[[#This Row],[Living Arrangements at Discharge]]))&gt;0,VLOOKUP(FIT_Lite[[#This Row],[Living Arrangements at Discharge]],Living_Arrangements[],2,FALSE),""),"")</f>
        <v/>
      </c>
      <c r="BD46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3" s="18" t="str">
        <f>IF(LEN(TRIM(FIT_Lite[[#This Row],[Employment Status at Discharge]]))&gt;0,IF(FIT_Lite[[#This Row],[Employment Status at Discharge]]="Yes","Stable",IF(FIT_Lite[[#This Row],[Employment Status at Discharge]]="No","Unstable",IFERROR(VLOOKUP(FIT_Lite[[#This Row],[Employment Status at Discharge]],Employment_Stat[],2,FALSE),""))),"")</f>
        <v/>
      </c>
      <c r="BF463" s="16">
        <f>IF(LEN(FIT_Lite[[#This Row],[Pre-AAPI Date]])&gt;0,FIT_Lite[[#This Row],[Pre-AAPI Date]],FIT_Lite[[#This Row],[Date Enrolled]])</f>
        <v>0</v>
      </c>
      <c r="BG463" s="16">
        <f ca="1">IF(LEN(FIT_Lite[[#This Row],[Date Discharge Summary Completed]])&gt;0,FIT_Lite[[#This Row],[Date Discharge Summary Completed]],IF(LEN(FIT_Lite[[#This Row],[Discharge Date]])&gt;0,FIT_Lite[[#This Row],[Discharge Date]]+30,TODAY()))</f>
        <v>45940</v>
      </c>
      <c r="BH463" s="16">
        <f>IF(LEN(FIT_Lite[[#This Row],[Pre-DLA-20 Date]])&gt;0,FIT_Lite[[#This Row],[Pre-DLA-20 Date]],FIT_Lite[[#This Row],[Date Enrolled]])</f>
        <v>0</v>
      </c>
      <c r="BI463" t="str">
        <f>IFERROR(IF(AND(TRIM(FIT_Lite[[#This Row],[Date Enrolled]])&lt;&gt;"",TRIM(FIT_Lite[[#This Row],[Discharge Date]])&lt;&gt;""),DATEDIF(FIT_Lite[[#This Row],[Date Enrolled]],FIT_Lite[[#This Row],[Discharge Date]],"D"),""),"")</f>
        <v/>
      </c>
    </row>
    <row r="464" spans="1:61" x14ac:dyDescent="0.25">
      <c r="A464" s="14"/>
      <c r="D464" s="20"/>
      <c r="O464" s="7"/>
      <c r="S464" s="10"/>
      <c r="AG464" s="11"/>
      <c r="AH464" s="35"/>
      <c r="AI464" s="11"/>
      <c r="AJ464" s="11"/>
      <c r="AP464" s="15" t="str" cm="1">
        <f t="array" aca="1" ref="AP46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4" s="16" t="str" cm="1">
        <f t="array" aca="1" ref="AQ46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4" s="16" t="str" cm="1">
        <f t="array" aca="1" ref="AR46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4" s="51" t="str">
        <f ca="1">IF(
AND(LEN(TRIM(FIT_Lite[[#This Row],[Child Care 6 Months Post-Discharge]]))=0,LEN(TRIM(FIT_Lite[[#This Row],[Discharge Date]]))&gt;0,LEN(TRIM(AN464))=0,FIT_Lite[[#This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4" s="48" t="str" cm="1">
        <f t="array" aca="1" ref="AT46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4" s="7">
        <f>IF(FIT_Lite[[#This Row],[Most Recent-AAPI Score]]&gt;=40, 1, IF(OR(TRIM(FIT_Lite[[#This Row],[Pre-AAPI Score]])="",TRIM(FIT_Lite[[#This Row],[Most Recent-AAPI Score]])=""),0,IF(FIT_Lite[[#This Row],[Most Recent-AAPI Score]]-FIT_Lite[[#This Row],[Pre-AAPI Score]]&gt;=0,1,0)))</f>
        <v>0</v>
      </c>
      <c r="AW464" s="7">
        <f>IF(FIT_Lite[[#This Row],[Most Recent-DLA-20 Score]]&gt;=7, 1, IF(OR(TRIM(FIT_Lite[[#This Row],[Pre-DLA-20 Score]])="",TRIM(FIT_Lite[[#This Row],[Most Recent-DLA-20 Score]])=""),0,IF(FIT_Lite[[#This Row],[Most Recent-DLA-20 Score]]-FIT_Lite[[#This Row],[Pre-DLA-20 Score]]&gt;=0,1,0)))</f>
        <v>0</v>
      </c>
      <c r="AX464" s="7">
        <f>IF(FIT_Lite[[#This Row],[Most Recent-AAPI Score]]&gt;=40, 1, IF(OR(TRIM(FIT_Lite[[#This Row],[Pre-AAPI Score]])="",TRIM(FIT_Lite[[#This Row],[Most Recent-AAPI Score]])=""),0,IF(FIT_Lite[[#This Row],[Most Recent-AAPI Score]]-FIT_Lite[[#This Row],[Pre-AAPI Score]]&gt;=0,1,0)))</f>
        <v>0</v>
      </c>
      <c r="AY464" s="7">
        <f>IF(FIT_Lite[[#This Row],[Most Recent-DLA-20 Score]]&gt;=7, 1, IF(OR(TRIM(FIT_Lite[[#This Row],[Pre-DLA-20 Score]])="",TRIM(FIT_Lite[[#This Row],[Most Recent-DLA-20 Score]])=""),0,IF(FIT_Lite[[#This Row],[Most Recent-DLA-20 Score]]-FIT_Lite[[#This Row],[Pre-DLA-20 Score]]&gt;=0,1,0)))</f>
        <v>0</v>
      </c>
      <c r="AZ464" s="7" t="str">
        <f>IFERROR(VLOOKUP(FIT_Lite[[#This Row],[Primary ICD-10 Diagnosis]],ICD_10[[Combined]:[category]],3,FALSE),"")</f>
        <v/>
      </c>
      <c r="BA464" s="18" t="str">
        <f>IF(AND(LEN(FIT_Lite[[#This Row],[Date Enrolled]])&gt;0,LEN(FIT_Lite[[#This Row],[Date Assessment Completed]])&gt;0),IF((FIT_Lite[[#This Row],[Date Assessment Completed]]-FIT_Lite[[#This Row],[Date Enrolled]])&lt;=15,"Yes","No"),"")</f>
        <v/>
      </c>
      <c r="BB464" s="7" t="str">
        <f>IF(AND(LEN(FIT_Lite[[#This Row],[Discharge Date]])&gt;0,LEN(FIT_Lite[[#This Row],[Date Discharge Summary Completed]])&gt;0),IF(DATEDIF(FIT_Lite[[#This Row],[Discharge Date]],FIT_Lite[[#This Row],[Date Discharge Summary Completed]],"D")&lt;=7,"Yes","No"),"")</f>
        <v/>
      </c>
      <c r="BC464" s="18" t="str">
        <f>IFERROR(IF(LEN(TRIM(FIT_Lite[[#This Row],[Living Arrangements at Discharge]]))&gt;0,VLOOKUP(FIT_Lite[[#This Row],[Living Arrangements at Discharge]],Living_Arrangements[],2,FALSE),""),"")</f>
        <v/>
      </c>
      <c r="BD46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4" s="18" t="str">
        <f>IF(LEN(TRIM(FIT_Lite[[#This Row],[Employment Status at Discharge]]))&gt;0,IF(FIT_Lite[[#This Row],[Employment Status at Discharge]]="Yes","Stable",IF(FIT_Lite[[#This Row],[Employment Status at Discharge]]="No","Unstable",IFERROR(VLOOKUP(FIT_Lite[[#This Row],[Employment Status at Discharge]],Employment_Stat[],2,FALSE),""))),"")</f>
        <v/>
      </c>
      <c r="BF464" s="16">
        <f>IF(LEN(FIT_Lite[[#This Row],[Pre-AAPI Date]])&gt;0,FIT_Lite[[#This Row],[Pre-AAPI Date]],FIT_Lite[[#This Row],[Date Enrolled]])</f>
        <v>0</v>
      </c>
      <c r="BG464" s="16">
        <f ca="1">IF(LEN(FIT_Lite[[#This Row],[Date Discharge Summary Completed]])&gt;0,FIT_Lite[[#This Row],[Date Discharge Summary Completed]],IF(LEN(FIT_Lite[[#This Row],[Discharge Date]])&gt;0,FIT_Lite[[#This Row],[Discharge Date]]+30,TODAY()))</f>
        <v>45940</v>
      </c>
      <c r="BH464" s="16">
        <f>IF(LEN(FIT_Lite[[#This Row],[Pre-DLA-20 Date]])&gt;0,FIT_Lite[[#This Row],[Pre-DLA-20 Date]],FIT_Lite[[#This Row],[Date Enrolled]])</f>
        <v>0</v>
      </c>
      <c r="BI464" t="str">
        <f>IFERROR(IF(AND(TRIM(FIT_Lite[[#This Row],[Date Enrolled]])&lt;&gt;"",TRIM(FIT_Lite[[#This Row],[Discharge Date]])&lt;&gt;""),DATEDIF(FIT_Lite[[#This Row],[Date Enrolled]],FIT_Lite[[#This Row],[Discharge Date]],"D"),""),"")</f>
        <v/>
      </c>
    </row>
    <row r="465" spans="1:61" x14ac:dyDescent="0.25">
      <c r="A465" s="14"/>
      <c r="D465" s="20"/>
      <c r="O465" s="7"/>
      <c r="S465" s="10"/>
      <c r="AG465" s="11"/>
      <c r="AH465" s="35"/>
      <c r="AI465" s="11"/>
      <c r="AJ465" s="11"/>
      <c r="AP465" s="15" t="str" cm="1">
        <f t="array" aca="1" ref="AP46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5" s="16" t="str" cm="1">
        <f t="array" aca="1" ref="AQ46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5" s="16" t="str" cm="1">
        <f t="array" aca="1" ref="AR46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5" s="51" t="str">
        <f ca="1">IF(
AND(LEN(TRIM(FIT_Lite[[#This Row],[Child Care 6 Months Post-Discharge]]))=0,LEN(TRIM(FIT_Lite[[#This Row],[Discharge Date]]))&gt;0,LEN(TRIM(AN465))=0,FIT_Lite[[#This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5" s="48" t="str" cm="1">
        <f t="array" aca="1" ref="AT46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5" s="7">
        <f>IF(FIT_Lite[[#This Row],[Most Recent-AAPI Score]]&gt;=40, 1, IF(OR(TRIM(FIT_Lite[[#This Row],[Pre-AAPI Score]])="",TRIM(FIT_Lite[[#This Row],[Most Recent-AAPI Score]])=""),0,IF(FIT_Lite[[#This Row],[Most Recent-AAPI Score]]-FIT_Lite[[#This Row],[Pre-AAPI Score]]&gt;=0,1,0)))</f>
        <v>0</v>
      </c>
      <c r="AW465" s="7">
        <f>IF(FIT_Lite[[#This Row],[Most Recent-DLA-20 Score]]&gt;=7, 1, IF(OR(TRIM(FIT_Lite[[#This Row],[Pre-DLA-20 Score]])="",TRIM(FIT_Lite[[#This Row],[Most Recent-DLA-20 Score]])=""),0,IF(FIT_Lite[[#This Row],[Most Recent-DLA-20 Score]]-FIT_Lite[[#This Row],[Pre-DLA-20 Score]]&gt;=0,1,0)))</f>
        <v>0</v>
      </c>
      <c r="AX465" s="7">
        <f>IF(FIT_Lite[[#This Row],[Most Recent-AAPI Score]]&gt;=40, 1, IF(OR(TRIM(FIT_Lite[[#This Row],[Pre-AAPI Score]])="",TRIM(FIT_Lite[[#This Row],[Most Recent-AAPI Score]])=""),0,IF(FIT_Lite[[#This Row],[Most Recent-AAPI Score]]-FIT_Lite[[#This Row],[Pre-AAPI Score]]&gt;=0,1,0)))</f>
        <v>0</v>
      </c>
      <c r="AY465" s="7">
        <f>IF(FIT_Lite[[#This Row],[Most Recent-DLA-20 Score]]&gt;=7, 1, IF(OR(TRIM(FIT_Lite[[#This Row],[Pre-DLA-20 Score]])="",TRIM(FIT_Lite[[#This Row],[Most Recent-DLA-20 Score]])=""),0,IF(FIT_Lite[[#This Row],[Most Recent-DLA-20 Score]]-FIT_Lite[[#This Row],[Pre-DLA-20 Score]]&gt;=0,1,0)))</f>
        <v>0</v>
      </c>
      <c r="AZ465" s="7" t="str">
        <f>IFERROR(VLOOKUP(FIT_Lite[[#This Row],[Primary ICD-10 Diagnosis]],ICD_10[[Combined]:[category]],3,FALSE),"")</f>
        <v/>
      </c>
      <c r="BA465" s="18" t="str">
        <f>IF(AND(LEN(FIT_Lite[[#This Row],[Date Enrolled]])&gt;0,LEN(FIT_Lite[[#This Row],[Date Assessment Completed]])&gt;0),IF((FIT_Lite[[#This Row],[Date Assessment Completed]]-FIT_Lite[[#This Row],[Date Enrolled]])&lt;=15,"Yes","No"),"")</f>
        <v/>
      </c>
      <c r="BB465" s="7" t="str">
        <f>IF(AND(LEN(FIT_Lite[[#This Row],[Discharge Date]])&gt;0,LEN(FIT_Lite[[#This Row],[Date Discharge Summary Completed]])&gt;0),IF(DATEDIF(FIT_Lite[[#This Row],[Discharge Date]],FIT_Lite[[#This Row],[Date Discharge Summary Completed]],"D")&lt;=7,"Yes","No"),"")</f>
        <v/>
      </c>
      <c r="BC465" s="18" t="str">
        <f>IFERROR(IF(LEN(TRIM(FIT_Lite[[#This Row],[Living Arrangements at Discharge]]))&gt;0,VLOOKUP(FIT_Lite[[#This Row],[Living Arrangements at Discharge]],Living_Arrangements[],2,FALSE),""),"")</f>
        <v/>
      </c>
      <c r="BD46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5" s="18" t="str">
        <f>IF(LEN(TRIM(FIT_Lite[[#This Row],[Employment Status at Discharge]]))&gt;0,IF(FIT_Lite[[#This Row],[Employment Status at Discharge]]="Yes","Stable",IF(FIT_Lite[[#This Row],[Employment Status at Discharge]]="No","Unstable",IFERROR(VLOOKUP(FIT_Lite[[#This Row],[Employment Status at Discharge]],Employment_Stat[],2,FALSE),""))),"")</f>
        <v/>
      </c>
      <c r="BF465" s="16">
        <f>IF(LEN(FIT_Lite[[#This Row],[Pre-AAPI Date]])&gt;0,FIT_Lite[[#This Row],[Pre-AAPI Date]],FIT_Lite[[#This Row],[Date Enrolled]])</f>
        <v>0</v>
      </c>
      <c r="BG465" s="16">
        <f ca="1">IF(LEN(FIT_Lite[[#This Row],[Date Discharge Summary Completed]])&gt;0,FIT_Lite[[#This Row],[Date Discharge Summary Completed]],IF(LEN(FIT_Lite[[#This Row],[Discharge Date]])&gt;0,FIT_Lite[[#This Row],[Discharge Date]]+30,TODAY()))</f>
        <v>45940</v>
      </c>
      <c r="BH465" s="16">
        <f>IF(LEN(FIT_Lite[[#This Row],[Pre-DLA-20 Date]])&gt;0,FIT_Lite[[#This Row],[Pre-DLA-20 Date]],FIT_Lite[[#This Row],[Date Enrolled]])</f>
        <v>0</v>
      </c>
      <c r="BI465" t="str">
        <f>IFERROR(IF(AND(TRIM(FIT_Lite[[#This Row],[Date Enrolled]])&lt;&gt;"",TRIM(FIT_Lite[[#This Row],[Discharge Date]])&lt;&gt;""),DATEDIF(FIT_Lite[[#This Row],[Date Enrolled]],FIT_Lite[[#This Row],[Discharge Date]],"D"),""),"")</f>
        <v/>
      </c>
    </row>
    <row r="466" spans="1:61" x14ac:dyDescent="0.25">
      <c r="A466" s="14"/>
      <c r="D466" s="20"/>
      <c r="O466" s="7"/>
      <c r="S466" s="10"/>
      <c r="AG466" s="11"/>
      <c r="AH466" s="35"/>
      <c r="AI466" s="11"/>
      <c r="AJ466" s="11"/>
      <c r="AP466" s="15" t="str" cm="1">
        <f t="array" aca="1" ref="AP46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6" s="16" t="str" cm="1">
        <f t="array" aca="1" ref="AQ46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6" s="16" t="str" cm="1">
        <f t="array" aca="1" ref="AR46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6" s="51" t="str">
        <f ca="1">IF(
AND(LEN(TRIM(FIT_Lite[[#This Row],[Child Care 6 Months Post-Discharge]]))=0,LEN(TRIM(FIT_Lite[[#This Row],[Discharge Date]]))&gt;0,LEN(TRIM(AN466))=0,FIT_Lite[[#This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6" s="48" t="str" cm="1">
        <f t="array" aca="1" ref="AT46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6" s="7">
        <f>IF(FIT_Lite[[#This Row],[Most Recent-AAPI Score]]&gt;=40, 1, IF(OR(TRIM(FIT_Lite[[#This Row],[Pre-AAPI Score]])="",TRIM(FIT_Lite[[#This Row],[Most Recent-AAPI Score]])=""),0,IF(FIT_Lite[[#This Row],[Most Recent-AAPI Score]]-FIT_Lite[[#This Row],[Pre-AAPI Score]]&gt;=0,1,0)))</f>
        <v>0</v>
      </c>
      <c r="AW466" s="7">
        <f>IF(FIT_Lite[[#This Row],[Most Recent-DLA-20 Score]]&gt;=7, 1, IF(OR(TRIM(FIT_Lite[[#This Row],[Pre-DLA-20 Score]])="",TRIM(FIT_Lite[[#This Row],[Most Recent-DLA-20 Score]])=""),0,IF(FIT_Lite[[#This Row],[Most Recent-DLA-20 Score]]-FIT_Lite[[#This Row],[Pre-DLA-20 Score]]&gt;=0,1,0)))</f>
        <v>0</v>
      </c>
      <c r="AX466" s="7">
        <f>IF(FIT_Lite[[#This Row],[Most Recent-AAPI Score]]&gt;=40, 1, IF(OR(TRIM(FIT_Lite[[#This Row],[Pre-AAPI Score]])="",TRIM(FIT_Lite[[#This Row],[Most Recent-AAPI Score]])=""),0,IF(FIT_Lite[[#This Row],[Most Recent-AAPI Score]]-FIT_Lite[[#This Row],[Pre-AAPI Score]]&gt;=0,1,0)))</f>
        <v>0</v>
      </c>
      <c r="AY466" s="7">
        <f>IF(FIT_Lite[[#This Row],[Most Recent-DLA-20 Score]]&gt;=7, 1, IF(OR(TRIM(FIT_Lite[[#This Row],[Pre-DLA-20 Score]])="",TRIM(FIT_Lite[[#This Row],[Most Recent-DLA-20 Score]])=""),0,IF(FIT_Lite[[#This Row],[Most Recent-DLA-20 Score]]-FIT_Lite[[#This Row],[Pre-DLA-20 Score]]&gt;=0,1,0)))</f>
        <v>0</v>
      </c>
      <c r="AZ466" s="7" t="str">
        <f>IFERROR(VLOOKUP(FIT_Lite[[#This Row],[Primary ICD-10 Diagnosis]],ICD_10[[Combined]:[category]],3,FALSE),"")</f>
        <v/>
      </c>
      <c r="BA466" s="18" t="str">
        <f>IF(AND(LEN(FIT_Lite[[#This Row],[Date Enrolled]])&gt;0,LEN(FIT_Lite[[#This Row],[Date Assessment Completed]])&gt;0),IF((FIT_Lite[[#This Row],[Date Assessment Completed]]-FIT_Lite[[#This Row],[Date Enrolled]])&lt;=15,"Yes","No"),"")</f>
        <v/>
      </c>
      <c r="BB466" s="7" t="str">
        <f>IF(AND(LEN(FIT_Lite[[#This Row],[Discharge Date]])&gt;0,LEN(FIT_Lite[[#This Row],[Date Discharge Summary Completed]])&gt;0),IF(DATEDIF(FIT_Lite[[#This Row],[Discharge Date]],FIT_Lite[[#This Row],[Date Discharge Summary Completed]],"D")&lt;=7,"Yes","No"),"")</f>
        <v/>
      </c>
      <c r="BC466" s="18" t="str">
        <f>IFERROR(IF(LEN(TRIM(FIT_Lite[[#This Row],[Living Arrangements at Discharge]]))&gt;0,VLOOKUP(FIT_Lite[[#This Row],[Living Arrangements at Discharge]],Living_Arrangements[],2,FALSE),""),"")</f>
        <v/>
      </c>
      <c r="BD46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6" s="18" t="str">
        <f>IF(LEN(TRIM(FIT_Lite[[#This Row],[Employment Status at Discharge]]))&gt;0,IF(FIT_Lite[[#This Row],[Employment Status at Discharge]]="Yes","Stable",IF(FIT_Lite[[#This Row],[Employment Status at Discharge]]="No","Unstable",IFERROR(VLOOKUP(FIT_Lite[[#This Row],[Employment Status at Discharge]],Employment_Stat[],2,FALSE),""))),"")</f>
        <v/>
      </c>
      <c r="BF466" s="16">
        <f>IF(LEN(FIT_Lite[[#This Row],[Pre-AAPI Date]])&gt;0,FIT_Lite[[#This Row],[Pre-AAPI Date]],FIT_Lite[[#This Row],[Date Enrolled]])</f>
        <v>0</v>
      </c>
      <c r="BG466" s="16">
        <f ca="1">IF(LEN(FIT_Lite[[#This Row],[Date Discharge Summary Completed]])&gt;0,FIT_Lite[[#This Row],[Date Discharge Summary Completed]],IF(LEN(FIT_Lite[[#This Row],[Discharge Date]])&gt;0,FIT_Lite[[#This Row],[Discharge Date]]+30,TODAY()))</f>
        <v>45940</v>
      </c>
      <c r="BH466" s="16">
        <f>IF(LEN(FIT_Lite[[#This Row],[Pre-DLA-20 Date]])&gt;0,FIT_Lite[[#This Row],[Pre-DLA-20 Date]],FIT_Lite[[#This Row],[Date Enrolled]])</f>
        <v>0</v>
      </c>
      <c r="BI466" t="str">
        <f>IFERROR(IF(AND(TRIM(FIT_Lite[[#This Row],[Date Enrolled]])&lt;&gt;"",TRIM(FIT_Lite[[#This Row],[Discharge Date]])&lt;&gt;""),DATEDIF(FIT_Lite[[#This Row],[Date Enrolled]],FIT_Lite[[#This Row],[Discharge Date]],"D"),""),"")</f>
        <v/>
      </c>
    </row>
    <row r="467" spans="1:61" x14ac:dyDescent="0.25">
      <c r="A467" s="14"/>
      <c r="D467" s="20"/>
      <c r="O467" s="7"/>
      <c r="S467" s="10"/>
      <c r="AG467" s="11"/>
      <c r="AH467" s="35"/>
      <c r="AI467" s="11"/>
      <c r="AJ467" s="11"/>
      <c r="AP467" s="15" t="str" cm="1">
        <f t="array" aca="1" ref="AP46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7" s="16" t="str" cm="1">
        <f t="array" aca="1" ref="AQ46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7" s="16" t="str" cm="1">
        <f t="array" aca="1" ref="AR46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7" s="51" t="str">
        <f ca="1">IF(
AND(LEN(TRIM(FIT_Lite[[#This Row],[Child Care 6 Months Post-Discharge]]))=0,LEN(TRIM(FIT_Lite[[#This Row],[Discharge Date]]))&gt;0,LEN(TRIM(AN467))=0,FIT_Lite[[#This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7" s="48" t="str" cm="1">
        <f t="array" aca="1" ref="AT46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7" s="7">
        <f>IF(FIT_Lite[[#This Row],[Most Recent-AAPI Score]]&gt;=40, 1, IF(OR(TRIM(FIT_Lite[[#This Row],[Pre-AAPI Score]])="",TRIM(FIT_Lite[[#This Row],[Most Recent-AAPI Score]])=""),0,IF(FIT_Lite[[#This Row],[Most Recent-AAPI Score]]-FIT_Lite[[#This Row],[Pre-AAPI Score]]&gt;=0,1,0)))</f>
        <v>0</v>
      </c>
      <c r="AW467" s="7">
        <f>IF(FIT_Lite[[#This Row],[Most Recent-DLA-20 Score]]&gt;=7, 1, IF(OR(TRIM(FIT_Lite[[#This Row],[Pre-DLA-20 Score]])="",TRIM(FIT_Lite[[#This Row],[Most Recent-DLA-20 Score]])=""),0,IF(FIT_Lite[[#This Row],[Most Recent-DLA-20 Score]]-FIT_Lite[[#This Row],[Pre-DLA-20 Score]]&gt;=0,1,0)))</f>
        <v>0</v>
      </c>
      <c r="AX467" s="7">
        <f>IF(FIT_Lite[[#This Row],[Most Recent-AAPI Score]]&gt;=40, 1, IF(OR(TRIM(FIT_Lite[[#This Row],[Pre-AAPI Score]])="",TRIM(FIT_Lite[[#This Row],[Most Recent-AAPI Score]])=""),0,IF(FIT_Lite[[#This Row],[Most Recent-AAPI Score]]-FIT_Lite[[#This Row],[Pre-AAPI Score]]&gt;=0,1,0)))</f>
        <v>0</v>
      </c>
      <c r="AY467" s="7">
        <f>IF(FIT_Lite[[#This Row],[Most Recent-DLA-20 Score]]&gt;=7, 1, IF(OR(TRIM(FIT_Lite[[#This Row],[Pre-DLA-20 Score]])="",TRIM(FIT_Lite[[#This Row],[Most Recent-DLA-20 Score]])=""),0,IF(FIT_Lite[[#This Row],[Most Recent-DLA-20 Score]]-FIT_Lite[[#This Row],[Pre-DLA-20 Score]]&gt;=0,1,0)))</f>
        <v>0</v>
      </c>
      <c r="AZ467" s="7" t="str">
        <f>IFERROR(VLOOKUP(FIT_Lite[[#This Row],[Primary ICD-10 Diagnosis]],ICD_10[[Combined]:[category]],3,FALSE),"")</f>
        <v/>
      </c>
      <c r="BA467" s="18" t="str">
        <f>IF(AND(LEN(FIT_Lite[[#This Row],[Date Enrolled]])&gt;0,LEN(FIT_Lite[[#This Row],[Date Assessment Completed]])&gt;0),IF((FIT_Lite[[#This Row],[Date Assessment Completed]]-FIT_Lite[[#This Row],[Date Enrolled]])&lt;=15,"Yes","No"),"")</f>
        <v/>
      </c>
      <c r="BB467" s="7" t="str">
        <f>IF(AND(LEN(FIT_Lite[[#This Row],[Discharge Date]])&gt;0,LEN(FIT_Lite[[#This Row],[Date Discharge Summary Completed]])&gt;0),IF(DATEDIF(FIT_Lite[[#This Row],[Discharge Date]],FIT_Lite[[#This Row],[Date Discharge Summary Completed]],"D")&lt;=7,"Yes","No"),"")</f>
        <v/>
      </c>
      <c r="BC467" s="18" t="str">
        <f>IFERROR(IF(LEN(TRIM(FIT_Lite[[#This Row],[Living Arrangements at Discharge]]))&gt;0,VLOOKUP(FIT_Lite[[#This Row],[Living Arrangements at Discharge]],Living_Arrangements[],2,FALSE),""),"")</f>
        <v/>
      </c>
      <c r="BD46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7" s="18" t="str">
        <f>IF(LEN(TRIM(FIT_Lite[[#This Row],[Employment Status at Discharge]]))&gt;0,IF(FIT_Lite[[#This Row],[Employment Status at Discharge]]="Yes","Stable",IF(FIT_Lite[[#This Row],[Employment Status at Discharge]]="No","Unstable",IFERROR(VLOOKUP(FIT_Lite[[#This Row],[Employment Status at Discharge]],Employment_Stat[],2,FALSE),""))),"")</f>
        <v/>
      </c>
      <c r="BF467" s="16">
        <f>IF(LEN(FIT_Lite[[#This Row],[Pre-AAPI Date]])&gt;0,FIT_Lite[[#This Row],[Pre-AAPI Date]],FIT_Lite[[#This Row],[Date Enrolled]])</f>
        <v>0</v>
      </c>
      <c r="BG467" s="16">
        <f ca="1">IF(LEN(FIT_Lite[[#This Row],[Date Discharge Summary Completed]])&gt;0,FIT_Lite[[#This Row],[Date Discharge Summary Completed]],IF(LEN(FIT_Lite[[#This Row],[Discharge Date]])&gt;0,FIT_Lite[[#This Row],[Discharge Date]]+30,TODAY()))</f>
        <v>45940</v>
      </c>
      <c r="BH467" s="16">
        <f>IF(LEN(FIT_Lite[[#This Row],[Pre-DLA-20 Date]])&gt;0,FIT_Lite[[#This Row],[Pre-DLA-20 Date]],FIT_Lite[[#This Row],[Date Enrolled]])</f>
        <v>0</v>
      </c>
      <c r="BI467" t="str">
        <f>IFERROR(IF(AND(TRIM(FIT_Lite[[#This Row],[Date Enrolled]])&lt;&gt;"",TRIM(FIT_Lite[[#This Row],[Discharge Date]])&lt;&gt;""),DATEDIF(FIT_Lite[[#This Row],[Date Enrolled]],FIT_Lite[[#This Row],[Discharge Date]],"D"),""),"")</f>
        <v/>
      </c>
    </row>
    <row r="468" spans="1:61" x14ac:dyDescent="0.25">
      <c r="A468" s="14"/>
      <c r="D468" s="20"/>
      <c r="O468" s="7"/>
      <c r="S468" s="10"/>
      <c r="AG468" s="11"/>
      <c r="AH468" s="35"/>
      <c r="AI468" s="11"/>
      <c r="AJ468" s="11"/>
      <c r="AP468" s="15" t="str" cm="1">
        <f t="array" aca="1" ref="AP46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8" s="16" t="str" cm="1">
        <f t="array" aca="1" ref="AQ46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8" s="16" t="str" cm="1">
        <f t="array" aca="1" ref="AR46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8" s="51" t="str">
        <f ca="1">IF(
AND(LEN(TRIM(FIT_Lite[[#This Row],[Child Care 6 Months Post-Discharge]]))=0,LEN(TRIM(FIT_Lite[[#This Row],[Discharge Date]]))&gt;0,LEN(TRIM(AN468))=0,FIT_Lite[[#This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8" s="48" t="str" cm="1">
        <f t="array" aca="1" ref="AT46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8" s="7">
        <f>IF(FIT_Lite[[#This Row],[Most Recent-AAPI Score]]&gt;=40, 1, IF(OR(TRIM(FIT_Lite[[#This Row],[Pre-AAPI Score]])="",TRIM(FIT_Lite[[#This Row],[Most Recent-AAPI Score]])=""),0,IF(FIT_Lite[[#This Row],[Most Recent-AAPI Score]]-FIT_Lite[[#This Row],[Pre-AAPI Score]]&gt;=0,1,0)))</f>
        <v>0</v>
      </c>
      <c r="AW468" s="7">
        <f>IF(FIT_Lite[[#This Row],[Most Recent-DLA-20 Score]]&gt;=7, 1, IF(OR(TRIM(FIT_Lite[[#This Row],[Pre-DLA-20 Score]])="",TRIM(FIT_Lite[[#This Row],[Most Recent-DLA-20 Score]])=""),0,IF(FIT_Lite[[#This Row],[Most Recent-DLA-20 Score]]-FIT_Lite[[#This Row],[Pre-DLA-20 Score]]&gt;=0,1,0)))</f>
        <v>0</v>
      </c>
      <c r="AX468" s="7">
        <f>IF(FIT_Lite[[#This Row],[Most Recent-AAPI Score]]&gt;=40, 1, IF(OR(TRIM(FIT_Lite[[#This Row],[Pre-AAPI Score]])="",TRIM(FIT_Lite[[#This Row],[Most Recent-AAPI Score]])=""),0,IF(FIT_Lite[[#This Row],[Most Recent-AAPI Score]]-FIT_Lite[[#This Row],[Pre-AAPI Score]]&gt;=0,1,0)))</f>
        <v>0</v>
      </c>
      <c r="AY468" s="7">
        <f>IF(FIT_Lite[[#This Row],[Most Recent-DLA-20 Score]]&gt;=7, 1, IF(OR(TRIM(FIT_Lite[[#This Row],[Pre-DLA-20 Score]])="",TRIM(FIT_Lite[[#This Row],[Most Recent-DLA-20 Score]])=""),0,IF(FIT_Lite[[#This Row],[Most Recent-DLA-20 Score]]-FIT_Lite[[#This Row],[Pre-DLA-20 Score]]&gt;=0,1,0)))</f>
        <v>0</v>
      </c>
      <c r="AZ468" s="7" t="str">
        <f>IFERROR(VLOOKUP(FIT_Lite[[#This Row],[Primary ICD-10 Diagnosis]],ICD_10[[Combined]:[category]],3,FALSE),"")</f>
        <v/>
      </c>
      <c r="BA468" s="18" t="str">
        <f>IF(AND(LEN(FIT_Lite[[#This Row],[Date Enrolled]])&gt;0,LEN(FIT_Lite[[#This Row],[Date Assessment Completed]])&gt;0),IF((FIT_Lite[[#This Row],[Date Assessment Completed]]-FIT_Lite[[#This Row],[Date Enrolled]])&lt;=15,"Yes","No"),"")</f>
        <v/>
      </c>
      <c r="BB468" s="7" t="str">
        <f>IF(AND(LEN(FIT_Lite[[#This Row],[Discharge Date]])&gt;0,LEN(FIT_Lite[[#This Row],[Date Discharge Summary Completed]])&gt;0),IF(DATEDIF(FIT_Lite[[#This Row],[Discharge Date]],FIT_Lite[[#This Row],[Date Discharge Summary Completed]],"D")&lt;=7,"Yes","No"),"")</f>
        <v/>
      </c>
      <c r="BC468" s="18" t="str">
        <f>IFERROR(IF(LEN(TRIM(FIT_Lite[[#This Row],[Living Arrangements at Discharge]]))&gt;0,VLOOKUP(FIT_Lite[[#This Row],[Living Arrangements at Discharge]],Living_Arrangements[],2,FALSE),""),"")</f>
        <v/>
      </c>
      <c r="BD46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8" s="18" t="str">
        <f>IF(LEN(TRIM(FIT_Lite[[#This Row],[Employment Status at Discharge]]))&gt;0,IF(FIT_Lite[[#This Row],[Employment Status at Discharge]]="Yes","Stable",IF(FIT_Lite[[#This Row],[Employment Status at Discharge]]="No","Unstable",IFERROR(VLOOKUP(FIT_Lite[[#This Row],[Employment Status at Discharge]],Employment_Stat[],2,FALSE),""))),"")</f>
        <v/>
      </c>
      <c r="BF468" s="16">
        <f>IF(LEN(FIT_Lite[[#This Row],[Pre-AAPI Date]])&gt;0,FIT_Lite[[#This Row],[Pre-AAPI Date]],FIT_Lite[[#This Row],[Date Enrolled]])</f>
        <v>0</v>
      </c>
      <c r="BG468" s="16">
        <f ca="1">IF(LEN(FIT_Lite[[#This Row],[Date Discharge Summary Completed]])&gt;0,FIT_Lite[[#This Row],[Date Discharge Summary Completed]],IF(LEN(FIT_Lite[[#This Row],[Discharge Date]])&gt;0,FIT_Lite[[#This Row],[Discharge Date]]+30,TODAY()))</f>
        <v>45940</v>
      </c>
      <c r="BH468" s="16">
        <f>IF(LEN(FIT_Lite[[#This Row],[Pre-DLA-20 Date]])&gt;0,FIT_Lite[[#This Row],[Pre-DLA-20 Date]],FIT_Lite[[#This Row],[Date Enrolled]])</f>
        <v>0</v>
      </c>
      <c r="BI468" t="str">
        <f>IFERROR(IF(AND(TRIM(FIT_Lite[[#This Row],[Date Enrolled]])&lt;&gt;"",TRIM(FIT_Lite[[#This Row],[Discharge Date]])&lt;&gt;""),DATEDIF(FIT_Lite[[#This Row],[Date Enrolled]],FIT_Lite[[#This Row],[Discharge Date]],"D"),""),"")</f>
        <v/>
      </c>
    </row>
    <row r="469" spans="1:61" x14ac:dyDescent="0.25">
      <c r="A469" s="14"/>
      <c r="D469" s="20"/>
      <c r="O469" s="7"/>
      <c r="S469" s="10"/>
      <c r="AG469" s="11"/>
      <c r="AH469" s="35"/>
      <c r="AI469" s="11"/>
      <c r="AJ469" s="11"/>
      <c r="AP469" s="15" t="str" cm="1">
        <f t="array" aca="1" ref="AP46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69" s="16" t="str" cm="1">
        <f t="array" aca="1" ref="AQ46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69" s="16" t="str" cm="1">
        <f t="array" aca="1" ref="AR46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69" s="51" t="str">
        <f ca="1">IF(
AND(LEN(TRIM(FIT_Lite[[#This Row],[Child Care 6 Months Post-Discharge]]))=0,LEN(TRIM(FIT_Lite[[#This Row],[Discharge Date]]))&gt;0,LEN(TRIM(AN469))=0,FIT_Lite[[#This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69" s="48" t="str" cm="1">
        <f t="array" aca="1" ref="AT46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6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69" s="7">
        <f>IF(FIT_Lite[[#This Row],[Most Recent-AAPI Score]]&gt;=40, 1, IF(OR(TRIM(FIT_Lite[[#This Row],[Pre-AAPI Score]])="",TRIM(FIT_Lite[[#This Row],[Most Recent-AAPI Score]])=""),0,IF(FIT_Lite[[#This Row],[Most Recent-AAPI Score]]-FIT_Lite[[#This Row],[Pre-AAPI Score]]&gt;=0,1,0)))</f>
        <v>0</v>
      </c>
      <c r="AW469" s="7">
        <f>IF(FIT_Lite[[#This Row],[Most Recent-DLA-20 Score]]&gt;=7, 1, IF(OR(TRIM(FIT_Lite[[#This Row],[Pre-DLA-20 Score]])="",TRIM(FIT_Lite[[#This Row],[Most Recent-DLA-20 Score]])=""),0,IF(FIT_Lite[[#This Row],[Most Recent-DLA-20 Score]]-FIT_Lite[[#This Row],[Pre-DLA-20 Score]]&gt;=0,1,0)))</f>
        <v>0</v>
      </c>
      <c r="AX469" s="7">
        <f>IF(FIT_Lite[[#This Row],[Most Recent-AAPI Score]]&gt;=40, 1, IF(OR(TRIM(FIT_Lite[[#This Row],[Pre-AAPI Score]])="",TRIM(FIT_Lite[[#This Row],[Most Recent-AAPI Score]])=""),0,IF(FIT_Lite[[#This Row],[Most Recent-AAPI Score]]-FIT_Lite[[#This Row],[Pre-AAPI Score]]&gt;=0,1,0)))</f>
        <v>0</v>
      </c>
      <c r="AY469" s="7">
        <f>IF(FIT_Lite[[#This Row],[Most Recent-DLA-20 Score]]&gt;=7, 1, IF(OR(TRIM(FIT_Lite[[#This Row],[Pre-DLA-20 Score]])="",TRIM(FIT_Lite[[#This Row],[Most Recent-DLA-20 Score]])=""),0,IF(FIT_Lite[[#This Row],[Most Recent-DLA-20 Score]]-FIT_Lite[[#This Row],[Pre-DLA-20 Score]]&gt;=0,1,0)))</f>
        <v>0</v>
      </c>
      <c r="AZ469" s="7" t="str">
        <f>IFERROR(VLOOKUP(FIT_Lite[[#This Row],[Primary ICD-10 Diagnosis]],ICD_10[[Combined]:[category]],3,FALSE),"")</f>
        <v/>
      </c>
      <c r="BA469" s="18" t="str">
        <f>IF(AND(LEN(FIT_Lite[[#This Row],[Date Enrolled]])&gt;0,LEN(FIT_Lite[[#This Row],[Date Assessment Completed]])&gt;0),IF((FIT_Lite[[#This Row],[Date Assessment Completed]]-FIT_Lite[[#This Row],[Date Enrolled]])&lt;=15,"Yes","No"),"")</f>
        <v/>
      </c>
      <c r="BB469" s="7" t="str">
        <f>IF(AND(LEN(FIT_Lite[[#This Row],[Discharge Date]])&gt;0,LEN(FIT_Lite[[#This Row],[Date Discharge Summary Completed]])&gt;0),IF(DATEDIF(FIT_Lite[[#This Row],[Discharge Date]],FIT_Lite[[#This Row],[Date Discharge Summary Completed]],"D")&lt;=7,"Yes","No"),"")</f>
        <v/>
      </c>
      <c r="BC469" s="18" t="str">
        <f>IFERROR(IF(LEN(TRIM(FIT_Lite[[#This Row],[Living Arrangements at Discharge]]))&gt;0,VLOOKUP(FIT_Lite[[#This Row],[Living Arrangements at Discharge]],Living_Arrangements[],2,FALSE),""),"")</f>
        <v/>
      </c>
      <c r="BD46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69" s="18" t="str">
        <f>IF(LEN(TRIM(FIT_Lite[[#This Row],[Employment Status at Discharge]]))&gt;0,IF(FIT_Lite[[#This Row],[Employment Status at Discharge]]="Yes","Stable",IF(FIT_Lite[[#This Row],[Employment Status at Discharge]]="No","Unstable",IFERROR(VLOOKUP(FIT_Lite[[#This Row],[Employment Status at Discharge]],Employment_Stat[],2,FALSE),""))),"")</f>
        <v/>
      </c>
      <c r="BF469" s="16">
        <f>IF(LEN(FIT_Lite[[#This Row],[Pre-AAPI Date]])&gt;0,FIT_Lite[[#This Row],[Pre-AAPI Date]],FIT_Lite[[#This Row],[Date Enrolled]])</f>
        <v>0</v>
      </c>
      <c r="BG469" s="16">
        <f ca="1">IF(LEN(FIT_Lite[[#This Row],[Date Discharge Summary Completed]])&gt;0,FIT_Lite[[#This Row],[Date Discharge Summary Completed]],IF(LEN(FIT_Lite[[#This Row],[Discharge Date]])&gt;0,FIT_Lite[[#This Row],[Discharge Date]]+30,TODAY()))</f>
        <v>45940</v>
      </c>
      <c r="BH469" s="16">
        <f>IF(LEN(FIT_Lite[[#This Row],[Pre-DLA-20 Date]])&gt;0,FIT_Lite[[#This Row],[Pre-DLA-20 Date]],FIT_Lite[[#This Row],[Date Enrolled]])</f>
        <v>0</v>
      </c>
      <c r="BI469" t="str">
        <f>IFERROR(IF(AND(TRIM(FIT_Lite[[#This Row],[Date Enrolled]])&lt;&gt;"",TRIM(FIT_Lite[[#This Row],[Discharge Date]])&lt;&gt;""),DATEDIF(FIT_Lite[[#This Row],[Date Enrolled]],FIT_Lite[[#This Row],[Discharge Date]],"D"),""),"")</f>
        <v/>
      </c>
    </row>
    <row r="470" spans="1:61" x14ac:dyDescent="0.25">
      <c r="A470" s="14"/>
      <c r="D470" s="20"/>
      <c r="O470" s="7"/>
      <c r="S470" s="10"/>
      <c r="AG470" s="11"/>
      <c r="AH470" s="35"/>
      <c r="AI470" s="11"/>
      <c r="AJ470" s="11"/>
      <c r="AP470" s="15" t="str" cm="1">
        <f t="array" aca="1" ref="AP47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0" s="16" t="str" cm="1">
        <f t="array" aca="1" ref="AQ47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0" s="16" t="str" cm="1">
        <f t="array" aca="1" ref="AR47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0" s="51" t="str">
        <f ca="1">IF(
AND(LEN(TRIM(FIT_Lite[[#This Row],[Child Care 6 Months Post-Discharge]]))=0,LEN(TRIM(FIT_Lite[[#This Row],[Discharge Date]]))&gt;0,LEN(TRIM(AN470))=0,FIT_Lite[[#This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0" s="48" t="str" cm="1">
        <f t="array" aca="1" ref="AT47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0" s="7">
        <f>IF(FIT_Lite[[#This Row],[Most Recent-AAPI Score]]&gt;=40, 1, IF(OR(TRIM(FIT_Lite[[#This Row],[Pre-AAPI Score]])="",TRIM(FIT_Lite[[#This Row],[Most Recent-AAPI Score]])=""),0,IF(FIT_Lite[[#This Row],[Most Recent-AAPI Score]]-FIT_Lite[[#This Row],[Pre-AAPI Score]]&gt;=0,1,0)))</f>
        <v>0</v>
      </c>
      <c r="AW470" s="7">
        <f>IF(FIT_Lite[[#This Row],[Most Recent-DLA-20 Score]]&gt;=7, 1, IF(OR(TRIM(FIT_Lite[[#This Row],[Pre-DLA-20 Score]])="",TRIM(FIT_Lite[[#This Row],[Most Recent-DLA-20 Score]])=""),0,IF(FIT_Lite[[#This Row],[Most Recent-DLA-20 Score]]-FIT_Lite[[#This Row],[Pre-DLA-20 Score]]&gt;=0,1,0)))</f>
        <v>0</v>
      </c>
      <c r="AX470" s="7">
        <f>IF(FIT_Lite[[#This Row],[Most Recent-AAPI Score]]&gt;=40, 1, IF(OR(TRIM(FIT_Lite[[#This Row],[Pre-AAPI Score]])="",TRIM(FIT_Lite[[#This Row],[Most Recent-AAPI Score]])=""),0,IF(FIT_Lite[[#This Row],[Most Recent-AAPI Score]]-FIT_Lite[[#This Row],[Pre-AAPI Score]]&gt;=0,1,0)))</f>
        <v>0</v>
      </c>
      <c r="AY470" s="7">
        <f>IF(FIT_Lite[[#This Row],[Most Recent-DLA-20 Score]]&gt;=7, 1, IF(OR(TRIM(FIT_Lite[[#This Row],[Pre-DLA-20 Score]])="",TRIM(FIT_Lite[[#This Row],[Most Recent-DLA-20 Score]])=""),0,IF(FIT_Lite[[#This Row],[Most Recent-DLA-20 Score]]-FIT_Lite[[#This Row],[Pre-DLA-20 Score]]&gt;=0,1,0)))</f>
        <v>0</v>
      </c>
      <c r="AZ470" s="7" t="str">
        <f>IFERROR(VLOOKUP(FIT_Lite[[#This Row],[Primary ICD-10 Diagnosis]],ICD_10[[Combined]:[category]],3,FALSE),"")</f>
        <v/>
      </c>
      <c r="BA470" s="18" t="str">
        <f>IF(AND(LEN(FIT_Lite[[#This Row],[Date Enrolled]])&gt;0,LEN(FIT_Lite[[#This Row],[Date Assessment Completed]])&gt;0),IF((FIT_Lite[[#This Row],[Date Assessment Completed]]-FIT_Lite[[#This Row],[Date Enrolled]])&lt;=15,"Yes","No"),"")</f>
        <v/>
      </c>
      <c r="BB470" s="7" t="str">
        <f>IF(AND(LEN(FIT_Lite[[#This Row],[Discharge Date]])&gt;0,LEN(FIT_Lite[[#This Row],[Date Discharge Summary Completed]])&gt;0),IF(DATEDIF(FIT_Lite[[#This Row],[Discharge Date]],FIT_Lite[[#This Row],[Date Discharge Summary Completed]],"D")&lt;=7,"Yes","No"),"")</f>
        <v/>
      </c>
      <c r="BC470" s="18" t="str">
        <f>IFERROR(IF(LEN(TRIM(FIT_Lite[[#This Row],[Living Arrangements at Discharge]]))&gt;0,VLOOKUP(FIT_Lite[[#This Row],[Living Arrangements at Discharge]],Living_Arrangements[],2,FALSE),""),"")</f>
        <v/>
      </c>
      <c r="BD47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0" s="18" t="str">
        <f>IF(LEN(TRIM(FIT_Lite[[#This Row],[Employment Status at Discharge]]))&gt;0,IF(FIT_Lite[[#This Row],[Employment Status at Discharge]]="Yes","Stable",IF(FIT_Lite[[#This Row],[Employment Status at Discharge]]="No","Unstable",IFERROR(VLOOKUP(FIT_Lite[[#This Row],[Employment Status at Discharge]],Employment_Stat[],2,FALSE),""))),"")</f>
        <v/>
      </c>
      <c r="BF470" s="16">
        <f>IF(LEN(FIT_Lite[[#This Row],[Pre-AAPI Date]])&gt;0,FIT_Lite[[#This Row],[Pre-AAPI Date]],FIT_Lite[[#This Row],[Date Enrolled]])</f>
        <v>0</v>
      </c>
      <c r="BG470" s="16">
        <f ca="1">IF(LEN(FIT_Lite[[#This Row],[Date Discharge Summary Completed]])&gt;0,FIT_Lite[[#This Row],[Date Discharge Summary Completed]],IF(LEN(FIT_Lite[[#This Row],[Discharge Date]])&gt;0,FIT_Lite[[#This Row],[Discharge Date]]+30,TODAY()))</f>
        <v>45940</v>
      </c>
      <c r="BH470" s="16">
        <f>IF(LEN(FIT_Lite[[#This Row],[Pre-DLA-20 Date]])&gt;0,FIT_Lite[[#This Row],[Pre-DLA-20 Date]],FIT_Lite[[#This Row],[Date Enrolled]])</f>
        <v>0</v>
      </c>
      <c r="BI470" t="str">
        <f>IFERROR(IF(AND(TRIM(FIT_Lite[[#This Row],[Date Enrolled]])&lt;&gt;"",TRIM(FIT_Lite[[#This Row],[Discharge Date]])&lt;&gt;""),DATEDIF(FIT_Lite[[#This Row],[Date Enrolled]],FIT_Lite[[#This Row],[Discharge Date]],"D"),""),"")</f>
        <v/>
      </c>
    </row>
    <row r="471" spans="1:61" x14ac:dyDescent="0.25">
      <c r="A471" s="14"/>
      <c r="D471" s="20"/>
      <c r="O471" s="7"/>
      <c r="S471" s="10"/>
      <c r="AG471" s="11"/>
      <c r="AH471" s="35"/>
      <c r="AI471" s="11"/>
      <c r="AJ471" s="11"/>
      <c r="AP471" s="15" t="str" cm="1">
        <f t="array" aca="1" ref="AP47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1" s="16" t="str" cm="1">
        <f t="array" aca="1" ref="AQ47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1" s="16" t="str" cm="1">
        <f t="array" aca="1" ref="AR47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1" s="51" t="str">
        <f ca="1">IF(
AND(LEN(TRIM(FIT_Lite[[#This Row],[Child Care 6 Months Post-Discharge]]))=0,LEN(TRIM(FIT_Lite[[#This Row],[Discharge Date]]))&gt;0,LEN(TRIM(AN471))=0,FIT_Lite[[#This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1" s="48" t="str" cm="1">
        <f t="array" aca="1" ref="AT47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1" s="7">
        <f>IF(FIT_Lite[[#This Row],[Most Recent-AAPI Score]]&gt;=40, 1, IF(OR(TRIM(FIT_Lite[[#This Row],[Pre-AAPI Score]])="",TRIM(FIT_Lite[[#This Row],[Most Recent-AAPI Score]])=""),0,IF(FIT_Lite[[#This Row],[Most Recent-AAPI Score]]-FIT_Lite[[#This Row],[Pre-AAPI Score]]&gt;=0,1,0)))</f>
        <v>0</v>
      </c>
      <c r="AW471" s="7">
        <f>IF(FIT_Lite[[#This Row],[Most Recent-DLA-20 Score]]&gt;=7, 1, IF(OR(TRIM(FIT_Lite[[#This Row],[Pre-DLA-20 Score]])="",TRIM(FIT_Lite[[#This Row],[Most Recent-DLA-20 Score]])=""),0,IF(FIT_Lite[[#This Row],[Most Recent-DLA-20 Score]]-FIT_Lite[[#This Row],[Pre-DLA-20 Score]]&gt;=0,1,0)))</f>
        <v>0</v>
      </c>
      <c r="AX471" s="7">
        <f>IF(FIT_Lite[[#This Row],[Most Recent-AAPI Score]]&gt;=40, 1, IF(OR(TRIM(FIT_Lite[[#This Row],[Pre-AAPI Score]])="",TRIM(FIT_Lite[[#This Row],[Most Recent-AAPI Score]])=""),0,IF(FIT_Lite[[#This Row],[Most Recent-AAPI Score]]-FIT_Lite[[#This Row],[Pre-AAPI Score]]&gt;=0,1,0)))</f>
        <v>0</v>
      </c>
      <c r="AY471" s="7">
        <f>IF(FIT_Lite[[#This Row],[Most Recent-DLA-20 Score]]&gt;=7, 1, IF(OR(TRIM(FIT_Lite[[#This Row],[Pre-DLA-20 Score]])="",TRIM(FIT_Lite[[#This Row],[Most Recent-DLA-20 Score]])=""),0,IF(FIT_Lite[[#This Row],[Most Recent-DLA-20 Score]]-FIT_Lite[[#This Row],[Pre-DLA-20 Score]]&gt;=0,1,0)))</f>
        <v>0</v>
      </c>
      <c r="AZ471" s="7" t="str">
        <f>IFERROR(VLOOKUP(FIT_Lite[[#This Row],[Primary ICD-10 Diagnosis]],ICD_10[[Combined]:[category]],3,FALSE),"")</f>
        <v/>
      </c>
      <c r="BA471" s="18" t="str">
        <f>IF(AND(LEN(FIT_Lite[[#This Row],[Date Enrolled]])&gt;0,LEN(FIT_Lite[[#This Row],[Date Assessment Completed]])&gt;0),IF((FIT_Lite[[#This Row],[Date Assessment Completed]]-FIT_Lite[[#This Row],[Date Enrolled]])&lt;=15,"Yes","No"),"")</f>
        <v/>
      </c>
      <c r="BB471" s="7" t="str">
        <f>IF(AND(LEN(FIT_Lite[[#This Row],[Discharge Date]])&gt;0,LEN(FIT_Lite[[#This Row],[Date Discharge Summary Completed]])&gt;0),IF(DATEDIF(FIT_Lite[[#This Row],[Discharge Date]],FIT_Lite[[#This Row],[Date Discharge Summary Completed]],"D")&lt;=7,"Yes","No"),"")</f>
        <v/>
      </c>
      <c r="BC471" s="18" t="str">
        <f>IFERROR(IF(LEN(TRIM(FIT_Lite[[#This Row],[Living Arrangements at Discharge]]))&gt;0,VLOOKUP(FIT_Lite[[#This Row],[Living Arrangements at Discharge]],Living_Arrangements[],2,FALSE),""),"")</f>
        <v/>
      </c>
      <c r="BD47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1" s="18" t="str">
        <f>IF(LEN(TRIM(FIT_Lite[[#This Row],[Employment Status at Discharge]]))&gt;0,IF(FIT_Lite[[#This Row],[Employment Status at Discharge]]="Yes","Stable",IF(FIT_Lite[[#This Row],[Employment Status at Discharge]]="No","Unstable",IFERROR(VLOOKUP(FIT_Lite[[#This Row],[Employment Status at Discharge]],Employment_Stat[],2,FALSE),""))),"")</f>
        <v/>
      </c>
      <c r="BF471" s="16">
        <f>IF(LEN(FIT_Lite[[#This Row],[Pre-AAPI Date]])&gt;0,FIT_Lite[[#This Row],[Pre-AAPI Date]],FIT_Lite[[#This Row],[Date Enrolled]])</f>
        <v>0</v>
      </c>
      <c r="BG471" s="16">
        <f ca="1">IF(LEN(FIT_Lite[[#This Row],[Date Discharge Summary Completed]])&gt;0,FIT_Lite[[#This Row],[Date Discharge Summary Completed]],IF(LEN(FIT_Lite[[#This Row],[Discharge Date]])&gt;0,FIT_Lite[[#This Row],[Discharge Date]]+30,TODAY()))</f>
        <v>45940</v>
      </c>
      <c r="BH471" s="16">
        <f>IF(LEN(FIT_Lite[[#This Row],[Pre-DLA-20 Date]])&gt;0,FIT_Lite[[#This Row],[Pre-DLA-20 Date]],FIT_Lite[[#This Row],[Date Enrolled]])</f>
        <v>0</v>
      </c>
      <c r="BI471" t="str">
        <f>IFERROR(IF(AND(TRIM(FIT_Lite[[#This Row],[Date Enrolled]])&lt;&gt;"",TRIM(FIT_Lite[[#This Row],[Discharge Date]])&lt;&gt;""),DATEDIF(FIT_Lite[[#This Row],[Date Enrolled]],FIT_Lite[[#This Row],[Discharge Date]],"D"),""),"")</f>
        <v/>
      </c>
    </row>
    <row r="472" spans="1:61" x14ac:dyDescent="0.25">
      <c r="A472" s="14"/>
      <c r="D472" s="20"/>
      <c r="O472" s="7"/>
      <c r="S472" s="10"/>
      <c r="AG472" s="11"/>
      <c r="AH472" s="35"/>
      <c r="AI472" s="11"/>
      <c r="AJ472" s="11"/>
      <c r="AP472" s="15" t="str" cm="1">
        <f t="array" aca="1" ref="AP47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2" s="16" t="str" cm="1">
        <f t="array" aca="1" ref="AQ47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2" s="16" t="str" cm="1">
        <f t="array" aca="1" ref="AR47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2" s="51" t="str">
        <f ca="1">IF(
AND(LEN(TRIM(FIT_Lite[[#This Row],[Child Care 6 Months Post-Discharge]]))=0,LEN(TRIM(FIT_Lite[[#This Row],[Discharge Date]]))&gt;0,LEN(TRIM(AN472))=0,FIT_Lite[[#This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2" s="48" t="str" cm="1">
        <f t="array" aca="1" ref="AT47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2" s="7">
        <f>IF(FIT_Lite[[#This Row],[Most Recent-AAPI Score]]&gt;=40, 1, IF(OR(TRIM(FIT_Lite[[#This Row],[Pre-AAPI Score]])="",TRIM(FIT_Lite[[#This Row],[Most Recent-AAPI Score]])=""),0,IF(FIT_Lite[[#This Row],[Most Recent-AAPI Score]]-FIT_Lite[[#This Row],[Pre-AAPI Score]]&gt;=0,1,0)))</f>
        <v>0</v>
      </c>
      <c r="AW472" s="7">
        <f>IF(FIT_Lite[[#This Row],[Most Recent-DLA-20 Score]]&gt;=7, 1, IF(OR(TRIM(FIT_Lite[[#This Row],[Pre-DLA-20 Score]])="",TRIM(FIT_Lite[[#This Row],[Most Recent-DLA-20 Score]])=""),0,IF(FIT_Lite[[#This Row],[Most Recent-DLA-20 Score]]-FIT_Lite[[#This Row],[Pre-DLA-20 Score]]&gt;=0,1,0)))</f>
        <v>0</v>
      </c>
      <c r="AX472" s="7">
        <f>IF(FIT_Lite[[#This Row],[Most Recent-AAPI Score]]&gt;=40, 1, IF(OR(TRIM(FIT_Lite[[#This Row],[Pre-AAPI Score]])="",TRIM(FIT_Lite[[#This Row],[Most Recent-AAPI Score]])=""),0,IF(FIT_Lite[[#This Row],[Most Recent-AAPI Score]]-FIT_Lite[[#This Row],[Pre-AAPI Score]]&gt;=0,1,0)))</f>
        <v>0</v>
      </c>
      <c r="AY472" s="7">
        <f>IF(FIT_Lite[[#This Row],[Most Recent-DLA-20 Score]]&gt;=7, 1, IF(OR(TRIM(FIT_Lite[[#This Row],[Pre-DLA-20 Score]])="",TRIM(FIT_Lite[[#This Row],[Most Recent-DLA-20 Score]])=""),0,IF(FIT_Lite[[#This Row],[Most Recent-DLA-20 Score]]-FIT_Lite[[#This Row],[Pre-DLA-20 Score]]&gt;=0,1,0)))</f>
        <v>0</v>
      </c>
      <c r="AZ472" s="7" t="str">
        <f>IFERROR(VLOOKUP(FIT_Lite[[#This Row],[Primary ICD-10 Diagnosis]],ICD_10[[Combined]:[category]],3,FALSE),"")</f>
        <v/>
      </c>
      <c r="BA472" s="18" t="str">
        <f>IF(AND(LEN(FIT_Lite[[#This Row],[Date Enrolled]])&gt;0,LEN(FIT_Lite[[#This Row],[Date Assessment Completed]])&gt;0),IF((FIT_Lite[[#This Row],[Date Assessment Completed]]-FIT_Lite[[#This Row],[Date Enrolled]])&lt;=15,"Yes","No"),"")</f>
        <v/>
      </c>
      <c r="BB472" s="7" t="str">
        <f>IF(AND(LEN(FIT_Lite[[#This Row],[Discharge Date]])&gt;0,LEN(FIT_Lite[[#This Row],[Date Discharge Summary Completed]])&gt;0),IF(DATEDIF(FIT_Lite[[#This Row],[Discharge Date]],FIT_Lite[[#This Row],[Date Discharge Summary Completed]],"D")&lt;=7,"Yes","No"),"")</f>
        <v/>
      </c>
      <c r="BC472" s="18" t="str">
        <f>IFERROR(IF(LEN(TRIM(FIT_Lite[[#This Row],[Living Arrangements at Discharge]]))&gt;0,VLOOKUP(FIT_Lite[[#This Row],[Living Arrangements at Discharge]],Living_Arrangements[],2,FALSE),""),"")</f>
        <v/>
      </c>
      <c r="BD47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2" s="18" t="str">
        <f>IF(LEN(TRIM(FIT_Lite[[#This Row],[Employment Status at Discharge]]))&gt;0,IF(FIT_Lite[[#This Row],[Employment Status at Discharge]]="Yes","Stable",IF(FIT_Lite[[#This Row],[Employment Status at Discharge]]="No","Unstable",IFERROR(VLOOKUP(FIT_Lite[[#This Row],[Employment Status at Discharge]],Employment_Stat[],2,FALSE),""))),"")</f>
        <v/>
      </c>
      <c r="BF472" s="16">
        <f>IF(LEN(FIT_Lite[[#This Row],[Pre-AAPI Date]])&gt;0,FIT_Lite[[#This Row],[Pre-AAPI Date]],FIT_Lite[[#This Row],[Date Enrolled]])</f>
        <v>0</v>
      </c>
      <c r="BG472" s="16">
        <f ca="1">IF(LEN(FIT_Lite[[#This Row],[Date Discharge Summary Completed]])&gt;0,FIT_Lite[[#This Row],[Date Discharge Summary Completed]],IF(LEN(FIT_Lite[[#This Row],[Discharge Date]])&gt;0,FIT_Lite[[#This Row],[Discharge Date]]+30,TODAY()))</f>
        <v>45940</v>
      </c>
      <c r="BH472" s="16">
        <f>IF(LEN(FIT_Lite[[#This Row],[Pre-DLA-20 Date]])&gt;0,FIT_Lite[[#This Row],[Pre-DLA-20 Date]],FIT_Lite[[#This Row],[Date Enrolled]])</f>
        <v>0</v>
      </c>
      <c r="BI472" t="str">
        <f>IFERROR(IF(AND(TRIM(FIT_Lite[[#This Row],[Date Enrolled]])&lt;&gt;"",TRIM(FIT_Lite[[#This Row],[Discharge Date]])&lt;&gt;""),DATEDIF(FIT_Lite[[#This Row],[Date Enrolled]],FIT_Lite[[#This Row],[Discharge Date]],"D"),""),"")</f>
        <v/>
      </c>
    </row>
    <row r="473" spans="1:61" x14ac:dyDescent="0.25">
      <c r="A473" s="14"/>
      <c r="D473" s="20"/>
      <c r="O473" s="7"/>
      <c r="S473" s="10"/>
      <c r="AG473" s="11"/>
      <c r="AH473" s="35"/>
      <c r="AI473" s="11"/>
      <c r="AJ473" s="11"/>
      <c r="AP473" s="15" t="str" cm="1">
        <f t="array" aca="1" ref="AP47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3" s="16" t="str" cm="1">
        <f t="array" aca="1" ref="AQ47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3" s="16" t="str" cm="1">
        <f t="array" aca="1" ref="AR47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3" s="51" t="str">
        <f ca="1">IF(
AND(LEN(TRIM(FIT_Lite[[#This Row],[Child Care 6 Months Post-Discharge]]))=0,LEN(TRIM(FIT_Lite[[#This Row],[Discharge Date]]))&gt;0,LEN(TRIM(AN473))=0,FIT_Lite[[#This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3" s="48" t="str" cm="1">
        <f t="array" aca="1" ref="AT47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3" s="7">
        <f>IF(FIT_Lite[[#This Row],[Most Recent-AAPI Score]]&gt;=40, 1, IF(OR(TRIM(FIT_Lite[[#This Row],[Pre-AAPI Score]])="",TRIM(FIT_Lite[[#This Row],[Most Recent-AAPI Score]])=""),0,IF(FIT_Lite[[#This Row],[Most Recent-AAPI Score]]-FIT_Lite[[#This Row],[Pre-AAPI Score]]&gt;=0,1,0)))</f>
        <v>0</v>
      </c>
      <c r="AW473" s="7">
        <f>IF(FIT_Lite[[#This Row],[Most Recent-DLA-20 Score]]&gt;=7, 1, IF(OR(TRIM(FIT_Lite[[#This Row],[Pre-DLA-20 Score]])="",TRIM(FIT_Lite[[#This Row],[Most Recent-DLA-20 Score]])=""),0,IF(FIT_Lite[[#This Row],[Most Recent-DLA-20 Score]]-FIT_Lite[[#This Row],[Pre-DLA-20 Score]]&gt;=0,1,0)))</f>
        <v>0</v>
      </c>
      <c r="AX473" s="7">
        <f>IF(FIT_Lite[[#This Row],[Most Recent-AAPI Score]]&gt;=40, 1, IF(OR(TRIM(FIT_Lite[[#This Row],[Pre-AAPI Score]])="",TRIM(FIT_Lite[[#This Row],[Most Recent-AAPI Score]])=""),0,IF(FIT_Lite[[#This Row],[Most Recent-AAPI Score]]-FIT_Lite[[#This Row],[Pre-AAPI Score]]&gt;=0,1,0)))</f>
        <v>0</v>
      </c>
      <c r="AY473" s="7">
        <f>IF(FIT_Lite[[#This Row],[Most Recent-DLA-20 Score]]&gt;=7, 1, IF(OR(TRIM(FIT_Lite[[#This Row],[Pre-DLA-20 Score]])="",TRIM(FIT_Lite[[#This Row],[Most Recent-DLA-20 Score]])=""),0,IF(FIT_Lite[[#This Row],[Most Recent-DLA-20 Score]]-FIT_Lite[[#This Row],[Pre-DLA-20 Score]]&gt;=0,1,0)))</f>
        <v>0</v>
      </c>
      <c r="AZ473" s="7" t="str">
        <f>IFERROR(VLOOKUP(FIT_Lite[[#This Row],[Primary ICD-10 Diagnosis]],ICD_10[[Combined]:[category]],3,FALSE),"")</f>
        <v/>
      </c>
      <c r="BA473" s="18" t="str">
        <f>IF(AND(LEN(FIT_Lite[[#This Row],[Date Enrolled]])&gt;0,LEN(FIT_Lite[[#This Row],[Date Assessment Completed]])&gt;0),IF((FIT_Lite[[#This Row],[Date Assessment Completed]]-FIT_Lite[[#This Row],[Date Enrolled]])&lt;=15,"Yes","No"),"")</f>
        <v/>
      </c>
      <c r="BB473" s="7" t="str">
        <f>IF(AND(LEN(FIT_Lite[[#This Row],[Discharge Date]])&gt;0,LEN(FIT_Lite[[#This Row],[Date Discharge Summary Completed]])&gt;0),IF(DATEDIF(FIT_Lite[[#This Row],[Discharge Date]],FIT_Lite[[#This Row],[Date Discharge Summary Completed]],"D")&lt;=7,"Yes","No"),"")</f>
        <v/>
      </c>
      <c r="BC473" s="18" t="str">
        <f>IFERROR(IF(LEN(TRIM(FIT_Lite[[#This Row],[Living Arrangements at Discharge]]))&gt;0,VLOOKUP(FIT_Lite[[#This Row],[Living Arrangements at Discharge]],Living_Arrangements[],2,FALSE),""),"")</f>
        <v/>
      </c>
      <c r="BD47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3" s="18" t="str">
        <f>IF(LEN(TRIM(FIT_Lite[[#This Row],[Employment Status at Discharge]]))&gt;0,IF(FIT_Lite[[#This Row],[Employment Status at Discharge]]="Yes","Stable",IF(FIT_Lite[[#This Row],[Employment Status at Discharge]]="No","Unstable",IFERROR(VLOOKUP(FIT_Lite[[#This Row],[Employment Status at Discharge]],Employment_Stat[],2,FALSE),""))),"")</f>
        <v/>
      </c>
      <c r="BF473" s="16">
        <f>IF(LEN(FIT_Lite[[#This Row],[Pre-AAPI Date]])&gt;0,FIT_Lite[[#This Row],[Pre-AAPI Date]],FIT_Lite[[#This Row],[Date Enrolled]])</f>
        <v>0</v>
      </c>
      <c r="BG473" s="16">
        <f ca="1">IF(LEN(FIT_Lite[[#This Row],[Date Discharge Summary Completed]])&gt;0,FIT_Lite[[#This Row],[Date Discharge Summary Completed]],IF(LEN(FIT_Lite[[#This Row],[Discharge Date]])&gt;0,FIT_Lite[[#This Row],[Discharge Date]]+30,TODAY()))</f>
        <v>45940</v>
      </c>
      <c r="BH473" s="16">
        <f>IF(LEN(FIT_Lite[[#This Row],[Pre-DLA-20 Date]])&gt;0,FIT_Lite[[#This Row],[Pre-DLA-20 Date]],FIT_Lite[[#This Row],[Date Enrolled]])</f>
        <v>0</v>
      </c>
      <c r="BI473" t="str">
        <f>IFERROR(IF(AND(TRIM(FIT_Lite[[#This Row],[Date Enrolled]])&lt;&gt;"",TRIM(FIT_Lite[[#This Row],[Discharge Date]])&lt;&gt;""),DATEDIF(FIT_Lite[[#This Row],[Date Enrolled]],FIT_Lite[[#This Row],[Discharge Date]],"D"),""),"")</f>
        <v/>
      </c>
    </row>
    <row r="474" spans="1:61" x14ac:dyDescent="0.25">
      <c r="A474" s="14"/>
      <c r="D474" s="20"/>
      <c r="O474" s="7"/>
      <c r="S474" s="10"/>
      <c r="AG474" s="11"/>
      <c r="AH474" s="35"/>
      <c r="AI474" s="11"/>
      <c r="AJ474" s="11"/>
      <c r="AP474" s="15" t="str" cm="1">
        <f t="array" aca="1" ref="AP47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4" s="16" t="str" cm="1">
        <f t="array" aca="1" ref="AQ47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4" s="16" t="str" cm="1">
        <f t="array" aca="1" ref="AR47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4" s="51" t="str">
        <f ca="1">IF(
AND(LEN(TRIM(FIT_Lite[[#This Row],[Child Care 6 Months Post-Discharge]]))=0,LEN(TRIM(FIT_Lite[[#This Row],[Discharge Date]]))&gt;0,LEN(TRIM(AN474))=0,FIT_Lite[[#This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4" s="48" t="str" cm="1">
        <f t="array" aca="1" ref="AT47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4" s="7">
        <f>IF(FIT_Lite[[#This Row],[Most Recent-AAPI Score]]&gt;=40, 1, IF(OR(TRIM(FIT_Lite[[#This Row],[Pre-AAPI Score]])="",TRIM(FIT_Lite[[#This Row],[Most Recent-AAPI Score]])=""),0,IF(FIT_Lite[[#This Row],[Most Recent-AAPI Score]]-FIT_Lite[[#This Row],[Pre-AAPI Score]]&gt;=0,1,0)))</f>
        <v>0</v>
      </c>
      <c r="AW474" s="7">
        <f>IF(FIT_Lite[[#This Row],[Most Recent-DLA-20 Score]]&gt;=7, 1, IF(OR(TRIM(FIT_Lite[[#This Row],[Pre-DLA-20 Score]])="",TRIM(FIT_Lite[[#This Row],[Most Recent-DLA-20 Score]])=""),0,IF(FIT_Lite[[#This Row],[Most Recent-DLA-20 Score]]-FIT_Lite[[#This Row],[Pre-DLA-20 Score]]&gt;=0,1,0)))</f>
        <v>0</v>
      </c>
      <c r="AX474" s="7">
        <f>IF(FIT_Lite[[#This Row],[Most Recent-AAPI Score]]&gt;=40, 1, IF(OR(TRIM(FIT_Lite[[#This Row],[Pre-AAPI Score]])="",TRIM(FIT_Lite[[#This Row],[Most Recent-AAPI Score]])=""),0,IF(FIT_Lite[[#This Row],[Most Recent-AAPI Score]]-FIT_Lite[[#This Row],[Pre-AAPI Score]]&gt;=0,1,0)))</f>
        <v>0</v>
      </c>
      <c r="AY474" s="7">
        <f>IF(FIT_Lite[[#This Row],[Most Recent-DLA-20 Score]]&gt;=7, 1, IF(OR(TRIM(FIT_Lite[[#This Row],[Pre-DLA-20 Score]])="",TRIM(FIT_Lite[[#This Row],[Most Recent-DLA-20 Score]])=""),0,IF(FIT_Lite[[#This Row],[Most Recent-DLA-20 Score]]-FIT_Lite[[#This Row],[Pre-DLA-20 Score]]&gt;=0,1,0)))</f>
        <v>0</v>
      </c>
      <c r="AZ474" s="7" t="str">
        <f>IFERROR(VLOOKUP(FIT_Lite[[#This Row],[Primary ICD-10 Diagnosis]],ICD_10[[Combined]:[category]],3,FALSE),"")</f>
        <v/>
      </c>
      <c r="BA474" s="18" t="str">
        <f>IF(AND(LEN(FIT_Lite[[#This Row],[Date Enrolled]])&gt;0,LEN(FIT_Lite[[#This Row],[Date Assessment Completed]])&gt;0),IF((FIT_Lite[[#This Row],[Date Assessment Completed]]-FIT_Lite[[#This Row],[Date Enrolled]])&lt;=15,"Yes","No"),"")</f>
        <v/>
      </c>
      <c r="BB474" s="7" t="str">
        <f>IF(AND(LEN(FIT_Lite[[#This Row],[Discharge Date]])&gt;0,LEN(FIT_Lite[[#This Row],[Date Discharge Summary Completed]])&gt;0),IF(DATEDIF(FIT_Lite[[#This Row],[Discharge Date]],FIT_Lite[[#This Row],[Date Discharge Summary Completed]],"D")&lt;=7,"Yes","No"),"")</f>
        <v/>
      </c>
      <c r="BC474" s="18" t="str">
        <f>IFERROR(IF(LEN(TRIM(FIT_Lite[[#This Row],[Living Arrangements at Discharge]]))&gt;0,VLOOKUP(FIT_Lite[[#This Row],[Living Arrangements at Discharge]],Living_Arrangements[],2,FALSE),""),"")</f>
        <v/>
      </c>
      <c r="BD47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4" s="18" t="str">
        <f>IF(LEN(TRIM(FIT_Lite[[#This Row],[Employment Status at Discharge]]))&gt;0,IF(FIT_Lite[[#This Row],[Employment Status at Discharge]]="Yes","Stable",IF(FIT_Lite[[#This Row],[Employment Status at Discharge]]="No","Unstable",IFERROR(VLOOKUP(FIT_Lite[[#This Row],[Employment Status at Discharge]],Employment_Stat[],2,FALSE),""))),"")</f>
        <v/>
      </c>
      <c r="BF474" s="16">
        <f>IF(LEN(FIT_Lite[[#This Row],[Pre-AAPI Date]])&gt;0,FIT_Lite[[#This Row],[Pre-AAPI Date]],FIT_Lite[[#This Row],[Date Enrolled]])</f>
        <v>0</v>
      </c>
      <c r="BG474" s="16">
        <f ca="1">IF(LEN(FIT_Lite[[#This Row],[Date Discharge Summary Completed]])&gt;0,FIT_Lite[[#This Row],[Date Discharge Summary Completed]],IF(LEN(FIT_Lite[[#This Row],[Discharge Date]])&gt;0,FIT_Lite[[#This Row],[Discharge Date]]+30,TODAY()))</f>
        <v>45940</v>
      </c>
      <c r="BH474" s="16">
        <f>IF(LEN(FIT_Lite[[#This Row],[Pre-DLA-20 Date]])&gt;0,FIT_Lite[[#This Row],[Pre-DLA-20 Date]],FIT_Lite[[#This Row],[Date Enrolled]])</f>
        <v>0</v>
      </c>
      <c r="BI474" t="str">
        <f>IFERROR(IF(AND(TRIM(FIT_Lite[[#This Row],[Date Enrolled]])&lt;&gt;"",TRIM(FIT_Lite[[#This Row],[Discharge Date]])&lt;&gt;""),DATEDIF(FIT_Lite[[#This Row],[Date Enrolled]],FIT_Lite[[#This Row],[Discharge Date]],"D"),""),"")</f>
        <v/>
      </c>
    </row>
    <row r="475" spans="1:61" x14ac:dyDescent="0.25">
      <c r="A475" s="14"/>
      <c r="D475" s="20"/>
      <c r="O475" s="7"/>
      <c r="S475" s="10"/>
      <c r="AG475" s="11"/>
      <c r="AH475" s="35"/>
      <c r="AI475" s="11"/>
      <c r="AJ475" s="11"/>
      <c r="AP475" s="15" t="str" cm="1">
        <f t="array" aca="1" ref="AP47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5" s="16" t="str" cm="1">
        <f t="array" aca="1" ref="AQ47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5" s="16" t="str" cm="1">
        <f t="array" aca="1" ref="AR47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5" s="51" t="str">
        <f ca="1">IF(
AND(LEN(TRIM(FIT_Lite[[#This Row],[Child Care 6 Months Post-Discharge]]))=0,LEN(TRIM(FIT_Lite[[#This Row],[Discharge Date]]))&gt;0,LEN(TRIM(AN475))=0,FIT_Lite[[#This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5" s="48" t="str" cm="1">
        <f t="array" aca="1" ref="AT47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5" s="7">
        <f>IF(FIT_Lite[[#This Row],[Most Recent-AAPI Score]]&gt;=40, 1, IF(OR(TRIM(FIT_Lite[[#This Row],[Pre-AAPI Score]])="",TRIM(FIT_Lite[[#This Row],[Most Recent-AAPI Score]])=""),0,IF(FIT_Lite[[#This Row],[Most Recent-AAPI Score]]-FIT_Lite[[#This Row],[Pre-AAPI Score]]&gt;=0,1,0)))</f>
        <v>0</v>
      </c>
      <c r="AW475" s="7">
        <f>IF(FIT_Lite[[#This Row],[Most Recent-DLA-20 Score]]&gt;=7, 1, IF(OR(TRIM(FIT_Lite[[#This Row],[Pre-DLA-20 Score]])="",TRIM(FIT_Lite[[#This Row],[Most Recent-DLA-20 Score]])=""),0,IF(FIT_Lite[[#This Row],[Most Recent-DLA-20 Score]]-FIT_Lite[[#This Row],[Pre-DLA-20 Score]]&gt;=0,1,0)))</f>
        <v>0</v>
      </c>
      <c r="AX475" s="7">
        <f>IF(FIT_Lite[[#This Row],[Most Recent-AAPI Score]]&gt;=40, 1, IF(OR(TRIM(FIT_Lite[[#This Row],[Pre-AAPI Score]])="",TRIM(FIT_Lite[[#This Row],[Most Recent-AAPI Score]])=""),0,IF(FIT_Lite[[#This Row],[Most Recent-AAPI Score]]-FIT_Lite[[#This Row],[Pre-AAPI Score]]&gt;=0,1,0)))</f>
        <v>0</v>
      </c>
      <c r="AY475" s="7">
        <f>IF(FIT_Lite[[#This Row],[Most Recent-DLA-20 Score]]&gt;=7, 1, IF(OR(TRIM(FIT_Lite[[#This Row],[Pre-DLA-20 Score]])="",TRIM(FIT_Lite[[#This Row],[Most Recent-DLA-20 Score]])=""),0,IF(FIT_Lite[[#This Row],[Most Recent-DLA-20 Score]]-FIT_Lite[[#This Row],[Pre-DLA-20 Score]]&gt;=0,1,0)))</f>
        <v>0</v>
      </c>
      <c r="AZ475" s="7" t="str">
        <f>IFERROR(VLOOKUP(FIT_Lite[[#This Row],[Primary ICD-10 Diagnosis]],ICD_10[[Combined]:[category]],3,FALSE),"")</f>
        <v/>
      </c>
      <c r="BA475" s="18" t="str">
        <f>IF(AND(LEN(FIT_Lite[[#This Row],[Date Enrolled]])&gt;0,LEN(FIT_Lite[[#This Row],[Date Assessment Completed]])&gt;0),IF((FIT_Lite[[#This Row],[Date Assessment Completed]]-FIT_Lite[[#This Row],[Date Enrolled]])&lt;=15,"Yes","No"),"")</f>
        <v/>
      </c>
      <c r="BB475" s="7" t="str">
        <f>IF(AND(LEN(FIT_Lite[[#This Row],[Discharge Date]])&gt;0,LEN(FIT_Lite[[#This Row],[Date Discharge Summary Completed]])&gt;0),IF(DATEDIF(FIT_Lite[[#This Row],[Discharge Date]],FIT_Lite[[#This Row],[Date Discharge Summary Completed]],"D")&lt;=7,"Yes","No"),"")</f>
        <v/>
      </c>
      <c r="BC475" s="18" t="str">
        <f>IFERROR(IF(LEN(TRIM(FIT_Lite[[#This Row],[Living Arrangements at Discharge]]))&gt;0,VLOOKUP(FIT_Lite[[#This Row],[Living Arrangements at Discharge]],Living_Arrangements[],2,FALSE),""),"")</f>
        <v/>
      </c>
      <c r="BD47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5" s="18" t="str">
        <f>IF(LEN(TRIM(FIT_Lite[[#This Row],[Employment Status at Discharge]]))&gt;0,IF(FIT_Lite[[#This Row],[Employment Status at Discharge]]="Yes","Stable",IF(FIT_Lite[[#This Row],[Employment Status at Discharge]]="No","Unstable",IFERROR(VLOOKUP(FIT_Lite[[#This Row],[Employment Status at Discharge]],Employment_Stat[],2,FALSE),""))),"")</f>
        <v/>
      </c>
      <c r="BF475" s="16">
        <f>IF(LEN(FIT_Lite[[#This Row],[Pre-AAPI Date]])&gt;0,FIT_Lite[[#This Row],[Pre-AAPI Date]],FIT_Lite[[#This Row],[Date Enrolled]])</f>
        <v>0</v>
      </c>
      <c r="BG475" s="16">
        <f ca="1">IF(LEN(FIT_Lite[[#This Row],[Date Discharge Summary Completed]])&gt;0,FIT_Lite[[#This Row],[Date Discharge Summary Completed]],IF(LEN(FIT_Lite[[#This Row],[Discharge Date]])&gt;0,FIT_Lite[[#This Row],[Discharge Date]]+30,TODAY()))</f>
        <v>45940</v>
      </c>
      <c r="BH475" s="16">
        <f>IF(LEN(FIT_Lite[[#This Row],[Pre-DLA-20 Date]])&gt;0,FIT_Lite[[#This Row],[Pre-DLA-20 Date]],FIT_Lite[[#This Row],[Date Enrolled]])</f>
        <v>0</v>
      </c>
      <c r="BI475" t="str">
        <f>IFERROR(IF(AND(TRIM(FIT_Lite[[#This Row],[Date Enrolled]])&lt;&gt;"",TRIM(FIT_Lite[[#This Row],[Discharge Date]])&lt;&gt;""),DATEDIF(FIT_Lite[[#This Row],[Date Enrolled]],FIT_Lite[[#This Row],[Discharge Date]],"D"),""),"")</f>
        <v/>
      </c>
    </row>
    <row r="476" spans="1:61" x14ac:dyDescent="0.25">
      <c r="A476" s="14"/>
      <c r="D476" s="20"/>
      <c r="O476" s="7"/>
      <c r="S476" s="10"/>
      <c r="AG476" s="11"/>
      <c r="AH476" s="35"/>
      <c r="AI476" s="11"/>
      <c r="AJ476" s="11"/>
      <c r="AP476" s="15" t="str" cm="1">
        <f t="array" aca="1" ref="AP47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6" s="16" t="str" cm="1">
        <f t="array" aca="1" ref="AQ47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6" s="16" t="str" cm="1">
        <f t="array" aca="1" ref="AR47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6" s="51" t="str">
        <f ca="1">IF(
AND(LEN(TRIM(FIT_Lite[[#This Row],[Child Care 6 Months Post-Discharge]]))=0,LEN(TRIM(FIT_Lite[[#This Row],[Discharge Date]]))&gt;0,LEN(TRIM(AN476))=0,FIT_Lite[[#This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6" s="48" t="str" cm="1">
        <f t="array" aca="1" ref="AT47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6" s="7">
        <f>IF(FIT_Lite[[#This Row],[Most Recent-AAPI Score]]&gt;=40, 1, IF(OR(TRIM(FIT_Lite[[#This Row],[Pre-AAPI Score]])="",TRIM(FIT_Lite[[#This Row],[Most Recent-AAPI Score]])=""),0,IF(FIT_Lite[[#This Row],[Most Recent-AAPI Score]]-FIT_Lite[[#This Row],[Pre-AAPI Score]]&gt;=0,1,0)))</f>
        <v>0</v>
      </c>
      <c r="AW476" s="7">
        <f>IF(FIT_Lite[[#This Row],[Most Recent-DLA-20 Score]]&gt;=7, 1, IF(OR(TRIM(FIT_Lite[[#This Row],[Pre-DLA-20 Score]])="",TRIM(FIT_Lite[[#This Row],[Most Recent-DLA-20 Score]])=""),0,IF(FIT_Lite[[#This Row],[Most Recent-DLA-20 Score]]-FIT_Lite[[#This Row],[Pre-DLA-20 Score]]&gt;=0,1,0)))</f>
        <v>0</v>
      </c>
      <c r="AX476" s="7">
        <f>IF(FIT_Lite[[#This Row],[Most Recent-AAPI Score]]&gt;=40, 1, IF(OR(TRIM(FIT_Lite[[#This Row],[Pre-AAPI Score]])="",TRIM(FIT_Lite[[#This Row],[Most Recent-AAPI Score]])=""),0,IF(FIT_Lite[[#This Row],[Most Recent-AAPI Score]]-FIT_Lite[[#This Row],[Pre-AAPI Score]]&gt;=0,1,0)))</f>
        <v>0</v>
      </c>
      <c r="AY476" s="7">
        <f>IF(FIT_Lite[[#This Row],[Most Recent-DLA-20 Score]]&gt;=7, 1, IF(OR(TRIM(FIT_Lite[[#This Row],[Pre-DLA-20 Score]])="",TRIM(FIT_Lite[[#This Row],[Most Recent-DLA-20 Score]])=""),0,IF(FIT_Lite[[#This Row],[Most Recent-DLA-20 Score]]-FIT_Lite[[#This Row],[Pre-DLA-20 Score]]&gt;=0,1,0)))</f>
        <v>0</v>
      </c>
      <c r="AZ476" s="7" t="str">
        <f>IFERROR(VLOOKUP(FIT_Lite[[#This Row],[Primary ICD-10 Diagnosis]],ICD_10[[Combined]:[category]],3,FALSE),"")</f>
        <v/>
      </c>
      <c r="BA476" s="18" t="str">
        <f>IF(AND(LEN(FIT_Lite[[#This Row],[Date Enrolled]])&gt;0,LEN(FIT_Lite[[#This Row],[Date Assessment Completed]])&gt;0),IF((FIT_Lite[[#This Row],[Date Assessment Completed]]-FIT_Lite[[#This Row],[Date Enrolled]])&lt;=15,"Yes","No"),"")</f>
        <v/>
      </c>
      <c r="BB476" s="7" t="str">
        <f>IF(AND(LEN(FIT_Lite[[#This Row],[Discharge Date]])&gt;0,LEN(FIT_Lite[[#This Row],[Date Discharge Summary Completed]])&gt;0),IF(DATEDIF(FIT_Lite[[#This Row],[Discharge Date]],FIT_Lite[[#This Row],[Date Discharge Summary Completed]],"D")&lt;=7,"Yes","No"),"")</f>
        <v/>
      </c>
      <c r="BC476" s="18" t="str">
        <f>IFERROR(IF(LEN(TRIM(FIT_Lite[[#This Row],[Living Arrangements at Discharge]]))&gt;0,VLOOKUP(FIT_Lite[[#This Row],[Living Arrangements at Discharge]],Living_Arrangements[],2,FALSE),""),"")</f>
        <v/>
      </c>
      <c r="BD47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6" s="18" t="str">
        <f>IF(LEN(TRIM(FIT_Lite[[#This Row],[Employment Status at Discharge]]))&gt;0,IF(FIT_Lite[[#This Row],[Employment Status at Discharge]]="Yes","Stable",IF(FIT_Lite[[#This Row],[Employment Status at Discharge]]="No","Unstable",IFERROR(VLOOKUP(FIT_Lite[[#This Row],[Employment Status at Discharge]],Employment_Stat[],2,FALSE),""))),"")</f>
        <v/>
      </c>
      <c r="BF476" s="16">
        <f>IF(LEN(FIT_Lite[[#This Row],[Pre-AAPI Date]])&gt;0,FIT_Lite[[#This Row],[Pre-AAPI Date]],FIT_Lite[[#This Row],[Date Enrolled]])</f>
        <v>0</v>
      </c>
      <c r="BG476" s="16">
        <f ca="1">IF(LEN(FIT_Lite[[#This Row],[Date Discharge Summary Completed]])&gt;0,FIT_Lite[[#This Row],[Date Discharge Summary Completed]],IF(LEN(FIT_Lite[[#This Row],[Discharge Date]])&gt;0,FIT_Lite[[#This Row],[Discharge Date]]+30,TODAY()))</f>
        <v>45940</v>
      </c>
      <c r="BH476" s="16">
        <f>IF(LEN(FIT_Lite[[#This Row],[Pre-DLA-20 Date]])&gt;0,FIT_Lite[[#This Row],[Pre-DLA-20 Date]],FIT_Lite[[#This Row],[Date Enrolled]])</f>
        <v>0</v>
      </c>
      <c r="BI476" t="str">
        <f>IFERROR(IF(AND(TRIM(FIT_Lite[[#This Row],[Date Enrolled]])&lt;&gt;"",TRIM(FIT_Lite[[#This Row],[Discharge Date]])&lt;&gt;""),DATEDIF(FIT_Lite[[#This Row],[Date Enrolled]],FIT_Lite[[#This Row],[Discharge Date]],"D"),""),"")</f>
        <v/>
      </c>
    </row>
    <row r="477" spans="1:61" x14ac:dyDescent="0.25">
      <c r="A477" s="14"/>
      <c r="D477" s="20"/>
      <c r="O477" s="7"/>
      <c r="S477" s="10"/>
      <c r="AG477" s="11"/>
      <c r="AH477" s="35"/>
      <c r="AI477" s="11"/>
      <c r="AJ477" s="11"/>
      <c r="AP477" s="15" t="str" cm="1">
        <f t="array" aca="1" ref="AP47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7" s="16" t="str" cm="1">
        <f t="array" aca="1" ref="AQ47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7" s="16" t="str" cm="1">
        <f t="array" aca="1" ref="AR47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7" s="51" t="str">
        <f ca="1">IF(
AND(LEN(TRIM(FIT_Lite[[#This Row],[Child Care 6 Months Post-Discharge]]))=0,LEN(TRIM(FIT_Lite[[#This Row],[Discharge Date]]))&gt;0,LEN(TRIM(AN477))=0,FIT_Lite[[#This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7" s="48" t="str" cm="1">
        <f t="array" aca="1" ref="AT47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7" s="7">
        <f>IF(FIT_Lite[[#This Row],[Most Recent-AAPI Score]]&gt;=40, 1, IF(OR(TRIM(FIT_Lite[[#This Row],[Pre-AAPI Score]])="",TRIM(FIT_Lite[[#This Row],[Most Recent-AAPI Score]])=""),0,IF(FIT_Lite[[#This Row],[Most Recent-AAPI Score]]-FIT_Lite[[#This Row],[Pre-AAPI Score]]&gt;=0,1,0)))</f>
        <v>0</v>
      </c>
      <c r="AW477" s="7">
        <f>IF(FIT_Lite[[#This Row],[Most Recent-DLA-20 Score]]&gt;=7, 1, IF(OR(TRIM(FIT_Lite[[#This Row],[Pre-DLA-20 Score]])="",TRIM(FIT_Lite[[#This Row],[Most Recent-DLA-20 Score]])=""),0,IF(FIT_Lite[[#This Row],[Most Recent-DLA-20 Score]]-FIT_Lite[[#This Row],[Pre-DLA-20 Score]]&gt;=0,1,0)))</f>
        <v>0</v>
      </c>
      <c r="AX477" s="7">
        <f>IF(FIT_Lite[[#This Row],[Most Recent-AAPI Score]]&gt;=40, 1, IF(OR(TRIM(FIT_Lite[[#This Row],[Pre-AAPI Score]])="",TRIM(FIT_Lite[[#This Row],[Most Recent-AAPI Score]])=""),0,IF(FIT_Lite[[#This Row],[Most Recent-AAPI Score]]-FIT_Lite[[#This Row],[Pre-AAPI Score]]&gt;=0,1,0)))</f>
        <v>0</v>
      </c>
      <c r="AY477" s="7">
        <f>IF(FIT_Lite[[#This Row],[Most Recent-DLA-20 Score]]&gt;=7, 1, IF(OR(TRIM(FIT_Lite[[#This Row],[Pre-DLA-20 Score]])="",TRIM(FIT_Lite[[#This Row],[Most Recent-DLA-20 Score]])=""),0,IF(FIT_Lite[[#This Row],[Most Recent-DLA-20 Score]]-FIT_Lite[[#This Row],[Pre-DLA-20 Score]]&gt;=0,1,0)))</f>
        <v>0</v>
      </c>
      <c r="AZ477" s="7" t="str">
        <f>IFERROR(VLOOKUP(FIT_Lite[[#This Row],[Primary ICD-10 Diagnosis]],ICD_10[[Combined]:[category]],3,FALSE),"")</f>
        <v/>
      </c>
      <c r="BA477" s="18" t="str">
        <f>IF(AND(LEN(FIT_Lite[[#This Row],[Date Enrolled]])&gt;0,LEN(FIT_Lite[[#This Row],[Date Assessment Completed]])&gt;0),IF((FIT_Lite[[#This Row],[Date Assessment Completed]]-FIT_Lite[[#This Row],[Date Enrolled]])&lt;=15,"Yes","No"),"")</f>
        <v/>
      </c>
      <c r="BB477" s="7" t="str">
        <f>IF(AND(LEN(FIT_Lite[[#This Row],[Discharge Date]])&gt;0,LEN(FIT_Lite[[#This Row],[Date Discharge Summary Completed]])&gt;0),IF(DATEDIF(FIT_Lite[[#This Row],[Discharge Date]],FIT_Lite[[#This Row],[Date Discharge Summary Completed]],"D")&lt;=7,"Yes","No"),"")</f>
        <v/>
      </c>
      <c r="BC477" s="18" t="str">
        <f>IFERROR(IF(LEN(TRIM(FIT_Lite[[#This Row],[Living Arrangements at Discharge]]))&gt;0,VLOOKUP(FIT_Lite[[#This Row],[Living Arrangements at Discharge]],Living_Arrangements[],2,FALSE),""),"")</f>
        <v/>
      </c>
      <c r="BD47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7" s="18" t="str">
        <f>IF(LEN(TRIM(FIT_Lite[[#This Row],[Employment Status at Discharge]]))&gt;0,IF(FIT_Lite[[#This Row],[Employment Status at Discharge]]="Yes","Stable",IF(FIT_Lite[[#This Row],[Employment Status at Discharge]]="No","Unstable",IFERROR(VLOOKUP(FIT_Lite[[#This Row],[Employment Status at Discharge]],Employment_Stat[],2,FALSE),""))),"")</f>
        <v/>
      </c>
      <c r="BF477" s="16">
        <f>IF(LEN(FIT_Lite[[#This Row],[Pre-AAPI Date]])&gt;0,FIT_Lite[[#This Row],[Pre-AAPI Date]],FIT_Lite[[#This Row],[Date Enrolled]])</f>
        <v>0</v>
      </c>
      <c r="BG477" s="16">
        <f ca="1">IF(LEN(FIT_Lite[[#This Row],[Date Discharge Summary Completed]])&gt;0,FIT_Lite[[#This Row],[Date Discharge Summary Completed]],IF(LEN(FIT_Lite[[#This Row],[Discharge Date]])&gt;0,FIT_Lite[[#This Row],[Discharge Date]]+30,TODAY()))</f>
        <v>45940</v>
      </c>
      <c r="BH477" s="16">
        <f>IF(LEN(FIT_Lite[[#This Row],[Pre-DLA-20 Date]])&gt;0,FIT_Lite[[#This Row],[Pre-DLA-20 Date]],FIT_Lite[[#This Row],[Date Enrolled]])</f>
        <v>0</v>
      </c>
      <c r="BI477" t="str">
        <f>IFERROR(IF(AND(TRIM(FIT_Lite[[#This Row],[Date Enrolled]])&lt;&gt;"",TRIM(FIT_Lite[[#This Row],[Discharge Date]])&lt;&gt;""),DATEDIF(FIT_Lite[[#This Row],[Date Enrolled]],FIT_Lite[[#This Row],[Discharge Date]],"D"),""),"")</f>
        <v/>
      </c>
    </row>
    <row r="478" spans="1:61" x14ac:dyDescent="0.25">
      <c r="A478" s="14"/>
      <c r="D478" s="20"/>
      <c r="O478" s="7"/>
      <c r="S478" s="10"/>
      <c r="AG478" s="11"/>
      <c r="AH478" s="35"/>
      <c r="AI478" s="11"/>
      <c r="AJ478" s="11"/>
      <c r="AP478" s="15" t="str" cm="1">
        <f t="array" aca="1" ref="AP47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8" s="16" t="str" cm="1">
        <f t="array" aca="1" ref="AQ47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8" s="16" t="str" cm="1">
        <f t="array" aca="1" ref="AR47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8" s="51" t="str">
        <f ca="1">IF(
AND(LEN(TRIM(FIT_Lite[[#This Row],[Child Care 6 Months Post-Discharge]]))=0,LEN(TRIM(FIT_Lite[[#This Row],[Discharge Date]]))&gt;0,LEN(TRIM(AN478))=0,FIT_Lite[[#This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8" s="48" t="str" cm="1">
        <f t="array" aca="1" ref="AT47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8" s="7">
        <f>IF(FIT_Lite[[#This Row],[Most Recent-AAPI Score]]&gt;=40, 1, IF(OR(TRIM(FIT_Lite[[#This Row],[Pre-AAPI Score]])="",TRIM(FIT_Lite[[#This Row],[Most Recent-AAPI Score]])=""),0,IF(FIT_Lite[[#This Row],[Most Recent-AAPI Score]]-FIT_Lite[[#This Row],[Pre-AAPI Score]]&gt;=0,1,0)))</f>
        <v>0</v>
      </c>
      <c r="AW478" s="7">
        <f>IF(FIT_Lite[[#This Row],[Most Recent-DLA-20 Score]]&gt;=7, 1, IF(OR(TRIM(FIT_Lite[[#This Row],[Pre-DLA-20 Score]])="",TRIM(FIT_Lite[[#This Row],[Most Recent-DLA-20 Score]])=""),0,IF(FIT_Lite[[#This Row],[Most Recent-DLA-20 Score]]-FIT_Lite[[#This Row],[Pre-DLA-20 Score]]&gt;=0,1,0)))</f>
        <v>0</v>
      </c>
      <c r="AX478" s="7">
        <f>IF(FIT_Lite[[#This Row],[Most Recent-AAPI Score]]&gt;=40, 1, IF(OR(TRIM(FIT_Lite[[#This Row],[Pre-AAPI Score]])="",TRIM(FIT_Lite[[#This Row],[Most Recent-AAPI Score]])=""),0,IF(FIT_Lite[[#This Row],[Most Recent-AAPI Score]]-FIT_Lite[[#This Row],[Pre-AAPI Score]]&gt;=0,1,0)))</f>
        <v>0</v>
      </c>
      <c r="AY478" s="7">
        <f>IF(FIT_Lite[[#This Row],[Most Recent-DLA-20 Score]]&gt;=7, 1, IF(OR(TRIM(FIT_Lite[[#This Row],[Pre-DLA-20 Score]])="",TRIM(FIT_Lite[[#This Row],[Most Recent-DLA-20 Score]])=""),0,IF(FIT_Lite[[#This Row],[Most Recent-DLA-20 Score]]-FIT_Lite[[#This Row],[Pre-DLA-20 Score]]&gt;=0,1,0)))</f>
        <v>0</v>
      </c>
      <c r="AZ478" s="7" t="str">
        <f>IFERROR(VLOOKUP(FIT_Lite[[#This Row],[Primary ICD-10 Diagnosis]],ICD_10[[Combined]:[category]],3,FALSE),"")</f>
        <v/>
      </c>
      <c r="BA478" s="18" t="str">
        <f>IF(AND(LEN(FIT_Lite[[#This Row],[Date Enrolled]])&gt;0,LEN(FIT_Lite[[#This Row],[Date Assessment Completed]])&gt;0),IF((FIT_Lite[[#This Row],[Date Assessment Completed]]-FIT_Lite[[#This Row],[Date Enrolled]])&lt;=15,"Yes","No"),"")</f>
        <v/>
      </c>
      <c r="BB478" s="7" t="str">
        <f>IF(AND(LEN(FIT_Lite[[#This Row],[Discharge Date]])&gt;0,LEN(FIT_Lite[[#This Row],[Date Discharge Summary Completed]])&gt;0),IF(DATEDIF(FIT_Lite[[#This Row],[Discharge Date]],FIT_Lite[[#This Row],[Date Discharge Summary Completed]],"D")&lt;=7,"Yes","No"),"")</f>
        <v/>
      </c>
      <c r="BC478" s="18" t="str">
        <f>IFERROR(IF(LEN(TRIM(FIT_Lite[[#This Row],[Living Arrangements at Discharge]]))&gt;0,VLOOKUP(FIT_Lite[[#This Row],[Living Arrangements at Discharge]],Living_Arrangements[],2,FALSE),""),"")</f>
        <v/>
      </c>
      <c r="BD47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8" s="18" t="str">
        <f>IF(LEN(TRIM(FIT_Lite[[#This Row],[Employment Status at Discharge]]))&gt;0,IF(FIT_Lite[[#This Row],[Employment Status at Discharge]]="Yes","Stable",IF(FIT_Lite[[#This Row],[Employment Status at Discharge]]="No","Unstable",IFERROR(VLOOKUP(FIT_Lite[[#This Row],[Employment Status at Discharge]],Employment_Stat[],2,FALSE),""))),"")</f>
        <v/>
      </c>
      <c r="BF478" s="16">
        <f>IF(LEN(FIT_Lite[[#This Row],[Pre-AAPI Date]])&gt;0,FIT_Lite[[#This Row],[Pre-AAPI Date]],FIT_Lite[[#This Row],[Date Enrolled]])</f>
        <v>0</v>
      </c>
      <c r="BG478" s="16">
        <f ca="1">IF(LEN(FIT_Lite[[#This Row],[Date Discharge Summary Completed]])&gt;0,FIT_Lite[[#This Row],[Date Discharge Summary Completed]],IF(LEN(FIT_Lite[[#This Row],[Discharge Date]])&gt;0,FIT_Lite[[#This Row],[Discharge Date]]+30,TODAY()))</f>
        <v>45940</v>
      </c>
      <c r="BH478" s="16">
        <f>IF(LEN(FIT_Lite[[#This Row],[Pre-DLA-20 Date]])&gt;0,FIT_Lite[[#This Row],[Pre-DLA-20 Date]],FIT_Lite[[#This Row],[Date Enrolled]])</f>
        <v>0</v>
      </c>
      <c r="BI478" t="str">
        <f>IFERROR(IF(AND(TRIM(FIT_Lite[[#This Row],[Date Enrolled]])&lt;&gt;"",TRIM(FIT_Lite[[#This Row],[Discharge Date]])&lt;&gt;""),DATEDIF(FIT_Lite[[#This Row],[Date Enrolled]],FIT_Lite[[#This Row],[Discharge Date]],"D"),""),"")</f>
        <v/>
      </c>
    </row>
    <row r="479" spans="1:61" x14ac:dyDescent="0.25">
      <c r="A479" s="14"/>
      <c r="D479" s="20"/>
      <c r="O479" s="7"/>
      <c r="S479" s="10"/>
      <c r="AG479" s="11"/>
      <c r="AH479" s="35"/>
      <c r="AI479" s="11"/>
      <c r="AJ479" s="11"/>
      <c r="AP479" s="15" t="str" cm="1">
        <f t="array" aca="1" ref="AP47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79" s="16" t="str" cm="1">
        <f t="array" aca="1" ref="AQ47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79" s="16" t="str" cm="1">
        <f t="array" aca="1" ref="AR47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79" s="51" t="str">
        <f ca="1">IF(
AND(LEN(TRIM(FIT_Lite[[#This Row],[Child Care 6 Months Post-Discharge]]))=0,LEN(TRIM(FIT_Lite[[#This Row],[Discharge Date]]))&gt;0,LEN(TRIM(AN479))=0,FIT_Lite[[#This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79" s="48" t="str" cm="1">
        <f t="array" aca="1" ref="AT47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7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79" s="7">
        <f>IF(FIT_Lite[[#This Row],[Most Recent-AAPI Score]]&gt;=40, 1, IF(OR(TRIM(FIT_Lite[[#This Row],[Pre-AAPI Score]])="",TRIM(FIT_Lite[[#This Row],[Most Recent-AAPI Score]])=""),0,IF(FIT_Lite[[#This Row],[Most Recent-AAPI Score]]-FIT_Lite[[#This Row],[Pre-AAPI Score]]&gt;=0,1,0)))</f>
        <v>0</v>
      </c>
      <c r="AW479" s="7">
        <f>IF(FIT_Lite[[#This Row],[Most Recent-DLA-20 Score]]&gt;=7, 1, IF(OR(TRIM(FIT_Lite[[#This Row],[Pre-DLA-20 Score]])="",TRIM(FIT_Lite[[#This Row],[Most Recent-DLA-20 Score]])=""),0,IF(FIT_Lite[[#This Row],[Most Recent-DLA-20 Score]]-FIT_Lite[[#This Row],[Pre-DLA-20 Score]]&gt;=0,1,0)))</f>
        <v>0</v>
      </c>
      <c r="AX479" s="7">
        <f>IF(FIT_Lite[[#This Row],[Most Recent-AAPI Score]]&gt;=40, 1, IF(OR(TRIM(FIT_Lite[[#This Row],[Pre-AAPI Score]])="",TRIM(FIT_Lite[[#This Row],[Most Recent-AAPI Score]])=""),0,IF(FIT_Lite[[#This Row],[Most Recent-AAPI Score]]-FIT_Lite[[#This Row],[Pre-AAPI Score]]&gt;=0,1,0)))</f>
        <v>0</v>
      </c>
      <c r="AY479" s="7">
        <f>IF(FIT_Lite[[#This Row],[Most Recent-DLA-20 Score]]&gt;=7, 1, IF(OR(TRIM(FIT_Lite[[#This Row],[Pre-DLA-20 Score]])="",TRIM(FIT_Lite[[#This Row],[Most Recent-DLA-20 Score]])=""),0,IF(FIT_Lite[[#This Row],[Most Recent-DLA-20 Score]]-FIT_Lite[[#This Row],[Pre-DLA-20 Score]]&gt;=0,1,0)))</f>
        <v>0</v>
      </c>
      <c r="AZ479" s="7" t="str">
        <f>IFERROR(VLOOKUP(FIT_Lite[[#This Row],[Primary ICD-10 Diagnosis]],ICD_10[[Combined]:[category]],3,FALSE),"")</f>
        <v/>
      </c>
      <c r="BA479" s="18" t="str">
        <f>IF(AND(LEN(FIT_Lite[[#This Row],[Date Enrolled]])&gt;0,LEN(FIT_Lite[[#This Row],[Date Assessment Completed]])&gt;0),IF((FIT_Lite[[#This Row],[Date Assessment Completed]]-FIT_Lite[[#This Row],[Date Enrolled]])&lt;=15,"Yes","No"),"")</f>
        <v/>
      </c>
      <c r="BB479" s="7" t="str">
        <f>IF(AND(LEN(FIT_Lite[[#This Row],[Discharge Date]])&gt;0,LEN(FIT_Lite[[#This Row],[Date Discharge Summary Completed]])&gt;0),IF(DATEDIF(FIT_Lite[[#This Row],[Discharge Date]],FIT_Lite[[#This Row],[Date Discharge Summary Completed]],"D")&lt;=7,"Yes","No"),"")</f>
        <v/>
      </c>
      <c r="BC479" s="18" t="str">
        <f>IFERROR(IF(LEN(TRIM(FIT_Lite[[#This Row],[Living Arrangements at Discharge]]))&gt;0,VLOOKUP(FIT_Lite[[#This Row],[Living Arrangements at Discharge]],Living_Arrangements[],2,FALSE),""),"")</f>
        <v/>
      </c>
      <c r="BD47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79" s="18" t="str">
        <f>IF(LEN(TRIM(FIT_Lite[[#This Row],[Employment Status at Discharge]]))&gt;0,IF(FIT_Lite[[#This Row],[Employment Status at Discharge]]="Yes","Stable",IF(FIT_Lite[[#This Row],[Employment Status at Discharge]]="No","Unstable",IFERROR(VLOOKUP(FIT_Lite[[#This Row],[Employment Status at Discharge]],Employment_Stat[],2,FALSE),""))),"")</f>
        <v/>
      </c>
      <c r="BF479" s="16">
        <f>IF(LEN(FIT_Lite[[#This Row],[Pre-AAPI Date]])&gt;0,FIT_Lite[[#This Row],[Pre-AAPI Date]],FIT_Lite[[#This Row],[Date Enrolled]])</f>
        <v>0</v>
      </c>
      <c r="BG479" s="16">
        <f ca="1">IF(LEN(FIT_Lite[[#This Row],[Date Discharge Summary Completed]])&gt;0,FIT_Lite[[#This Row],[Date Discharge Summary Completed]],IF(LEN(FIT_Lite[[#This Row],[Discharge Date]])&gt;0,FIT_Lite[[#This Row],[Discharge Date]]+30,TODAY()))</f>
        <v>45940</v>
      </c>
      <c r="BH479" s="16">
        <f>IF(LEN(FIT_Lite[[#This Row],[Pre-DLA-20 Date]])&gt;0,FIT_Lite[[#This Row],[Pre-DLA-20 Date]],FIT_Lite[[#This Row],[Date Enrolled]])</f>
        <v>0</v>
      </c>
      <c r="BI479" t="str">
        <f>IFERROR(IF(AND(TRIM(FIT_Lite[[#This Row],[Date Enrolled]])&lt;&gt;"",TRIM(FIT_Lite[[#This Row],[Discharge Date]])&lt;&gt;""),DATEDIF(FIT_Lite[[#This Row],[Date Enrolled]],FIT_Lite[[#This Row],[Discharge Date]],"D"),""),"")</f>
        <v/>
      </c>
    </row>
    <row r="480" spans="1:61" x14ac:dyDescent="0.25">
      <c r="A480" s="14"/>
      <c r="D480" s="20"/>
      <c r="O480" s="7"/>
      <c r="S480" s="10"/>
      <c r="AG480" s="11"/>
      <c r="AH480" s="35"/>
      <c r="AI480" s="11"/>
      <c r="AJ480" s="11"/>
      <c r="AP480" s="15" t="str" cm="1">
        <f t="array" aca="1" ref="AP48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0" s="16" t="str" cm="1">
        <f t="array" aca="1" ref="AQ48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0" s="16" t="str" cm="1">
        <f t="array" aca="1" ref="AR48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0" s="51" t="str">
        <f ca="1">IF(
AND(LEN(TRIM(FIT_Lite[[#This Row],[Child Care 6 Months Post-Discharge]]))=0,LEN(TRIM(FIT_Lite[[#This Row],[Discharge Date]]))&gt;0,LEN(TRIM(AN480))=0,FIT_Lite[[#This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0" s="48" t="str" cm="1">
        <f t="array" aca="1" ref="AT48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0" s="7">
        <f>IF(FIT_Lite[[#This Row],[Most Recent-AAPI Score]]&gt;=40, 1, IF(OR(TRIM(FIT_Lite[[#This Row],[Pre-AAPI Score]])="",TRIM(FIT_Lite[[#This Row],[Most Recent-AAPI Score]])=""),0,IF(FIT_Lite[[#This Row],[Most Recent-AAPI Score]]-FIT_Lite[[#This Row],[Pre-AAPI Score]]&gt;=0,1,0)))</f>
        <v>0</v>
      </c>
      <c r="AW480" s="7">
        <f>IF(FIT_Lite[[#This Row],[Most Recent-DLA-20 Score]]&gt;=7, 1, IF(OR(TRIM(FIT_Lite[[#This Row],[Pre-DLA-20 Score]])="",TRIM(FIT_Lite[[#This Row],[Most Recent-DLA-20 Score]])=""),0,IF(FIT_Lite[[#This Row],[Most Recent-DLA-20 Score]]-FIT_Lite[[#This Row],[Pre-DLA-20 Score]]&gt;=0,1,0)))</f>
        <v>0</v>
      </c>
      <c r="AX480" s="7">
        <f>IF(FIT_Lite[[#This Row],[Most Recent-AAPI Score]]&gt;=40, 1, IF(OR(TRIM(FIT_Lite[[#This Row],[Pre-AAPI Score]])="",TRIM(FIT_Lite[[#This Row],[Most Recent-AAPI Score]])=""),0,IF(FIT_Lite[[#This Row],[Most Recent-AAPI Score]]-FIT_Lite[[#This Row],[Pre-AAPI Score]]&gt;=0,1,0)))</f>
        <v>0</v>
      </c>
      <c r="AY480" s="7">
        <f>IF(FIT_Lite[[#This Row],[Most Recent-DLA-20 Score]]&gt;=7, 1, IF(OR(TRIM(FIT_Lite[[#This Row],[Pre-DLA-20 Score]])="",TRIM(FIT_Lite[[#This Row],[Most Recent-DLA-20 Score]])=""),0,IF(FIT_Lite[[#This Row],[Most Recent-DLA-20 Score]]-FIT_Lite[[#This Row],[Pre-DLA-20 Score]]&gt;=0,1,0)))</f>
        <v>0</v>
      </c>
      <c r="AZ480" s="7" t="str">
        <f>IFERROR(VLOOKUP(FIT_Lite[[#This Row],[Primary ICD-10 Diagnosis]],ICD_10[[Combined]:[category]],3,FALSE),"")</f>
        <v/>
      </c>
      <c r="BA480" s="18" t="str">
        <f>IF(AND(LEN(FIT_Lite[[#This Row],[Date Enrolled]])&gt;0,LEN(FIT_Lite[[#This Row],[Date Assessment Completed]])&gt;0),IF((FIT_Lite[[#This Row],[Date Assessment Completed]]-FIT_Lite[[#This Row],[Date Enrolled]])&lt;=15,"Yes","No"),"")</f>
        <v/>
      </c>
      <c r="BB480" s="7" t="str">
        <f>IF(AND(LEN(FIT_Lite[[#This Row],[Discharge Date]])&gt;0,LEN(FIT_Lite[[#This Row],[Date Discharge Summary Completed]])&gt;0),IF(DATEDIF(FIT_Lite[[#This Row],[Discharge Date]],FIT_Lite[[#This Row],[Date Discharge Summary Completed]],"D")&lt;=7,"Yes","No"),"")</f>
        <v/>
      </c>
      <c r="BC480" s="18" t="str">
        <f>IFERROR(IF(LEN(TRIM(FIT_Lite[[#This Row],[Living Arrangements at Discharge]]))&gt;0,VLOOKUP(FIT_Lite[[#This Row],[Living Arrangements at Discharge]],Living_Arrangements[],2,FALSE),""),"")</f>
        <v/>
      </c>
      <c r="BD48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0" s="18" t="str">
        <f>IF(LEN(TRIM(FIT_Lite[[#This Row],[Employment Status at Discharge]]))&gt;0,IF(FIT_Lite[[#This Row],[Employment Status at Discharge]]="Yes","Stable",IF(FIT_Lite[[#This Row],[Employment Status at Discharge]]="No","Unstable",IFERROR(VLOOKUP(FIT_Lite[[#This Row],[Employment Status at Discharge]],Employment_Stat[],2,FALSE),""))),"")</f>
        <v/>
      </c>
      <c r="BF480" s="16">
        <f>IF(LEN(FIT_Lite[[#This Row],[Pre-AAPI Date]])&gt;0,FIT_Lite[[#This Row],[Pre-AAPI Date]],FIT_Lite[[#This Row],[Date Enrolled]])</f>
        <v>0</v>
      </c>
      <c r="BG480" s="16">
        <f ca="1">IF(LEN(FIT_Lite[[#This Row],[Date Discharge Summary Completed]])&gt;0,FIT_Lite[[#This Row],[Date Discharge Summary Completed]],IF(LEN(FIT_Lite[[#This Row],[Discharge Date]])&gt;0,FIT_Lite[[#This Row],[Discharge Date]]+30,TODAY()))</f>
        <v>45940</v>
      </c>
      <c r="BH480" s="16">
        <f>IF(LEN(FIT_Lite[[#This Row],[Pre-DLA-20 Date]])&gt;0,FIT_Lite[[#This Row],[Pre-DLA-20 Date]],FIT_Lite[[#This Row],[Date Enrolled]])</f>
        <v>0</v>
      </c>
      <c r="BI480" t="str">
        <f>IFERROR(IF(AND(TRIM(FIT_Lite[[#This Row],[Date Enrolled]])&lt;&gt;"",TRIM(FIT_Lite[[#This Row],[Discharge Date]])&lt;&gt;""),DATEDIF(FIT_Lite[[#This Row],[Date Enrolled]],FIT_Lite[[#This Row],[Discharge Date]],"D"),""),"")</f>
        <v/>
      </c>
    </row>
    <row r="481" spans="1:61" x14ac:dyDescent="0.25">
      <c r="A481" s="14"/>
      <c r="D481" s="20"/>
      <c r="O481" s="7"/>
      <c r="S481" s="10"/>
      <c r="AG481" s="11"/>
      <c r="AH481" s="35"/>
      <c r="AI481" s="11"/>
      <c r="AJ481" s="11"/>
      <c r="AP481" s="15" t="str" cm="1">
        <f t="array" aca="1" ref="AP48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1" s="16" t="str" cm="1">
        <f t="array" aca="1" ref="AQ48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1" s="16" t="str" cm="1">
        <f t="array" aca="1" ref="AR48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1" s="51" t="str">
        <f ca="1">IF(
AND(LEN(TRIM(FIT_Lite[[#This Row],[Child Care 6 Months Post-Discharge]]))=0,LEN(TRIM(FIT_Lite[[#This Row],[Discharge Date]]))&gt;0,LEN(TRIM(AN481))=0,FIT_Lite[[#This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1" s="48" t="str" cm="1">
        <f t="array" aca="1" ref="AT48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1" s="7">
        <f>IF(FIT_Lite[[#This Row],[Most Recent-AAPI Score]]&gt;=40, 1, IF(OR(TRIM(FIT_Lite[[#This Row],[Pre-AAPI Score]])="",TRIM(FIT_Lite[[#This Row],[Most Recent-AAPI Score]])=""),0,IF(FIT_Lite[[#This Row],[Most Recent-AAPI Score]]-FIT_Lite[[#This Row],[Pre-AAPI Score]]&gt;=0,1,0)))</f>
        <v>0</v>
      </c>
      <c r="AW481" s="7">
        <f>IF(FIT_Lite[[#This Row],[Most Recent-DLA-20 Score]]&gt;=7, 1, IF(OR(TRIM(FIT_Lite[[#This Row],[Pre-DLA-20 Score]])="",TRIM(FIT_Lite[[#This Row],[Most Recent-DLA-20 Score]])=""),0,IF(FIT_Lite[[#This Row],[Most Recent-DLA-20 Score]]-FIT_Lite[[#This Row],[Pre-DLA-20 Score]]&gt;=0,1,0)))</f>
        <v>0</v>
      </c>
      <c r="AX481" s="7">
        <f>IF(FIT_Lite[[#This Row],[Most Recent-AAPI Score]]&gt;=40, 1, IF(OR(TRIM(FIT_Lite[[#This Row],[Pre-AAPI Score]])="",TRIM(FIT_Lite[[#This Row],[Most Recent-AAPI Score]])=""),0,IF(FIT_Lite[[#This Row],[Most Recent-AAPI Score]]-FIT_Lite[[#This Row],[Pre-AAPI Score]]&gt;=0,1,0)))</f>
        <v>0</v>
      </c>
      <c r="AY481" s="7">
        <f>IF(FIT_Lite[[#This Row],[Most Recent-DLA-20 Score]]&gt;=7, 1, IF(OR(TRIM(FIT_Lite[[#This Row],[Pre-DLA-20 Score]])="",TRIM(FIT_Lite[[#This Row],[Most Recent-DLA-20 Score]])=""),0,IF(FIT_Lite[[#This Row],[Most Recent-DLA-20 Score]]-FIT_Lite[[#This Row],[Pre-DLA-20 Score]]&gt;=0,1,0)))</f>
        <v>0</v>
      </c>
      <c r="AZ481" s="7" t="str">
        <f>IFERROR(VLOOKUP(FIT_Lite[[#This Row],[Primary ICD-10 Diagnosis]],ICD_10[[Combined]:[category]],3,FALSE),"")</f>
        <v/>
      </c>
      <c r="BA481" s="18" t="str">
        <f>IF(AND(LEN(FIT_Lite[[#This Row],[Date Enrolled]])&gt;0,LEN(FIT_Lite[[#This Row],[Date Assessment Completed]])&gt;0),IF((FIT_Lite[[#This Row],[Date Assessment Completed]]-FIT_Lite[[#This Row],[Date Enrolled]])&lt;=15,"Yes","No"),"")</f>
        <v/>
      </c>
      <c r="BB481" s="7" t="str">
        <f>IF(AND(LEN(FIT_Lite[[#This Row],[Discharge Date]])&gt;0,LEN(FIT_Lite[[#This Row],[Date Discharge Summary Completed]])&gt;0),IF(DATEDIF(FIT_Lite[[#This Row],[Discharge Date]],FIT_Lite[[#This Row],[Date Discharge Summary Completed]],"D")&lt;=7,"Yes","No"),"")</f>
        <v/>
      </c>
      <c r="BC481" s="18" t="str">
        <f>IFERROR(IF(LEN(TRIM(FIT_Lite[[#This Row],[Living Arrangements at Discharge]]))&gt;0,VLOOKUP(FIT_Lite[[#This Row],[Living Arrangements at Discharge]],Living_Arrangements[],2,FALSE),""),"")</f>
        <v/>
      </c>
      <c r="BD48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1" s="18" t="str">
        <f>IF(LEN(TRIM(FIT_Lite[[#This Row],[Employment Status at Discharge]]))&gt;0,IF(FIT_Lite[[#This Row],[Employment Status at Discharge]]="Yes","Stable",IF(FIT_Lite[[#This Row],[Employment Status at Discharge]]="No","Unstable",IFERROR(VLOOKUP(FIT_Lite[[#This Row],[Employment Status at Discharge]],Employment_Stat[],2,FALSE),""))),"")</f>
        <v/>
      </c>
      <c r="BF481" s="16">
        <f>IF(LEN(FIT_Lite[[#This Row],[Pre-AAPI Date]])&gt;0,FIT_Lite[[#This Row],[Pre-AAPI Date]],FIT_Lite[[#This Row],[Date Enrolled]])</f>
        <v>0</v>
      </c>
      <c r="BG481" s="16">
        <f ca="1">IF(LEN(FIT_Lite[[#This Row],[Date Discharge Summary Completed]])&gt;0,FIT_Lite[[#This Row],[Date Discharge Summary Completed]],IF(LEN(FIT_Lite[[#This Row],[Discharge Date]])&gt;0,FIT_Lite[[#This Row],[Discharge Date]]+30,TODAY()))</f>
        <v>45940</v>
      </c>
      <c r="BH481" s="16">
        <f>IF(LEN(FIT_Lite[[#This Row],[Pre-DLA-20 Date]])&gt;0,FIT_Lite[[#This Row],[Pre-DLA-20 Date]],FIT_Lite[[#This Row],[Date Enrolled]])</f>
        <v>0</v>
      </c>
      <c r="BI481" t="str">
        <f>IFERROR(IF(AND(TRIM(FIT_Lite[[#This Row],[Date Enrolled]])&lt;&gt;"",TRIM(FIT_Lite[[#This Row],[Discharge Date]])&lt;&gt;""),DATEDIF(FIT_Lite[[#This Row],[Date Enrolled]],FIT_Lite[[#This Row],[Discharge Date]],"D"),""),"")</f>
        <v/>
      </c>
    </row>
    <row r="482" spans="1:61" x14ac:dyDescent="0.25">
      <c r="A482" s="14"/>
      <c r="D482" s="20"/>
      <c r="O482" s="7"/>
      <c r="S482" s="10"/>
      <c r="AG482" s="11"/>
      <c r="AH482" s="35"/>
      <c r="AI482" s="11"/>
      <c r="AJ482" s="11"/>
      <c r="AP482" s="15" t="str" cm="1">
        <f t="array" aca="1" ref="AP48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2" s="16" t="str" cm="1">
        <f t="array" aca="1" ref="AQ48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2" s="16" t="str" cm="1">
        <f t="array" aca="1" ref="AR48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2" s="51" t="str">
        <f ca="1">IF(
AND(LEN(TRIM(FIT_Lite[[#This Row],[Child Care 6 Months Post-Discharge]]))=0,LEN(TRIM(FIT_Lite[[#This Row],[Discharge Date]]))&gt;0,LEN(TRIM(AN482))=0,FIT_Lite[[#This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2" s="48" t="str" cm="1">
        <f t="array" aca="1" ref="AT48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2" s="7">
        <f>IF(FIT_Lite[[#This Row],[Most Recent-AAPI Score]]&gt;=40, 1, IF(OR(TRIM(FIT_Lite[[#This Row],[Pre-AAPI Score]])="",TRIM(FIT_Lite[[#This Row],[Most Recent-AAPI Score]])=""),0,IF(FIT_Lite[[#This Row],[Most Recent-AAPI Score]]-FIT_Lite[[#This Row],[Pre-AAPI Score]]&gt;=0,1,0)))</f>
        <v>0</v>
      </c>
      <c r="AW482" s="7">
        <f>IF(FIT_Lite[[#This Row],[Most Recent-DLA-20 Score]]&gt;=7, 1, IF(OR(TRIM(FIT_Lite[[#This Row],[Pre-DLA-20 Score]])="",TRIM(FIT_Lite[[#This Row],[Most Recent-DLA-20 Score]])=""),0,IF(FIT_Lite[[#This Row],[Most Recent-DLA-20 Score]]-FIT_Lite[[#This Row],[Pre-DLA-20 Score]]&gt;=0,1,0)))</f>
        <v>0</v>
      </c>
      <c r="AX482" s="7">
        <f>IF(FIT_Lite[[#This Row],[Most Recent-AAPI Score]]&gt;=40, 1, IF(OR(TRIM(FIT_Lite[[#This Row],[Pre-AAPI Score]])="",TRIM(FIT_Lite[[#This Row],[Most Recent-AAPI Score]])=""),0,IF(FIT_Lite[[#This Row],[Most Recent-AAPI Score]]-FIT_Lite[[#This Row],[Pre-AAPI Score]]&gt;=0,1,0)))</f>
        <v>0</v>
      </c>
      <c r="AY482" s="7">
        <f>IF(FIT_Lite[[#This Row],[Most Recent-DLA-20 Score]]&gt;=7, 1, IF(OR(TRIM(FIT_Lite[[#This Row],[Pre-DLA-20 Score]])="",TRIM(FIT_Lite[[#This Row],[Most Recent-DLA-20 Score]])=""),0,IF(FIT_Lite[[#This Row],[Most Recent-DLA-20 Score]]-FIT_Lite[[#This Row],[Pre-DLA-20 Score]]&gt;=0,1,0)))</f>
        <v>0</v>
      </c>
      <c r="AZ482" s="7" t="str">
        <f>IFERROR(VLOOKUP(FIT_Lite[[#This Row],[Primary ICD-10 Diagnosis]],ICD_10[[Combined]:[category]],3,FALSE),"")</f>
        <v/>
      </c>
      <c r="BA482" s="18" t="str">
        <f>IF(AND(LEN(FIT_Lite[[#This Row],[Date Enrolled]])&gt;0,LEN(FIT_Lite[[#This Row],[Date Assessment Completed]])&gt;0),IF((FIT_Lite[[#This Row],[Date Assessment Completed]]-FIT_Lite[[#This Row],[Date Enrolled]])&lt;=15,"Yes","No"),"")</f>
        <v/>
      </c>
      <c r="BB482" s="7" t="str">
        <f>IF(AND(LEN(FIT_Lite[[#This Row],[Discharge Date]])&gt;0,LEN(FIT_Lite[[#This Row],[Date Discharge Summary Completed]])&gt;0),IF(DATEDIF(FIT_Lite[[#This Row],[Discharge Date]],FIT_Lite[[#This Row],[Date Discharge Summary Completed]],"D")&lt;=7,"Yes","No"),"")</f>
        <v/>
      </c>
      <c r="BC482" s="18" t="str">
        <f>IFERROR(IF(LEN(TRIM(FIT_Lite[[#This Row],[Living Arrangements at Discharge]]))&gt;0,VLOOKUP(FIT_Lite[[#This Row],[Living Arrangements at Discharge]],Living_Arrangements[],2,FALSE),""),"")</f>
        <v/>
      </c>
      <c r="BD48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2" s="18" t="str">
        <f>IF(LEN(TRIM(FIT_Lite[[#This Row],[Employment Status at Discharge]]))&gt;0,IF(FIT_Lite[[#This Row],[Employment Status at Discharge]]="Yes","Stable",IF(FIT_Lite[[#This Row],[Employment Status at Discharge]]="No","Unstable",IFERROR(VLOOKUP(FIT_Lite[[#This Row],[Employment Status at Discharge]],Employment_Stat[],2,FALSE),""))),"")</f>
        <v/>
      </c>
      <c r="BF482" s="16">
        <f>IF(LEN(FIT_Lite[[#This Row],[Pre-AAPI Date]])&gt;0,FIT_Lite[[#This Row],[Pre-AAPI Date]],FIT_Lite[[#This Row],[Date Enrolled]])</f>
        <v>0</v>
      </c>
      <c r="BG482" s="16">
        <f ca="1">IF(LEN(FIT_Lite[[#This Row],[Date Discharge Summary Completed]])&gt;0,FIT_Lite[[#This Row],[Date Discharge Summary Completed]],IF(LEN(FIT_Lite[[#This Row],[Discharge Date]])&gt;0,FIT_Lite[[#This Row],[Discharge Date]]+30,TODAY()))</f>
        <v>45940</v>
      </c>
      <c r="BH482" s="16">
        <f>IF(LEN(FIT_Lite[[#This Row],[Pre-DLA-20 Date]])&gt;0,FIT_Lite[[#This Row],[Pre-DLA-20 Date]],FIT_Lite[[#This Row],[Date Enrolled]])</f>
        <v>0</v>
      </c>
      <c r="BI482" t="str">
        <f>IFERROR(IF(AND(TRIM(FIT_Lite[[#This Row],[Date Enrolled]])&lt;&gt;"",TRIM(FIT_Lite[[#This Row],[Discharge Date]])&lt;&gt;""),DATEDIF(FIT_Lite[[#This Row],[Date Enrolled]],FIT_Lite[[#This Row],[Discharge Date]],"D"),""),"")</f>
        <v/>
      </c>
    </row>
    <row r="483" spans="1:61" x14ac:dyDescent="0.25">
      <c r="A483" s="14"/>
      <c r="D483" s="20"/>
      <c r="O483" s="7"/>
      <c r="S483" s="10"/>
      <c r="AG483" s="11"/>
      <c r="AH483" s="35"/>
      <c r="AI483" s="11"/>
      <c r="AJ483" s="11"/>
      <c r="AP483" s="15" t="str" cm="1">
        <f t="array" aca="1" ref="AP48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3" s="16" t="str" cm="1">
        <f t="array" aca="1" ref="AQ48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3" s="16" t="str" cm="1">
        <f t="array" aca="1" ref="AR48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3" s="51" t="str">
        <f ca="1">IF(
AND(LEN(TRIM(FIT_Lite[[#This Row],[Child Care 6 Months Post-Discharge]]))=0,LEN(TRIM(FIT_Lite[[#This Row],[Discharge Date]]))&gt;0,LEN(TRIM(AN483))=0,FIT_Lite[[#This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3" s="48" t="str" cm="1">
        <f t="array" aca="1" ref="AT48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3" s="7">
        <f>IF(FIT_Lite[[#This Row],[Most Recent-AAPI Score]]&gt;=40, 1, IF(OR(TRIM(FIT_Lite[[#This Row],[Pre-AAPI Score]])="",TRIM(FIT_Lite[[#This Row],[Most Recent-AAPI Score]])=""),0,IF(FIT_Lite[[#This Row],[Most Recent-AAPI Score]]-FIT_Lite[[#This Row],[Pre-AAPI Score]]&gt;=0,1,0)))</f>
        <v>0</v>
      </c>
      <c r="AW483" s="7">
        <f>IF(FIT_Lite[[#This Row],[Most Recent-DLA-20 Score]]&gt;=7, 1, IF(OR(TRIM(FIT_Lite[[#This Row],[Pre-DLA-20 Score]])="",TRIM(FIT_Lite[[#This Row],[Most Recent-DLA-20 Score]])=""),0,IF(FIT_Lite[[#This Row],[Most Recent-DLA-20 Score]]-FIT_Lite[[#This Row],[Pre-DLA-20 Score]]&gt;=0,1,0)))</f>
        <v>0</v>
      </c>
      <c r="AX483" s="7">
        <f>IF(FIT_Lite[[#This Row],[Most Recent-AAPI Score]]&gt;=40, 1, IF(OR(TRIM(FIT_Lite[[#This Row],[Pre-AAPI Score]])="",TRIM(FIT_Lite[[#This Row],[Most Recent-AAPI Score]])=""),0,IF(FIT_Lite[[#This Row],[Most Recent-AAPI Score]]-FIT_Lite[[#This Row],[Pre-AAPI Score]]&gt;=0,1,0)))</f>
        <v>0</v>
      </c>
      <c r="AY483" s="7">
        <f>IF(FIT_Lite[[#This Row],[Most Recent-DLA-20 Score]]&gt;=7, 1, IF(OR(TRIM(FIT_Lite[[#This Row],[Pre-DLA-20 Score]])="",TRIM(FIT_Lite[[#This Row],[Most Recent-DLA-20 Score]])=""),0,IF(FIT_Lite[[#This Row],[Most Recent-DLA-20 Score]]-FIT_Lite[[#This Row],[Pre-DLA-20 Score]]&gt;=0,1,0)))</f>
        <v>0</v>
      </c>
      <c r="AZ483" s="7" t="str">
        <f>IFERROR(VLOOKUP(FIT_Lite[[#This Row],[Primary ICD-10 Diagnosis]],ICD_10[[Combined]:[category]],3,FALSE),"")</f>
        <v/>
      </c>
      <c r="BA483" s="18" t="str">
        <f>IF(AND(LEN(FIT_Lite[[#This Row],[Date Enrolled]])&gt;0,LEN(FIT_Lite[[#This Row],[Date Assessment Completed]])&gt;0),IF((FIT_Lite[[#This Row],[Date Assessment Completed]]-FIT_Lite[[#This Row],[Date Enrolled]])&lt;=15,"Yes","No"),"")</f>
        <v/>
      </c>
      <c r="BB483" s="7" t="str">
        <f>IF(AND(LEN(FIT_Lite[[#This Row],[Discharge Date]])&gt;0,LEN(FIT_Lite[[#This Row],[Date Discharge Summary Completed]])&gt;0),IF(DATEDIF(FIT_Lite[[#This Row],[Discharge Date]],FIT_Lite[[#This Row],[Date Discharge Summary Completed]],"D")&lt;=7,"Yes","No"),"")</f>
        <v/>
      </c>
      <c r="BC483" s="18" t="str">
        <f>IFERROR(IF(LEN(TRIM(FIT_Lite[[#This Row],[Living Arrangements at Discharge]]))&gt;0,VLOOKUP(FIT_Lite[[#This Row],[Living Arrangements at Discharge]],Living_Arrangements[],2,FALSE),""),"")</f>
        <v/>
      </c>
      <c r="BD48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3" s="18" t="str">
        <f>IF(LEN(TRIM(FIT_Lite[[#This Row],[Employment Status at Discharge]]))&gt;0,IF(FIT_Lite[[#This Row],[Employment Status at Discharge]]="Yes","Stable",IF(FIT_Lite[[#This Row],[Employment Status at Discharge]]="No","Unstable",IFERROR(VLOOKUP(FIT_Lite[[#This Row],[Employment Status at Discharge]],Employment_Stat[],2,FALSE),""))),"")</f>
        <v/>
      </c>
      <c r="BF483" s="16">
        <f>IF(LEN(FIT_Lite[[#This Row],[Pre-AAPI Date]])&gt;0,FIT_Lite[[#This Row],[Pre-AAPI Date]],FIT_Lite[[#This Row],[Date Enrolled]])</f>
        <v>0</v>
      </c>
      <c r="BG483" s="16">
        <f ca="1">IF(LEN(FIT_Lite[[#This Row],[Date Discharge Summary Completed]])&gt;0,FIT_Lite[[#This Row],[Date Discharge Summary Completed]],IF(LEN(FIT_Lite[[#This Row],[Discharge Date]])&gt;0,FIT_Lite[[#This Row],[Discharge Date]]+30,TODAY()))</f>
        <v>45940</v>
      </c>
      <c r="BH483" s="16">
        <f>IF(LEN(FIT_Lite[[#This Row],[Pre-DLA-20 Date]])&gt;0,FIT_Lite[[#This Row],[Pre-DLA-20 Date]],FIT_Lite[[#This Row],[Date Enrolled]])</f>
        <v>0</v>
      </c>
      <c r="BI483" t="str">
        <f>IFERROR(IF(AND(TRIM(FIT_Lite[[#This Row],[Date Enrolled]])&lt;&gt;"",TRIM(FIT_Lite[[#This Row],[Discharge Date]])&lt;&gt;""),DATEDIF(FIT_Lite[[#This Row],[Date Enrolled]],FIT_Lite[[#This Row],[Discharge Date]],"D"),""),"")</f>
        <v/>
      </c>
    </row>
    <row r="484" spans="1:61" x14ac:dyDescent="0.25">
      <c r="A484" s="14"/>
      <c r="D484" s="20"/>
      <c r="O484" s="7"/>
      <c r="S484" s="10"/>
      <c r="AG484" s="11"/>
      <c r="AH484" s="35"/>
      <c r="AI484" s="11"/>
      <c r="AJ484" s="11"/>
      <c r="AP484" s="15" t="str" cm="1">
        <f t="array" aca="1" ref="AP48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4" s="16" t="str" cm="1">
        <f t="array" aca="1" ref="AQ48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4" s="16" t="str" cm="1">
        <f t="array" aca="1" ref="AR48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4" s="51" t="str">
        <f ca="1">IF(
AND(LEN(TRIM(FIT_Lite[[#This Row],[Child Care 6 Months Post-Discharge]]))=0,LEN(TRIM(FIT_Lite[[#This Row],[Discharge Date]]))&gt;0,LEN(TRIM(AN484))=0,FIT_Lite[[#This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4" s="48" t="str" cm="1">
        <f t="array" aca="1" ref="AT48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4" s="7">
        <f>IF(FIT_Lite[[#This Row],[Most Recent-AAPI Score]]&gt;=40, 1, IF(OR(TRIM(FIT_Lite[[#This Row],[Pre-AAPI Score]])="",TRIM(FIT_Lite[[#This Row],[Most Recent-AAPI Score]])=""),0,IF(FIT_Lite[[#This Row],[Most Recent-AAPI Score]]-FIT_Lite[[#This Row],[Pre-AAPI Score]]&gt;=0,1,0)))</f>
        <v>0</v>
      </c>
      <c r="AW484" s="7">
        <f>IF(FIT_Lite[[#This Row],[Most Recent-DLA-20 Score]]&gt;=7, 1, IF(OR(TRIM(FIT_Lite[[#This Row],[Pre-DLA-20 Score]])="",TRIM(FIT_Lite[[#This Row],[Most Recent-DLA-20 Score]])=""),0,IF(FIT_Lite[[#This Row],[Most Recent-DLA-20 Score]]-FIT_Lite[[#This Row],[Pre-DLA-20 Score]]&gt;=0,1,0)))</f>
        <v>0</v>
      </c>
      <c r="AX484" s="7">
        <f>IF(FIT_Lite[[#This Row],[Most Recent-AAPI Score]]&gt;=40, 1, IF(OR(TRIM(FIT_Lite[[#This Row],[Pre-AAPI Score]])="",TRIM(FIT_Lite[[#This Row],[Most Recent-AAPI Score]])=""),0,IF(FIT_Lite[[#This Row],[Most Recent-AAPI Score]]-FIT_Lite[[#This Row],[Pre-AAPI Score]]&gt;=0,1,0)))</f>
        <v>0</v>
      </c>
      <c r="AY484" s="7">
        <f>IF(FIT_Lite[[#This Row],[Most Recent-DLA-20 Score]]&gt;=7, 1, IF(OR(TRIM(FIT_Lite[[#This Row],[Pre-DLA-20 Score]])="",TRIM(FIT_Lite[[#This Row],[Most Recent-DLA-20 Score]])=""),0,IF(FIT_Lite[[#This Row],[Most Recent-DLA-20 Score]]-FIT_Lite[[#This Row],[Pre-DLA-20 Score]]&gt;=0,1,0)))</f>
        <v>0</v>
      </c>
      <c r="AZ484" s="7" t="str">
        <f>IFERROR(VLOOKUP(FIT_Lite[[#This Row],[Primary ICD-10 Diagnosis]],ICD_10[[Combined]:[category]],3,FALSE),"")</f>
        <v/>
      </c>
      <c r="BA484" s="18" t="str">
        <f>IF(AND(LEN(FIT_Lite[[#This Row],[Date Enrolled]])&gt;0,LEN(FIT_Lite[[#This Row],[Date Assessment Completed]])&gt;0),IF((FIT_Lite[[#This Row],[Date Assessment Completed]]-FIT_Lite[[#This Row],[Date Enrolled]])&lt;=15,"Yes","No"),"")</f>
        <v/>
      </c>
      <c r="BB484" s="7" t="str">
        <f>IF(AND(LEN(FIT_Lite[[#This Row],[Discharge Date]])&gt;0,LEN(FIT_Lite[[#This Row],[Date Discharge Summary Completed]])&gt;0),IF(DATEDIF(FIT_Lite[[#This Row],[Discharge Date]],FIT_Lite[[#This Row],[Date Discharge Summary Completed]],"D")&lt;=7,"Yes","No"),"")</f>
        <v/>
      </c>
      <c r="BC484" s="18" t="str">
        <f>IFERROR(IF(LEN(TRIM(FIT_Lite[[#This Row],[Living Arrangements at Discharge]]))&gt;0,VLOOKUP(FIT_Lite[[#This Row],[Living Arrangements at Discharge]],Living_Arrangements[],2,FALSE),""),"")</f>
        <v/>
      </c>
      <c r="BD48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4" s="18" t="str">
        <f>IF(LEN(TRIM(FIT_Lite[[#This Row],[Employment Status at Discharge]]))&gt;0,IF(FIT_Lite[[#This Row],[Employment Status at Discharge]]="Yes","Stable",IF(FIT_Lite[[#This Row],[Employment Status at Discharge]]="No","Unstable",IFERROR(VLOOKUP(FIT_Lite[[#This Row],[Employment Status at Discharge]],Employment_Stat[],2,FALSE),""))),"")</f>
        <v/>
      </c>
      <c r="BF484" s="16">
        <f>IF(LEN(FIT_Lite[[#This Row],[Pre-AAPI Date]])&gt;0,FIT_Lite[[#This Row],[Pre-AAPI Date]],FIT_Lite[[#This Row],[Date Enrolled]])</f>
        <v>0</v>
      </c>
      <c r="BG484" s="16">
        <f ca="1">IF(LEN(FIT_Lite[[#This Row],[Date Discharge Summary Completed]])&gt;0,FIT_Lite[[#This Row],[Date Discharge Summary Completed]],IF(LEN(FIT_Lite[[#This Row],[Discharge Date]])&gt;0,FIT_Lite[[#This Row],[Discharge Date]]+30,TODAY()))</f>
        <v>45940</v>
      </c>
      <c r="BH484" s="16">
        <f>IF(LEN(FIT_Lite[[#This Row],[Pre-DLA-20 Date]])&gt;0,FIT_Lite[[#This Row],[Pre-DLA-20 Date]],FIT_Lite[[#This Row],[Date Enrolled]])</f>
        <v>0</v>
      </c>
      <c r="BI484" t="str">
        <f>IFERROR(IF(AND(TRIM(FIT_Lite[[#This Row],[Date Enrolled]])&lt;&gt;"",TRIM(FIT_Lite[[#This Row],[Discharge Date]])&lt;&gt;""),DATEDIF(FIT_Lite[[#This Row],[Date Enrolled]],FIT_Lite[[#This Row],[Discharge Date]],"D"),""),"")</f>
        <v/>
      </c>
    </row>
    <row r="485" spans="1:61" x14ac:dyDescent="0.25">
      <c r="A485" s="14"/>
      <c r="D485" s="20"/>
      <c r="O485" s="7"/>
      <c r="S485" s="10"/>
      <c r="AG485" s="11"/>
      <c r="AH485" s="35"/>
      <c r="AI485" s="11"/>
      <c r="AJ485" s="11"/>
      <c r="AP485" s="15" t="str" cm="1">
        <f t="array" aca="1" ref="AP48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5" s="16" t="str" cm="1">
        <f t="array" aca="1" ref="AQ48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5" s="16" t="str" cm="1">
        <f t="array" aca="1" ref="AR48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5" s="51" t="str">
        <f ca="1">IF(
AND(LEN(TRIM(FIT_Lite[[#This Row],[Child Care 6 Months Post-Discharge]]))=0,LEN(TRIM(FIT_Lite[[#This Row],[Discharge Date]]))&gt;0,LEN(TRIM(AN485))=0,FIT_Lite[[#This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5" s="48" t="str" cm="1">
        <f t="array" aca="1" ref="AT48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5" s="7">
        <f>IF(FIT_Lite[[#This Row],[Most Recent-AAPI Score]]&gt;=40, 1, IF(OR(TRIM(FIT_Lite[[#This Row],[Pre-AAPI Score]])="",TRIM(FIT_Lite[[#This Row],[Most Recent-AAPI Score]])=""),0,IF(FIT_Lite[[#This Row],[Most Recent-AAPI Score]]-FIT_Lite[[#This Row],[Pre-AAPI Score]]&gt;=0,1,0)))</f>
        <v>0</v>
      </c>
      <c r="AW485" s="7">
        <f>IF(FIT_Lite[[#This Row],[Most Recent-DLA-20 Score]]&gt;=7, 1, IF(OR(TRIM(FIT_Lite[[#This Row],[Pre-DLA-20 Score]])="",TRIM(FIT_Lite[[#This Row],[Most Recent-DLA-20 Score]])=""),0,IF(FIT_Lite[[#This Row],[Most Recent-DLA-20 Score]]-FIT_Lite[[#This Row],[Pre-DLA-20 Score]]&gt;=0,1,0)))</f>
        <v>0</v>
      </c>
      <c r="AX485" s="7">
        <f>IF(FIT_Lite[[#This Row],[Most Recent-AAPI Score]]&gt;=40, 1, IF(OR(TRIM(FIT_Lite[[#This Row],[Pre-AAPI Score]])="",TRIM(FIT_Lite[[#This Row],[Most Recent-AAPI Score]])=""),0,IF(FIT_Lite[[#This Row],[Most Recent-AAPI Score]]-FIT_Lite[[#This Row],[Pre-AAPI Score]]&gt;=0,1,0)))</f>
        <v>0</v>
      </c>
      <c r="AY485" s="7">
        <f>IF(FIT_Lite[[#This Row],[Most Recent-DLA-20 Score]]&gt;=7, 1, IF(OR(TRIM(FIT_Lite[[#This Row],[Pre-DLA-20 Score]])="",TRIM(FIT_Lite[[#This Row],[Most Recent-DLA-20 Score]])=""),0,IF(FIT_Lite[[#This Row],[Most Recent-DLA-20 Score]]-FIT_Lite[[#This Row],[Pre-DLA-20 Score]]&gt;=0,1,0)))</f>
        <v>0</v>
      </c>
      <c r="AZ485" s="7" t="str">
        <f>IFERROR(VLOOKUP(FIT_Lite[[#This Row],[Primary ICD-10 Diagnosis]],ICD_10[[Combined]:[category]],3,FALSE),"")</f>
        <v/>
      </c>
      <c r="BA485" s="18" t="str">
        <f>IF(AND(LEN(FIT_Lite[[#This Row],[Date Enrolled]])&gt;0,LEN(FIT_Lite[[#This Row],[Date Assessment Completed]])&gt;0),IF((FIT_Lite[[#This Row],[Date Assessment Completed]]-FIT_Lite[[#This Row],[Date Enrolled]])&lt;=15,"Yes","No"),"")</f>
        <v/>
      </c>
      <c r="BB485" s="7" t="str">
        <f>IF(AND(LEN(FIT_Lite[[#This Row],[Discharge Date]])&gt;0,LEN(FIT_Lite[[#This Row],[Date Discharge Summary Completed]])&gt;0),IF(DATEDIF(FIT_Lite[[#This Row],[Discharge Date]],FIT_Lite[[#This Row],[Date Discharge Summary Completed]],"D")&lt;=7,"Yes","No"),"")</f>
        <v/>
      </c>
      <c r="BC485" s="18" t="str">
        <f>IFERROR(IF(LEN(TRIM(FIT_Lite[[#This Row],[Living Arrangements at Discharge]]))&gt;0,VLOOKUP(FIT_Lite[[#This Row],[Living Arrangements at Discharge]],Living_Arrangements[],2,FALSE),""),"")</f>
        <v/>
      </c>
      <c r="BD48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5" s="18" t="str">
        <f>IF(LEN(TRIM(FIT_Lite[[#This Row],[Employment Status at Discharge]]))&gt;0,IF(FIT_Lite[[#This Row],[Employment Status at Discharge]]="Yes","Stable",IF(FIT_Lite[[#This Row],[Employment Status at Discharge]]="No","Unstable",IFERROR(VLOOKUP(FIT_Lite[[#This Row],[Employment Status at Discharge]],Employment_Stat[],2,FALSE),""))),"")</f>
        <v/>
      </c>
      <c r="BF485" s="16">
        <f>IF(LEN(FIT_Lite[[#This Row],[Pre-AAPI Date]])&gt;0,FIT_Lite[[#This Row],[Pre-AAPI Date]],FIT_Lite[[#This Row],[Date Enrolled]])</f>
        <v>0</v>
      </c>
      <c r="BG485" s="16">
        <f ca="1">IF(LEN(FIT_Lite[[#This Row],[Date Discharge Summary Completed]])&gt;0,FIT_Lite[[#This Row],[Date Discharge Summary Completed]],IF(LEN(FIT_Lite[[#This Row],[Discharge Date]])&gt;0,FIT_Lite[[#This Row],[Discharge Date]]+30,TODAY()))</f>
        <v>45940</v>
      </c>
      <c r="BH485" s="16">
        <f>IF(LEN(FIT_Lite[[#This Row],[Pre-DLA-20 Date]])&gt;0,FIT_Lite[[#This Row],[Pre-DLA-20 Date]],FIT_Lite[[#This Row],[Date Enrolled]])</f>
        <v>0</v>
      </c>
      <c r="BI485" t="str">
        <f>IFERROR(IF(AND(TRIM(FIT_Lite[[#This Row],[Date Enrolled]])&lt;&gt;"",TRIM(FIT_Lite[[#This Row],[Discharge Date]])&lt;&gt;""),DATEDIF(FIT_Lite[[#This Row],[Date Enrolled]],FIT_Lite[[#This Row],[Discharge Date]],"D"),""),"")</f>
        <v/>
      </c>
    </row>
    <row r="486" spans="1:61" x14ac:dyDescent="0.25">
      <c r="A486" s="14"/>
      <c r="D486" s="20"/>
      <c r="O486" s="7"/>
      <c r="S486" s="10"/>
      <c r="AG486" s="11"/>
      <c r="AH486" s="35"/>
      <c r="AI486" s="11"/>
      <c r="AJ486" s="11"/>
      <c r="AP486" s="15" t="str" cm="1">
        <f t="array" aca="1" ref="AP48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6" s="16" t="str" cm="1">
        <f t="array" aca="1" ref="AQ48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6" s="16" t="str" cm="1">
        <f t="array" aca="1" ref="AR48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6" s="51" t="str">
        <f ca="1">IF(
AND(LEN(TRIM(FIT_Lite[[#This Row],[Child Care 6 Months Post-Discharge]]))=0,LEN(TRIM(FIT_Lite[[#This Row],[Discharge Date]]))&gt;0,LEN(TRIM(AN486))=0,FIT_Lite[[#This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6" s="48" t="str" cm="1">
        <f t="array" aca="1" ref="AT48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6" s="7">
        <f>IF(FIT_Lite[[#This Row],[Most Recent-AAPI Score]]&gt;=40, 1, IF(OR(TRIM(FIT_Lite[[#This Row],[Pre-AAPI Score]])="",TRIM(FIT_Lite[[#This Row],[Most Recent-AAPI Score]])=""),0,IF(FIT_Lite[[#This Row],[Most Recent-AAPI Score]]-FIT_Lite[[#This Row],[Pre-AAPI Score]]&gt;=0,1,0)))</f>
        <v>0</v>
      </c>
      <c r="AW486" s="7">
        <f>IF(FIT_Lite[[#This Row],[Most Recent-DLA-20 Score]]&gt;=7, 1, IF(OR(TRIM(FIT_Lite[[#This Row],[Pre-DLA-20 Score]])="",TRIM(FIT_Lite[[#This Row],[Most Recent-DLA-20 Score]])=""),0,IF(FIT_Lite[[#This Row],[Most Recent-DLA-20 Score]]-FIT_Lite[[#This Row],[Pre-DLA-20 Score]]&gt;=0,1,0)))</f>
        <v>0</v>
      </c>
      <c r="AX486" s="7">
        <f>IF(FIT_Lite[[#This Row],[Most Recent-AAPI Score]]&gt;=40, 1, IF(OR(TRIM(FIT_Lite[[#This Row],[Pre-AAPI Score]])="",TRIM(FIT_Lite[[#This Row],[Most Recent-AAPI Score]])=""),0,IF(FIT_Lite[[#This Row],[Most Recent-AAPI Score]]-FIT_Lite[[#This Row],[Pre-AAPI Score]]&gt;=0,1,0)))</f>
        <v>0</v>
      </c>
      <c r="AY486" s="7">
        <f>IF(FIT_Lite[[#This Row],[Most Recent-DLA-20 Score]]&gt;=7, 1, IF(OR(TRIM(FIT_Lite[[#This Row],[Pre-DLA-20 Score]])="",TRIM(FIT_Lite[[#This Row],[Most Recent-DLA-20 Score]])=""),0,IF(FIT_Lite[[#This Row],[Most Recent-DLA-20 Score]]-FIT_Lite[[#This Row],[Pre-DLA-20 Score]]&gt;=0,1,0)))</f>
        <v>0</v>
      </c>
      <c r="AZ486" s="7" t="str">
        <f>IFERROR(VLOOKUP(FIT_Lite[[#This Row],[Primary ICD-10 Diagnosis]],ICD_10[[Combined]:[category]],3,FALSE),"")</f>
        <v/>
      </c>
      <c r="BA486" s="18" t="str">
        <f>IF(AND(LEN(FIT_Lite[[#This Row],[Date Enrolled]])&gt;0,LEN(FIT_Lite[[#This Row],[Date Assessment Completed]])&gt;0),IF((FIT_Lite[[#This Row],[Date Assessment Completed]]-FIT_Lite[[#This Row],[Date Enrolled]])&lt;=15,"Yes","No"),"")</f>
        <v/>
      </c>
      <c r="BB486" s="7" t="str">
        <f>IF(AND(LEN(FIT_Lite[[#This Row],[Discharge Date]])&gt;0,LEN(FIT_Lite[[#This Row],[Date Discharge Summary Completed]])&gt;0),IF(DATEDIF(FIT_Lite[[#This Row],[Discharge Date]],FIT_Lite[[#This Row],[Date Discharge Summary Completed]],"D")&lt;=7,"Yes","No"),"")</f>
        <v/>
      </c>
      <c r="BC486" s="18" t="str">
        <f>IFERROR(IF(LEN(TRIM(FIT_Lite[[#This Row],[Living Arrangements at Discharge]]))&gt;0,VLOOKUP(FIT_Lite[[#This Row],[Living Arrangements at Discharge]],Living_Arrangements[],2,FALSE),""),"")</f>
        <v/>
      </c>
      <c r="BD48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6" s="18" t="str">
        <f>IF(LEN(TRIM(FIT_Lite[[#This Row],[Employment Status at Discharge]]))&gt;0,IF(FIT_Lite[[#This Row],[Employment Status at Discharge]]="Yes","Stable",IF(FIT_Lite[[#This Row],[Employment Status at Discharge]]="No","Unstable",IFERROR(VLOOKUP(FIT_Lite[[#This Row],[Employment Status at Discharge]],Employment_Stat[],2,FALSE),""))),"")</f>
        <v/>
      </c>
      <c r="BF486" s="16">
        <f>IF(LEN(FIT_Lite[[#This Row],[Pre-AAPI Date]])&gt;0,FIT_Lite[[#This Row],[Pre-AAPI Date]],FIT_Lite[[#This Row],[Date Enrolled]])</f>
        <v>0</v>
      </c>
      <c r="BG486" s="16">
        <f ca="1">IF(LEN(FIT_Lite[[#This Row],[Date Discharge Summary Completed]])&gt;0,FIT_Lite[[#This Row],[Date Discharge Summary Completed]],IF(LEN(FIT_Lite[[#This Row],[Discharge Date]])&gt;0,FIT_Lite[[#This Row],[Discharge Date]]+30,TODAY()))</f>
        <v>45940</v>
      </c>
      <c r="BH486" s="16">
        <f>IF(LEN(FIT_Lite[[#This Row],[Pre-DLA-20 Date]])&gt;0,FIT_Lite[[#This Row],[Pre-DLA-20 Date]],FIT_Lite[[#This Row],[Date Enrolled]])</f>
        <v>0</v>
      </c>
      <c r="BI486" t="str">
        <f>IFERROR(IF(AND(TRIM(FIT_Lite[[#This Row],[Date Enrolled]])&lt;&gt;"",TRIM(FIT_Lite[[#This Row],[Discharge Date]])&lt;&gt;""),DATEDIF(FIT_Lite[[#This Row],[Date Enrolled]],FIT_Lite[[#This Row],[Discharge Date]],"D"),""),"")</f>
        <v/>
      </c>
    </row>
    <row r="487" spans="1:61" x14ac:dyDescent="0.25">
      <c r="A487" s="14"/>
      <c r="D487" s="20"/>
      <c r="O487" s="7"/>
      <c r="S487" s="10"/>
      <c r="AG487" s="11"/>
      <c r="AH487" s="35"/>
      <c r="AI487" s="11"/>
      <c r="AJ487" s="11"/>
      <c r="AP487" s="15" t="str" cm="1">
        <f t="array" aca="1" ref="AP48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7" s="16" t="str" cm="1">
        <f t="array" aca="1" ref="AQ48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7" s="16" t="str" cm="1">
        <f t="array" aca="1" ref="AR48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7" s="51" t="str">
        <f ca="1">IF(
AND(LEN(TRIM(FIT_Lite[[#This Row],[Child Care 6 Months Post-Discharge]]))=0,LEN(TRIM(FIT_Lite[[#This Row],[Discharge Date]]))&gt;0,LEN(TRIM(AN487))=0,FIT_Lite[[#This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7" s="48" t="str" cm="1">
        <f t="array" aca="1" ref="AT48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7" s="7">
        <f>IF(FIT_Lite[[#This Row],[Most Recent-AAPI Score]]&gt;=40, 1, IF(OR(TRIM(FIT_Lite[[#This Row],[Pre-AAPI Score]])="",TRIM(FIT_Lite[[#This Row],[Most Recent-AAPI Score]])=""),0,IF(FIT_Lite[[#This Row],[Most Recent-AAPI Score]]-FIT_Lite[[#This Row],[Pre-AAPI Score]]&gt;=0,1,0)))</f>
        <v>0</v>
      </c>
      <c r="AW487" s="7">
        <f>IF(FIT_Lite[[#This Row],[Most Recent-DLA-20 Score]]&gt;=7, 1, IF(OR(TRIM(FIT_Lite[[#This Row],[Pre-DLA-20 Score]])="",TRIM(FIT_Lite[[#This Row],[Most Recent-DLA-20 Score]])=""),0,IF(FIT_Lite[[#This Row],[Most Recent-DLA-20 Score]]-FIT_Lite[[#This Row],[Pre-DLA-20 Score]]&gt;=0,1,0)))</f>
        <v>0</v>
      </c>
      <c r="AX487" s="7">
        <f>IF(FIT_Lite[[#This Row],[Most Recent-AAPI Score]]&gt;=40, 1, IF(OR(TRIM(FIT_Lite[[#This Row],[Pre-AAPI Score]])="",TRIM(FIT_Lite[[#This Row],[Most Recent-AAPI Score]])=""),0,IF(FIT_Lite[[#This Row],[Most Recent-AAPI Score]]-FIT_Lite[[#This Row],[Pre-AAPI Score]]&gt;=0,1,0)))</f>
        <v>0</v>
      </c>
      <c r="AY487" s="7">
        <f>IF(FIT_Lite[[#This Row],[Most Recent-DLA-20 Score]]&gt;=7, 1, IF(OR(TRIM(FIT_Lite[[#This Row],[Pre-DLA-20 Score]])="",TRIM(FIT_Lite[[#This Row],[Most Recent-DLA-20 Score]])=""),0,IF(FIT_Lite[[#This Row],[Most Recent-DLA-20 Score]]-FIT_Lite[[#This Row],[Pre-DLA-20 Score]]&gt;=0,1,0)))</f>
        <v>0</v>
      </c>
      <c r="AZ487" s="7" t="str">
        <f>IFERROR(VLOOKUP(FIT_Lite[[#This Row],[Primary ICD-10 Diagnosis]],ICD_10[[Combined]:[category]],3,FALSE),"")</f>
        <v/>
      </c>
      <c r="BA487" s="18" t="str">
        <f>IF(AND(LEN(FIT_Lite[[#This Row],[Date Enrolled]])&gt;0,LEN(FIT_Lite[[#This Row],[Date Assessment Completed]])&gt;0),IF((FIT_Lite[[#This Row],[Date Assessment Completed]]-FIT_Lite[[#This Row],[Date Enrolled]])&lt;=15,"Yes","No"),"")</f>
        <v/>
      </c>
      <c r="BB487" s="7" t="str">
        <f>IF(AND(LEN(FIT_Lite[[#This Row],[Discharge Date]])&gt;0,LEN(FIT_Lite[[#This Row],[Date Discharge Summary Completed]])&gt;0),IF(DATEDIF(FIT_Lite[[#This Row],[Discharge Date]],FIT_Lite[[#This Row],[Date Discharge Summary Completed]],"D")&lt;=7,"Yes","No"),"")</f>
        <v/>
      </c>
      <c r="BC487" s="18" t="str">
        <f>IFERROR(IF(LEN(TRIM(FIT_Lite[[#This Row],[Living Arrangements at Discharge]]))&gt;0,VLOOKUP(FIT_Lite[[#This Row],[Living Arrangements at Discharge]],Living_Arrangements[],2,FALSE),""),"")</f>
        <v/>
      </c>
      <c r="BD48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7" s="18" t="str">
        <f>IF(LEN(TRIM(FIT_Lite[[#This Row],[Employment Status at Discharge]]))&gt;0,IF(FIT_Lite[[#This Row],[Employment Status at Discharge]]="Yes","Stable",IF(FIT_Lite[[#This Row],[Employment Status at Discharge]]="No","Unstable",IFERROR(VLOOKUP(FIT_Lite[[#This Row],[Employment Status at Discharge]],Employment_Stat[],2,FALSE),""))),"")</f>
        <v/>
      </c>
      <c r="BF487" s="16">
        <f>IF(LEN(FIT_Lite[[#This Row],[Pre-AAPI Date]])&gt;0,FIT_Lite[[#This Row],[Pre-AAPI Date]],FIT_Lite[[#This Row],[Date Enrolled]])</f>
        <v>0</v>
      </c>
      <c r="BG487" s="16">
        <f ca="1">IF(LEN(FIT_Lite[[#This Row],[Date Discharge Summary Completed]])&gt;0,FIT_Lite[[#This Row],[Date Discharge Summary Completed]],IF(LEN(FIT_Lite[[#This Row],[Discharge Date]])&gt;0,FIT_Lite[[#This Row],[Discharge Date]]+30,TODAY()))</f>
        <v>45940</v>
      </c>
      <c r="BH487" s="16">
        <f>IF(LEN(FIT_Lite[[#This Row],[Pre-DLA-20 Date]])&gt;0,FIT_Lite[[#This Row],[Pre-DLA-20 Date]],FIT_Lite[[#This Row],[Date Enrolled]])</f>
        <v>0</v>
      </c>
      <c r="BI487" t="str">
        <f>IFERROR(IF(AND(TRIM(FIT_Lite[[#This Row],[Date Enrolled]])&lt;&gt;"",TRIM(FIT_Lite[[#This Row],[Discharge Date]])&lt;&gt;""),DATEDIF(FIT_Lite[[#This Row],[Date Enrolled]],FIT_Lite[[#This Row],[Discharge Date]],"D"),""),"")</f>
        <v/>
      </c>
    </row>
    <row r="488" spans="1:61" x14ac:dyDescent="0.25">
      <c r="A488" s="14"/>
      <c r="D488" s="20"/>
      <c r="O488" s="7"/>
      <c r="S488" s="10"/>
      <c r="AG488" s="11"/>
      <c r="AH488" s="35"/>
      <c r="AI488" s="11"/>
      <c r="AJ488" s="11"/>
      <c r="AP488" s="15" t="str" cm="1">
        <f t="array" aca="1" ref="AP48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8" s="16" t="str" cm="1">
        <f t="array" aca="1" ref="AQ48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8" s="16" t="str" cm="1">
        <f t="array" aca="1" ref="AR48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8" s="51" t="str">
        <f ca="1">IF(
AND(LEN(TRIM(FIT_Lite[[#This Row],[Child Care 6 Months Post-Discharge]]))=0,LEN(TRIM(FIT_Lite[[#This Row],[Discharge Date]]))&gt;0,LEN(TRIM(AN488))=0,FIT_Lite[[#This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8" s="48" t="str" cm="1">
        <f t="array" aca="1" ref="AT48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8" s="7">
        <f>IF(FIT_Lite[[#This Row],[Most Recent-AAPI Score]]&gt;=40, 1, IF(OR(TRIM(FIT_Lite[[#This Row],[Pre-AAPI Score]])="",TRIM(FIT_Lite[[#This Row],[Most Recent-AAPI Score]])=""),0,IF(FIT_Lite[[#This Row],[Most Recent-AAPI Score]]-FIT_Lite[[#This Row],[Pre-AAPI Score]]&gt;=0,1,0)))</f>
        <v>0</v>
      </c>
      <c r="AW488" s="7">
        <f>IF(FIT_Lite[[#This Row],[Most Recent-DLA-20 Score]]&gt;=7, 1, IF(OR(TRIM(FIT_Lite[[#This Row],[Pre-DLA-20 Score]])="",TRIM(FIT_Lite[[#This Row],[Most Recent-DLA-20 Score]])=""),0,IF(FIT_Lite[[#This Row],[Most Recent-DLA-20 Score]]-FIT_Lite[[#This Row],[Pre-DLA-20 Score]]&gt;=0,1,0)))</f>
        <v>0</v>
      </c>
      <c r="AX488" s="7">
        <f>IF(FIT_Lite[[#This Row],[Most Recent-AAPI Score]]&gt;=40, 1, IF(OR(TRIM(FIT_Lite[[#This Row],[Pre-AAPI Score]])="",TRIM(FIT_Lite[[#This Row],[Most Recent-AAPI Score]])=""),0,IF(FIT_Lite[[#This Row],[Most Recent-AAPI Score]]-FIT_Lite[[#This Row],[Pre-AAPI Score]]&gt;=0,1,0)))</f>
        <v>0</v>
      </c>
      <c r="AY488" s="7">
        <f>IF(FIT_Lite[[#This Row],[Most Recent-DLA-20 Score]]&gt;=7, 1, IF(OR(TRIM(FIT_Lite[[#This Row],[Pre-DLA-20 Score]])="",TRIM(FIT_Lite[[#This Row],[Most Recent-DLA-20 Score]])=""),0,IF(FIT_Lite[[#This Row],[Most Recent-DLA-20 Score]]-FIT_Lite[[#This Row],[Pre-DLA-20 Score]]&gt;=0,1,0)))</f>
        <v>0</v>
      </c>
      <c r="AZ488" s="7" t="str">
        <f>IFERROR(VLOOKUP(FIT_Lite[[#This Row],[Primary ICD-10 Diagnosis]],ICD_10[[Combined]:[category]],3,FALSE),"")</f>
        <v/>
      </c>
      <c r="BA488" s="18" t="str">
        <f>IF(AND(LEN(FIT_Lite[[#This Row],[Date Enrolled]])&gt;0,LEN(FIT_Lite[[#This Row],[Date Assessment Completed]])&gt;0),IF((FIT_Lite[[#This Row],[Date Assessment Completed]]-FIT_Lite[[#This Row],[Date Enrolled]])&lt;=15,"Yes","No"),"")</f>
        <v/>
      </c>
      <c r="BB488" s="7" t="str">
        <f>IF(AND(LEN(FIT_Lite[[#This Row],[Discharge Date]])&gt;0,LEN(FIT_Lite[[#This Row],[Date Discharge Summary Completed]])&gt;0),IF(DATEDIF(FIT_Lite[[#This Row],[Discharge Date]],FIT_Lite[[#This Row],[Date Discharge Summary Completed]],"D")&lt;=7,"Yes","No"),"")</f>
        <v/>
      </c>
      <c r="BC488" s="18" t="str">
        <f>IFERROR(IF(LEN(TRIM(FIT_Lite[[#This Row],[Living Arrangements at Discharge]]))&gt;0,VLOOKUP(FIT_Lite[[#This Row],[Living Arrangements at Discharge]],Living_Arrangements[],2,FALSE),""),"")</f>
        <v/>
      </c>
      <c r="BD48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8" s="18" t="str">
        <f>IF(LEN(TRIM(FIT_Lite[[#This Row],[Employment Status at Discharge]]))&gt;0,IF(FIT_Lite[[#This Row],[Employment Status at Discharge]]="Yes","Stable",IF(FIT_Lite[[#This Row],[Employment Status at Discharge]]="No","Unstable",IFERROR(VLOOKUP(FIT_Lite[[#This Row],[Employment Status at Discharge]],Employment_Stat[],2,FALSE),""))),"")</f>
        <v/>
      </c>
      <c r="BF488" s="16">
        <f>IF(LEN(FIT_Lite[[#This Row],[Pre-AAPI Date]])&gt;0,FIT_Lite[[#This Row],[Pre-AAPI Date]],FIT_Lite[[#This Row],[Date Enrolled]])</f>
        <v>0</v>
      </c>
      <c r="BG488" s="16">
        <f ca="1">IF(LEN(FIT_Lite[[#This Row],[Date Discharge Summary Completed]])&gt;0,FIT_Lite[[#This Row],[Date Discharge Summary Completed]],IF(LEN(FIT_Lite[[#This Row],[Discharge Date]])&gt;0,FIT_Lite[[#This Row],[Discharge Date]]+30,TODAY()))</f>
        <v>45940</v>
      </c>
      <c r="BH488" s="16">
        <f>IF(LEN(FIT_Lite[[#This Row],[Pre-DLA-20 Date]])&gt;0,FIT_Lite[[#This Row],[Pre-DLA-20 Date]],FIT_Lite[[#This Row],[Date Enrolled]])</f>
        <v>0</v>
      </c>
      <c r="BI488" t="str">
        <f>IFERROR(IF(AND(TRIM(FIT_Lite[[#This Row],[Date Enrolled]])&lt;&gt;"",TRIM(FIT_Lite[[#This Row],[Discharge Date]])&lt;&gt;""),DATEDIF(FIT_Lite[[#This Row],[Date Enrolled]],FIT_Lite[[#This Row],[Discharge Date]],"D"),""),"")</f>
        <v/>
      </c>
    </row>
    <row r="489" spans="1:61" x14ac:dyDescent="0.25">
      <c r="A489" s="14"/>
      <c r="D489" s="20"/>
      <c r="O489" s="7"/>
      <c r="S489" s="10"/>
      <c r="AG489" s="11"/>
      <c r="AH489" s="35"/>
      <c r="AI489" s="11"/>
      <c r="AJ489" s="11"/>
      <c r="AP489" s="15" t="str" cm="1">
        <f t="array" aca="1" ref="AP48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89" s="16" t="str" cm="1">
        <f t="array" aca="1" ref="AQ48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89" s="16" t="str" cm="1">
        <f t="array" aca="1" ref="AR48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89" s="51" t="str">
        <f ca="1">IF(
AND(LEN(TRIM(FIT_Lite[[#This Row],[Child Care 6 Months Post-Discharge]]))=0,LEN(TRIM(FIT_Lite[[#This Row],[Discharge Date]]))&gt;0,LEN(TRIM(AN489))=0,FIT_Lite[[#This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89" s="48" t="str" cm="1">
        <f t="array" aca="1" ref="AT48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8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89" s="7">
        <f>IF(FIT_Lite[[#This Row],[Most Recent-AAPI Score]]&gt;=40, 1, IF(OR(TRIM(FIT_Lite[[#This Row],[Pre-AAPI Score]])="",TRIM(FIT_Lite[[#This Row],[Most Recent-AAPI Score]])=""),0,IF(FIT_Lite[[#This Row],[Most Recent-AAPI Score]]-FIT_Lite[[#This Row],[Pre-AAPI Score]]&gt;=0,1,0)))</f>
        <v>0</v>
      </c>
      <c r="AW489" s="7">
        <f>IF(FIT_Lite[[#This Row],[Most Recent-DLA-20 Score]]&gt;=7, 1, IF(OR(TRIM(FIT_Lite[[#This Row],[Pre-DLA-20 Score]])="",TRIM(FIT_Lite[[#This Row],[Most Recent-DLA-20 Score]])=""),0,IF(FIT_Lite[[#This Row],[Most Recent-DLA-20 Score]]-FIT_Lite[[#This Row],[Pre-DLA-20 Score]]&gt;=0,1,0)))</f>
        <v>0</v>
      </c>
      <c r="AX489" s="7">
        <f>IF(FIT_Lite[[#This Row],[Most Recent-AAPI Score]]&gt;=40, 1, IF(OR(TRIM(FIT_Lite[[#This Row],[Pre-AAPI Score]])="",TRIM(FIT_Lite[[#This Row],[Most Recent-AAPI Score]])=""),0,IF(FIT_Lite[[#This Row],[Most Recent-AAPI Score]]-FIT_Lite[[#This Row],[Pre-AAPI Score]]&gt;=0,1,0)))</f>
        <v>0</v>
      </c>
      <c r="AY489" s="7">
        <f>IF(FIT_Lite[[#This Row],[Most Recent-DLA-20 Score]]&gt;=7, 1, IF(OR(TRIM(FIT_Lite[[#This Row],[Pre-DLA-20 Score]])="",TRIM(FIT_Lite[[#This Row],[Most Recent-DLA-20 Score]])=""),0,IF(FIT_Lite[[#This Row],[Most Recent-DLA-20 Score]]-FIT_Lite[[#This Row],[Pre-DLA-20 Score]]&gt;=0,1,0)))</f>
        <v>0</v>
      </c>
      <c r="AZ489" s="7" t="str">
        <f>IFERROR(VLOOKUP(FIT_Lite[[#This Row],[Primary ICD-10 Diagnosis]],ICD_10[[Combined]:[category]],3,FALSE),"")</f>
        <v/>
      </c>
      <c r="BA489" s="18" t="str">
        <f>IF(AND(LEN(FIT_Lite[[#This Row],[Date Enrolled]])&gt;0,LEN(FIT_Lite[[#This Row],[Date Assessment Completed]])&gt;0),IF((FIT_Lite[[#This Row],[Date Assessment Completed]]-FIT_Lite[[#This Row],[Date Enrolled]])&lt;=15,"Yes","No"),"")</f>
        <v/>
      </c>
      <c r="BB489" s="7" t="str">
        <f>IF(AND(LEN(FIT_Lite[[#This Row],[Discharge Date]])&gt;0,LEN(FIT_Lite[[#This Row],[Date Discharge Summary Completed]])&gt;0),IF(DATEDIF(FIT_Lite[[#This Row],[Discharge Date]],FIT_Lite[[#This Row],[Date Discharge Summary Completed]],"D")&lt;=7,"Yes","No"),"")</f>
        <v/>
      </c>
      <c r="BC489" s="18" t="str">
        <f>IFERROR(IF(LEN(TRIM(FIT_Lite[[#This Row],[Living Arrangements at Discharge]]))&gt;0,VLOOKUP(FIT_Lite[[#This Row],[Living Arrangements at Discharge]],Living_Arrangements[],2,FALSE),""),"")</f>
        <v/>
      </c>
      <c r="BD48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89" s="18" t="str">
        <f>IF(LEN(TRIM(FIT_Lite[[#This Row],[Employment Status at Discharge]]))&gt;0,IF(FIT_Lite[[#This Row],[Employment Status at Discharge]]="Yes","Stable",IF(FIT_Lite[[#This Row],[Employment Status at Discharge]]="No","Unstable",IFERROR(VLOOKUP(FIT_Lite[[#This Row],[Employment Status at Discharge]],Employment_Stat[],2,FALSE),""))),"")</f>
        <v/>
      </c>
      <c r="BF489" s="16">
        <f>IF(LEN(FIT_Lite[[#This Row],[Pre-AAPI Date]])&gt;0,FIT_Lite[[#This Row],[Pre-AAPI Date]],FIT_Lite[[#This Row],[Date Enrolled]])</f>
        <v>0</v>
      </c>
      <c r="BG489" s="16">
        <f ca="1">IF(LEN(FIT_Lite[[#This Row],[Date Discharge Summary Completed]])&gt;0,FIT_Lite[[#This Row],[Date Discharge Summary Completed]],IF(LEN(FIT_Lite[[#This Row],[Discharge Date]])&gt;0,FIT_Lite[[#This Row],[Discharge Date]]+30,TODAY()))</f>
        <v>45940</v>
      </c>
      <c r="BH489" s="16">
        <f>IF(LEN(FIT_Lite[[#This Row],[Pre-DLA-20 Date]])&gt;0,FIT_Lite[[#This Row],[Pre-DLA-20 Date]],FIT_Lite[[#This Row],[Date Enrolled]])</f>
        <v>0</v>
      </c>
      <c r="BI489" t="str">
        <f>IFERROR(IF(AND(TRIM(FIT_Lite[[#This Row],[Date Enrolled]])&lt;&gt;"",TRIM(FIT_Lite[[#This Row],[Discharge Date]])&lt;&gt;""),DATEDIF(FIT_Lite[[#This Row],[Date Enrolled]],FIT_Lite[[#This Row],[Discharge Date]],"D"),""),"")</f>
        <v/>
      </c>
    </row>
    <row r="490" spans="1:61" x14ac:dyDescent="0.25">
      <c r="A490" s="14"/>
      <c r="D490" s="20"/>
      <c r="O490" s="7"/>
      <c r="S490" s="10"/>
      <c r="AG490" s="11"/>
      <c r="AH490" s="35"/>
      <c r="AI490" s="11"/>
      <c r="AJ490" s="11"/>
      <c r="AP490" s="15" t="str" cm="1">
        <f t="array" aca="1" ref="AP49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0" s="16" t="str" cm="1">
        <f t="array" aca="1" ref="AQ49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0" s="16" t="str" cm="1">
        <f t="array" aca="1" ref="AR49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0" s="51" t="str">
        <f ca="1">IF(
AND(LEN(TRIM(FIT_Lite[[#This Row],[Child Care 6 Months Post-Discharge]]))=0,LEN(TRIM(FIT_Lite[[#This Row],[Discharge Date]]))&gt;0,LEN(TRIM(AN490))=0,FIT_Lite[[#This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0" s="48" t="str" cm="1">
        <f t="array" aca="1" ref="AT49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0" s="7">
        <f>IF(FIT_Lite[[#This Row],[Most Recent-AAPI Score]]&gt;=40, 1, IF(OR(TRIM(FIT_Lite[[#This Row],[Pre-AAPI Score]])="",TRIM(FIT_Lite[[#This Row],[Most Recent-AAPI Score]])=""),0,IF(FIT_Lite[[#This Row],[Most Recent-AAPI Score]]-FIT_Lite[[#This Row],[Pre-AAPI Score]]&gt;=0,1,0)))</f>
        <v>0</v>
      </c>
      <c r="AW490" s="7">
        <f>IF(FIT_Lite[[#This Row],[Most Recent-DLA-20 Score]]&gt;=7, 1, IF(OR(TRIM(FIT_Lite[[#This Row],[Pre-DLA-20 Score]])="",TRIM(FIT_Lite[[#This Row],[Most Recent-DLA-20 Score]])=""),0,IF(FIT_Lite[[#This Row],[Most Recent-DLA-20 Score]]-FIT_Lite[[#This Row],[Pre-DLA-20 Score]]&gt;=0,1,0)))</f>
        <v>0</v>
      </c>
      <c r="AX490" s="7">
        <f>IF(FIT_Lite[[#This Row],[Most Recent-AAPI Score]]&gt;=40, 1, IF(OR(TRIM(FIT_Lite[[#This Row],[Pre-AAPI Score]])="",TRIM(FIT_Lite[[#This Row],[Most Recent-AAPI Score]])=""),0,IF(FIT_Lite[[#This Row],[Most Recent-AAPI Score]]-FIT_Lite[[#This Row],[Pre-AAPI Score]]&gt;=0,1,0)))</f>
        <v>0</v>
      </c>
      <c r="AY490" s="7">
        <f>IF(FIT_Lite[[#This Row],[Most Recent-DLA-20 Score]]&gt;=7, 1, IF(OR(TRIM(FIT_Lite[[#This Row],[Pre-DLA-20 Score]])="",TRIM(FIT_Lite[[#This Row],[Most Recent-DLA-20 Score]])=""),0,IF(FIT_Lite[[#This Row],[Most Recent-DLA-20 Score]]-FIT_Lite[[#This Row],[Pre-DLA-20 Score]]&gt;=0,1,0)))</f>
        <v>0</v>
      </c>
      <c r="AZ490" s="7" t="str">
        <f>IFERROR(VLOOKUP(FIT_Lite[[#This Row],[Primary ICD-10 Diagnosis]],ICD_10[[Combined]:[category]],3,FALSE),"")</f>
        <v/>
      </c>
      <c r="BA490" s="18" t="str">
        <f>IF(AND(LEN(FIT_Lite[[#This Row],[Date Enrolled]])&gt;0,LEN(FIT_Lite[[#This Row],[Date Assessment Completed]])&gt;0),IF((FIT_Lite[[#This Row],[Date Assessment Completed]]-FIT_Lite[[#This Row],[Date Enrolled]])&lt;=15,"Yes","No"),"")</f>
        <v/>
      </c>
      <c r="BB490" s="7" t="str">
        <f>IF(AND(LEN(FIT_Lite[[#This Row],[Discharge Date]])&gt;0,LEN(FIT_Lite[[#This Row],[Date Discharge Summary Completed]])&gt;0),IF(DATEDIF(FIT_Lite[[#This Row],[Discharge Date]],FIT_Lite[[#This Row],[Date Discharge Summary Completed]],"D")&lt;=7,"Yes","No"),"")</f>
        <v/>
      </c>
      <c r="BC490" s="18" t="str">
        <f>IFERROR(IF(LEN(TRIM(FIT_Lite[[#This Row],[Living Arrangements at Discharge]]))&gt;0,VLOOKUP(FIT_Lite[[#This Row],[Living Arrangements at Discharge]],Living_Arrangements[],2,FALSE),""),"")</f>
        <v/>
      </c>
      <c r="BD49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0" s="18" t="str">
        <f>IF(LEN(TRIM(FIT_Lite[[#This Row],[Employment Status at Discharge]]))&gt;0,IF(FIT_Lite[[#This Row],[Employment Status at Discharge]]="Yes","Stable",IF(FIT_Lite[[#This Row],[Employment Status at Discharge]]="No","Unstable",IFERROR(VLOOKUP(FIT_Lite[[#This Row],[Employment Status at Discharge]],Employment_Stat[],2,FALSE),""))),"")</f>
        <v/>
      </c>
      <c r="BF490" s="16">
        <f>IF(LEN(FIT_Lite[[#This Row],[Pre-AAPI Date]])&gt;0,FIT_Lite[[#This Row],[Pre-AAPI Date]],FIT_Lite[[#This Row],[Date Enrolled]])</f>
        <v>0</v>
      </c>
      <c r="BG490" s="16">
        <f ca="1">IF(LEN(FIT_Lite[[#This Row],[Date Discharge Summary Completed]])&gt;0,FIT_Lite[[#This Row],[Date Discharge Summary Completed]],IF(LEN(FIT_Lite[[#This Row],[Discharge Date]])&gt;0,FIT_Lite[[#This Row],[Discharge Date]]+30,TODAY()))</f>
        <v>45940</v>
      </c>
      <c r="BH490" s="16">
        <f>IF(LEN(FIT_Lite[[#This Row],[Pre-DLA-20 Date]])&gt;0,FIT_Lite[[#This Row],[Pre-DLA-20 Date]],FIT_Lite[[#This Row],[Date Enrolled]])</f>
        <v>0</v>
      </c>
      <c r="BI490" t="str">
        <f>IFERROR(IF(AND(TRIM(FIT_Lite[[#This Row],[Date Enrolled]])&lt;&gt;"",TRIM(FIT_Lite[[#This Row],[Discharge Date]])&lt;&gt;""),DATEDIF(FIT_Lite[[#This Row],[Date Enrolled]],FIT_Lite[[#This Row],[Discharge Date]],"D"),""),"")</f>
        <v/>
      </c>
    </row>
    <row r="491" spans="1:61" x14ac:dyDescent="0.25">
      <c r="A491" s="14"/>
      <c r="D491" s="20"/>
      <c r="O491" s="7"/>
      <c r="S491" s="10"/>
      <c r="AG491" s="11"/>
      <c r="AH491" s="35"/>
      <c r="AI491" s="11"/>
      <c r="AJ491" s="11"/>
      <c r="AP491" s="15" t="str" cm="1">
        <f t="array" aca="1" ref="AP491"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1" s="16" t="str" cm="1">
        <f t="array" aca="1" ref="AQ491"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1" s="16" t="str" cm="1">
        <f t="array" aca="1" ref="AR491"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1" s="51" t="str">
        <f ca="1">IF(
AND(LEN(TRIM(FIT_Lite[[#This Row],[Child Care 6 Months Post-Discharge]]))=0,LEN(TRIM(FIT_Lite[[#This Row],[Discharge Date]]))&gt;0,LEN(TRIM(AN491))=0,FIT_Lite[[#This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1" s="48" t="str" cm="1">
        <f t="array" aca="1" ref="AT491"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1"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1" s="7">
        <f>IF(FIT_Lite[[#This Row],[Most Recent-AAPI Score]]&gt;=40, 1, IF(OR(TRIM(FIT_Lite[[#This Row],[Pre-AAPI Score]])="",TRIM(FIT_Lite[[#This Row],[Most Recent-AAPI Score]])=""),0,IF(FIT_Lite[[#This Row],[Most Recent-AAPI Score]]-FIT_Lite[[#This Row],[Pre-AAPI Score]]&gt;=0,1,0)))</f>
        <v>0</v>
      </c>
      <c r="AW491" s="7">
        <f>IF(FIT_Lite[[#This Row],[Most Recent-DLA-20 Score]]&gt;=7, 1, IF(OR(TRIM(FIT_Lite[[#This Row],[Pre-DLA-20 Score]])="",TRIM(FIT_Lite[[#This Row],[Most Recent-DLA-20 Score]])=""),0,IF(FIT_Lite[[#This Row],[Most Recent-DLA-20 Score]]-FIT_Lite[[#This Row],[Pre-DLA-20 Score]]&gt;=0,1,0)))</f>
        <v>0</v>
      </c>
      <c r="AX491" s="7">
        <f>IF(FIT_Lite[[#This Row],[Most Recent-AAPI Score]]&gt;=40, 1, IF(OR(TRIM(FIT_Lite[[#This Row],[Pre-AAPI Score]])="",TRIM(FIT_Lite[[#This Row],[Most Recent-AAPI Score]])=""),0,IF(FIT_Lite[[#This Row],[Most Recent-AAPI Score]]-FIT_Lite[[#This Row],[Pre-AAPI Score]]&gt;=0,1,0)))</f>
        <v>0</v>
      </c>
      <c r="AY491" s="7">
        <f>IF(FIT_Lite[[#This Row],[Most Recent-DLA-20 Score]]&gt;=7, 1, IF(OR(TRIM(FIT_Lite[[#This Row],[Pre-DLA-20 Score]])="",TRIM(FIT_Lite[[#This Row],[Most Recent-DLA-20 Score]])=""),0,IF(FIT_Lite[[#This Row],[Most Recent-DLA-20 Score]]-FIT_Lite[[#This Row],[Pre-DLA-20 Score]]&gt;=0,1,0)))</f>
        <v>0</v>
      </c>
      <c r="AZ491" s="7" t="str">
        <f>IFERROR(VLOOKUP(FIT_Lite[[#This Row],[Primary ICD-10 Diagnosis]],ICD_10[[Combined]:[category]],3,FALSE),"")</f>
        <v/>
      </c>
      <c r="BA491" s="18" t="str">
        <f>IF(AND(LEN(FIT_Lite[[#This Row],[Date Enrolled]])&gt;0,LEN(FIT_Lite[[#This Row],[Date Assessment Completed]])&gt;0),IF((FIT_Lite[[#This Row],[Date Assessment Completed]]-FIT_Lite[[#This Row],[Date Enrolled]])&lt;=15,"Yes","No"),"")</f>
        <v/>
      </c>
      <c r="BB491" s="7" t="str">
        <f>IF(AND(LEN(FIT_Lite[[#This Row],[Discharge Date]])&gt;0,LEN(FIT_Lite[[#This Row],[Date Discharge Summary Completed]])&gt;0),IF(DATEDIF(FIT_Lite[[#This Row],[Discharge Date]],FIT_Lite[[#This Row],[Date Discharge Summary Completed]],"D")&lt;=7,"Yes","No"),"")</f>
        <v/>
      </c>
      <c r="BC491" s="18" t="str">
        <f>IFERROR(IF(LEN(TRIM(FIT_Lite[[#This Row],[Living Arrangements at Discharge]]))&gt;0,VLOOKUP(FIT_Lite[[#This Row],[Living Arrangements at Discharge]],Living_Arrangements[],2,FALSE),""),"")</f>
        <v/>
      </c>
      <c r="BD491"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1" s="18" t="str">
        <f>IF(LEN(TRIM(FIT_Lite[[#This Row],[Employment Status at Discharge]]))&gt;0,IF(FIT_Lite[[#This Row],[Employment Status at Discharge]]="Yes","Stable",IF(FIT_Lite[[#This Row],[Employment Status at Discharge]]="No","Unstable",IFERROR(VLOOKUP(FIT_Lite[[#This Row],[Employment Status at Discharge]],Employment_Stat[],2,FALSE),""))),"")</f>
        <v/>
      </c>
      <c r="BF491" s="16">
        <f>IF(LEN(FIT_Lite[[#This Row],[Pre-AAPI Date]])&gt;0,FIT_Lite[[#This Row],[Pre-AAPI Date]],FIT_Lite[[#This Row],[Date Enrolled]])</f>
        <v>0</v>
      </c>
      <c r="BG491" s="16">
        <f ca="1">IF(LEN(FIT_Lite[[#This Row],[Date Discharge Summary Completed]])&gt;0,FIT_Lite[[#This Row],[Date Discharge Summary Completed]],IF(LEN(FIT_Lite[[#This Row],[Discharge Date]])&gt;0,FIT_Lite[[#This Row],[Discharge Date]]+30,TODAY()))</f>
        <v>45940</v>
      </c>
      <c r="BH491" s="16">
        <f>IF(LEN(FIT_Lite[[#This Row],[Pre-DLA-20 Date]])&gt;0,FIT_Lite[[#This Row],[Pre-DLA-20 Date]],FIT_Lite[[#This Row],[Date Enrolled]])</f>
        <v>0</v>
      </c>
      <c r="BI491" t="str">
        <f>IFERROR(IF(AND(TRIM(FIT_Lite[[#This Row],[Date Enrolled]])&lt;&gt;"",TRIM(FIT_Lite[[#This Row],[Discharge Date]])&lt;&gt;""),DATEDIF(FIT_Lite[[#This Row],[Date Enrolled]],FIT_Lite[[#This Row],[Discharge Date]],"D"),""),"")</f>
        <v/>
      </c>
    </row>
    <row r="492" spans="1:61" x14ac:dyDescent="0.25">
      <c r="A492" s="14"/>
      <c r="D492" s="20"/>
      <c r="O492" s="7"/>
      <c r="S492" s="10"/>
      <c r="AG492" s="11"/>
      <c r="AH492" s="35"/>
      <c r="AI492" s="11"/>
      <c r="AJ492" s="11"/>
      <c r="AP492" s="15" t="str" cm="1">
        <f t="array" aca="1" ref="AP492"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2" s="16" t="str" cm="1">
        <f t="array" aca="1" ref="AQ492"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2" s="16" t="str" cm="1">
        <f t="array" aca="1" ref="AR492"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2" s="51" t="str">
        <f ca="1">IF(
AND(LEN(TRIM(FIT_Lite[[#This Row],[Child Care 6 Months Post-Discharge]]))=0,LEN(TRIM(FIT_Lite[[#This Row],[Discharge Date]]))&gt;0,LEN(TRIM(AN492))=0,FIT_Lite[[#This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2" s="48" t="str" cm="1">
        <f t="array" aca="1" ref="AT492"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2"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2" s="7">
        <f>IF(FIT_Lite[[#This Row],[Most Recent-AAPI Score]]&gt;=40, 1, IF(OR(TRIM(FIT_Lite[[#This Row],[Pre-AAPI Score]])="",TRIM(FIT_Lite[[#This Row],[Most Recent-AAPI Score]])=""),0,IF(FIT_Lite[[#This Row],[Most Recent-AAPI Score]]-FIT_Lite[[#This Row],[Pre-AAPI Score]]&gt;=0,1,0)))</f>
        <v>0</v>
      </c>
      <c r="AW492" s="7">
        <f>IF(FIT_Lite[[#This Row],[Most Recent-DLA-20 Score]]&gt;=7, 1, IF(OR(TRIM(FIT_Lite[[#This Row],[Pre-DLA-20 Score]])="",TRIM(FIT_Lite[[#This Row],[Most Recent-DLA-20 Score]])=""),0,IF(FIT_Lite[[#This Row],[Most Recent-DLA-20 Score]]-FIT_Lite[[#This Row],[Pre-DLA-20 Score]]&gt;=0,1,0)))</f>
        <v>0</v>
      </c>
      <c r="AX492" s="7">
        <f>IF(FIT_Lite[[#This Row],[Most Recent-AAPI Score]]&gt;=40, 1, IF(OR(TRIM(FIT_Lite[[#This Row],[Pre-AAPI Score]])="",TRIM(FIT_Lite[[#This Row],[Most Recent-AAPI Score]])=""),0,IF(FIT_Lite[[#This Row],[Most Recent-AAPI Score]]-FIT_Lite[[#This Row],[Pre-AAPI Score]]&gt;=0,1,0)))</f>
        <v>0</v>
      </c>
      <c r="AY492" s="7">
        <f>IF(FIT_Lite[[#This Row],[Most Recent-DLA-20 Score]]&gt;=7, 1, IF(OR(TRIM(FIT_Lite[[#This Row],[Pre-DLA-20 Score]])="",TRIM(FIT_Lite[[#This Row],[Most Recent-DLA-20 Score]])=""),0,IF(FIT_Lite[[#This Row],[Most Recent-DLA-20 Score]]-FIT_Lite[[#This Row],[Pre-DLA-20 Score]]&gt;=0,1,0)))</f>
        <v>0</v>
      </c>
      <c r="AZ492" s="7" t="str">
        <f>IFERROR(VLOOKUP(FIT_Lite[[#This Row],[Primary ICD-10 Diagnosis]],ICD_10[[Combined]:[category]],3,FALSE),"")</f>
        <v/>
      </c>
      <c r="BA492" s="18" t="str">
        <f>IF(AND(LEN(FIT_Lite[[#This Row],[Date Enrolled]])&gt;0,LEN(FIT_Lite[[#This Row],[Date Assessment Completed]])&gt;0),IF((FIT_Lite[[#This Row],[Date Assessment Completed]]-FIT_Lite[[#This Row],[Date Enrolled]])&lt;=15,"Yes","No"),"")</f>
        <v/>
      </c>
      <c r="BB492" s="7" t="str">
        <f>IF(AND(LEN(FIT_Lite[[#This Row],[Discharge Date]])&gt;0,LEN(FIT_Lite[[#This Row],[Date Discharge Summary Completed]])&gt;0),IF(DATEDIF(FIT_Lite[[#This Row],[Discharge Date]],FIT_Lite[[#This Row],[Date Discharge Summary Completed]],"D")&lt;=7,"Yes","No"),"")</f>
        <v/>
      </c>
      <c r="BC492" s="18" t="str">
        <f>IFERROR(IF(LEN(TRIM(FIT_Lite[[#This Row],[Living Arrangements at Discharge]]))&gt;0,VLOOKUP(FIT_Lite[[#This Row],[Living Arrangements at Discharge]],Living_Arrangements[],2,FALSE),""),"")</f>
        <v/>
      </c>
      <c r="BD492"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2" s="18" t="str">
        <f>IF(LEN(TRIM(FIT_Lite[[#This Row],[Employment Status at Discharge]]))&gt;0,IF(FIT_Lite[[#This Row],[Employment Status at Discharge]]="Yes","Stable",IF(FIT_Lite[[#This Row],[Employment Status at Discharge]]="No","Unstable",IFERROR(VLOOKUP(FIT_Lite[[#This Row],[Employment Status at Discharge]],Employment_Stat[],2,FALSE),""))),"")</f>
        <v/>
      </c>
      <c r="BF492" s="16">
        <f>IF(LEN(FIT_Lite[[#This Row],[Pre-AAPI Date]])&gt;0,FIT_Lite[[#This Row],[Pre-AAPI Date]],FIT_Lite[[#This Row],[Date Enrolled]])</f>
        <v>0</v>
      </c>
      <c r="BG492" s="16">
        <f ca="1">IF(LEN(FIT_Lite[[#This Row],[Date Discharge Summary Completed]])&gt;0,FIT_Lite[[#This Row],[Date Discharge Summary Completed]],IF(LEN(FIT_Lite[[#This Row],[Discharge Date]])&gt;0,FIT_Lite[[#This Row],[Discharge Date]]+30,TODAY()))</f>
        <v>45940</v>
      </c>
      <c r="BH492" s="16">
        <f>IF(LEN(FIT_Lite[[#This Row],[Pre-DLA-20 Date]])&gt;0,FIT_Lite[[#This Row],[Pre-DLA-20 Date]],FIT_Lite[[#This Row],[Date Enrolled]])</f>
        <v>0</v>
      </c>
      <c r="BI492" t="str">
        <f>IFERROR(IF(AND(TRIM(FIT_Lite[[#This Row],[Date Enrolled]])&lt;&gt;"",TRIM(FIT_Lite[[#This Row],[Discharge Date]])&lt;&gt;""),DATEDIF(FIT_Lite[[#This Row],[Date Enrolled]],FIT_Lite[[#This Row],[Discharge Date]],"D"),""),"")</f>
        <v/>
      </c>
    </row>
    <row r="493" spans="1:61" x14ac:dyDescent="0.25">
      <c r="A493" s="14"/>
      <c r="D493" s="20"/>
      <c r="O493" s="7"/>
      <c r="S493" s="10"/>
      <c r="AG493" s="11"/>
      <c r="AH493" s="35"/>
      <c r="AI493" s="11"/>
      <c r="AJ493" s="11"/>
      <c r="AP493" s="15" t="str" cm="1">
        <f t="array" aca="1" ref="AP493"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3" s="16" t="str" cm="1">
        <f t="array" aca="1" ref="AQ493"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3" s="16" t="str" cm="1">
        <f t="array" aca="1" ref="AR493"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3" s="51" t="str">
        <f ca="1">IF(
AND(LEN(TRIM(FIT_Lite[[#This Row],[Child Care 6 Months Post-Discharge]]))=0,LEN(TRIM(FIT_Lite[[#This Row],[Discharge Date]]))&gt;0,LEN(TRIM(AN493))=0,FIT_Lite[[#This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3" s="48" t="str" cm="1">
        <f t="array" aca="1" ref="AT493"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3"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3" s="7">
        <f>IF(FIT_Lite[[#This Row],[Most Recent-AAPI Score]]&gt;=40, 1, IF(OR(TRIM(FIT_Lite[[#This Row],[Pre-AAPI Score]])="",TRIM(FIT_Lite[[#This Row],[Most Recent-AAPI Score]])=""),0,IF(FIT_Lite[[#This Row],[Most Recent-AAPI Score]]-FIT_Lite[[#This Row],[Pre-AAPI Score]]&gt;=0,1,0)))</f>
        <v>0</v>
      </c>
      <c r="AW493" s="7">
        <f>IF(FIT_Lite[[#This Row],[Most Recent-DLA-20 Score]]&gt;=7, 1, IF(OR(TRIM(FIT_Lite[[#This Row],[Pre-DLA-20 Score]])="",TRIM(FIT_Lite[[#This Row],[Most Recent-DLA-20 Score]])=""),0,IF(FIT_Lite[[#This Row],[Most Recent-DLA-20 Score]]-FIT_Lite[[#This Row],[Pre-DLA-20 Score]]&gt;=0,1,0)))</f>
        <v>0</v>
      </c>
      <c r="AX493" s="7">
        <f>IF(FIT_Lite[[#This Row],[Most Recent-AAPI Score]]&gt;=40, 1, IF(OR(TRIM(FIT_Lite[[#This Row],[Pre-AAPI Score]])="",TRIM(FIT_Lite[[#This Row],[Most Recent-AAPI Score]])=""),0,IF(FIT_Lite[[#This Row],[Most Recent-AAPI Score]]-FIT_Lite[[#This Row],[Pre-AAPI Score]]&gt;=0,1,0)))</f>
        <v>0</v>
      </c>
      <c r="AY493" s="7">
        <f>IF(FIT_Lite[[#This Row],[Most Recent-DLA-20 Score]]&gt;=7, 1, IF(OR(TRIM(FIT_Lite[[#This Row],[Pre-DLA-20 Score]])="",TRIM(FIT_Lite[[#This Row],[Most Recent-DLA-20 Score]])=""),0,IF(FIT_Lite[[#This Row],[Most Recent-DLA-20 Score]]-FIT_Lite[[#This Row],[Pre-DLA-20 Score]]&gt;=0,1,0)))</f>
        <v>0</v>
      </c>
      <c r="AZ493" s="7" t="str">
        <f>IFERROR(VLOOKUP(FIT_Lite[[#This Row],[Primary ICD-10 Diagnosis]],ICD_10[[Combined]:[category]],3,FALSE),"")</f>
        <v/>
      </c>
      <c r="BA493" s="18" t="str">
        <f>IF(AND(LEN(FIT_Lite[[#This Row],[Date Enrolled]])&gt;0,LEN(FIT_Lite[[#This Row],[Date Assessment Completed]])&gt;0),IF((FIT_Lite[[#This Row],[Date Assessment Completed]]-FIT_Lite[[#This Row],[Date Enrolled]])&lt;=15,"Yes","No"),"")</f>
        <v/>
      </c>
      <c r="BB493" s="7" t="str">
        <f>IF(AND(LEN(FIT_Lite[[#This Row],[Discharge Date]])&gt;0,LEN(FIT_Lite[[#This Row],[Date Discharge Summary Completed]])&gt;0),IF(DATEDIF(FIT_Lite[[#This Row],[Discharge Date]],FIT_Lite[[#This Row],[Date Discharge Summary Completed]],"D")&lt;=7,"Yes","No"),"")</f>
        <v/>
      </c>
      <c r="BC493" s="18" t="str">
        <f>IFERROR(IF(LEN(TRIM(FIT_Lite[[#This Row],[Living Arrangements at Discharge]]))&gt;0,VLOOKUP(FIT_Lite[[#This Row],[Living Arrangements at Discharge]],Living_Arrangements[],2,FALSE),""),"")</f>
        <v/>
      </c>
      <c r="BD493"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3" s="18" t="str">
        <f>IF(LEN(TRIM(FIT_Lite[[#This Row],[Employment Status at Discharge]]))&gt;0,IF(FIT_Lite[[#This Row],[Employment Status at Discharge]]="Yes","Stable",IF(FIT_Lite[[#This Row],[Employment Status at Discharge]]="No","Unstable",IFERROR(VLOOKUP(FIT_Lite[[#This Row],[Employment Status at Discharge]],Employment_Stat[],2,FALSE),""))),"")</f>
        <v/>
      </c>
      <c r="BF493" s="16">
        <f>IF(LEN(FIT_Lite[[#This Row],[Pre-AAPI Date]])&gt;0,FIT_Lite[[#This Row],[Pre-AAPI Date]],FIT_Lite[[#This Row],[Date Enrolled]])</f>
        <v>0</v>
      </c>
      <c r="BG493" s="16">
        <f ca="1">IF(LEN(FIT_Lite[[#This Row],[Date Discharge Summary Completed]])&gt;0,FIT_Lite[[#This Row],[Date Discharge Summary Completed]],IF(LEN(FIT_Lite[[#This Row],[Discharge Date]])&gt;0,FIT_Lite[[#This Row],[Discharge Date]]+30,TODAY()))</f>
        <v>45940</v>
      </c>
      <c r="BH493" s="16">
        <f>IF(LEN(FIT_Lite[[#This Row],[Pre-DLA-20 Date]])&gt;0,FIT_Lite[[#This Row],[Pre-DLA-20 Date]],FIT_Lite[[#This Row],[Date Enrolled]])</f>
        <v>0</v>
      </c>
      <c r="BI493" t="str">
        <f>IFERROR(IF(AND(TRIM(FIT_Lite[[#This Row],[Date Enrolled]])&lt;&gt;"",TRIM(FIT_Lite[[#This Row],[Discharge Date]])&lt;&gt;""),DATEDIF(FIT_Lite[[#This Row],[Date Enrolled]],FIT_Lite[[#This Row],[Discharge Date]],"D"),""),"")</f>
        <v/>
      </c>
    </row>
    <row r="494" spans="1:61" x14ac:dyDescent="0.25">
      <c r="A494" s="14"/>
      <c r="D494" s="20"/>
      <c r="O494" s="7"/>
      <c r="S494" s="10"/>
      <c r="AG494" s="11"/>
      <c r="AH494" s="35"/>
      <c r="AI494" s="11"/>
      <c r="AJ494" s="11"/>
      <c r="AP494" s="15" t="str" cm="1">
        <f t="array" aca="1" ref="AP494"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4" s="16" t="str" cm="1">
        <f t="array" aca="1" ref="AQ494"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4" s="16" t="str" cm="1">
        <f t="array" aca="1" ref="AR494"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4" s="51" t="str">
        <f ca="1">IF(
AND(LEN(TRIM(FIT_Lite[[#This Row],[Child Care 6 Months Post-Discharge]]))=0,LEN(TRIM(FIT_Lite[[#This Row],[Discharge Date]]))&gt;0,LEN(TRIM(AN494))=0,FIT_Lite[[#This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4" s="48" t="str" cm="1">
        <f t="array" aca="1" ref="AT494"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4"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4" s="7">
        <f>IF(FIT_Lite[[#This Row],[Most Recent-AAPI Score]]&gt;=40, 1, IF(OR(TRIM(FIT_Lite[[#This Row],[Pre-AAPI Score]])="",TRIM(FIT_Lite[[#This Row],[Most Recent-AAPI Score]])=""),0,IF(FIT_Lite[[#This Row],[Most Recent-AAPI Score]]-FIT_Lite[[#This Row],[Pre-AAPI Score]]&gt;=0,1,0)))</f>
        <v>0</v>
      </c>
      <c r="AW494" s="7">
        <f>IF(FIT_Lite[[#This Row],[Most Recent-DLA-20 Score]]&gt;=7, 1, IF(OR(TRIM(FIT_Lite[[#This Row],[Pre-DLA-20 Score]])="",TRIM(FIT_Lite[[#This Row],[Most Recent-DLA-20 Score]])=""),0,IF(FIT_Lite[[#This Row],[Most Recent-DLA-20 Score]]-FIT_Lite[[#This Row],[Pre-DLA-20 Score]]&gt;=0,1,0)))</f>
        <v>0</v>
      </c>
      <c r="AX494" s="7">
        <f>IF(FIT_Lite[[#This Row],[Most Recent-AAPI Score]]&gt;=40, 1, IF(OR(TRIM(FIT_Lite[[#This Row],[Pre-AAPI Score]])="",TRIM(FIT_Lite[[#This Row],[Most Recent-AAPI Score]])=""),0,IF(FIT_Lite[[#This Row],[Most Recent-AAPI Score]]-FIT_Lite[[#This Row],[Pre-AAPI Score]]&gt;=0,1,0)))</f>
        <v>0</v>
      </c>
      <c r="AY494" s="7">
        <f>IF(FIT_Lite[[#This Row],[Most Recent-DLA-20 Score]]&gt;=7, 1, IF(OR(TRIM(FIT_Lite[[#This Row],[Pre-DLA-20 Score]])="",TRIM(FIT_Lite[[#This Row],[Most Recent-DLA-20 Score]])=""),0,IF(FIT_Lite[[#This Row],[Most Recent-DLA-20 Score]]-FIT_Lite[[#This Row],[Pre-DLA-20 Score]]&gt;=0,1,0)))</f>
        <v>0</v>
      </c>
      <c r="AZ494" s="7" t="str">
        <f>IFERROR(VLOOKUP(FIT_Lite[[#This Row],[Primary ICD-10 Diagnosis]],ICD_10[[Combined]:[category]],3,FALSE),"")</f>
        <v/>
      </c>
      <c r="BA494" s="18" t="str">
        <f>IF(AND(LEN(FIT_Lite[[#This Row],[Date Enrolled]])&gt;0,LEN(FIT_Lite[[#This Row],[Date Assessment Completed]])&gt;0),IF((FIT_Lite[[#This Row],[Date Assessment Completed]]-FIT_Lite[[#This Row],[Date Enrolled]])&lt;=15,"Yes","No"),"")</f>
        <v/>
      </c>
      <c r="BB494" s="7" t="str">
        <f>IF(AND(LEN(FIT_Lite[[#This Row],[Discharge Date]])&gt;0,LEN(FIT_Lite[[#This Row],[Date Discharge Summary Completed]])&gt;0),IF(DATEDIF(FIT_Lite[[#This Row],[Discharge Date]],FIT_Lite[[#This Row],[Date Discharge Summary Completed]],"D")&lt;=7,"Yes","No"),"")</f>
        <v/>
      </c>
      <c r="BC494" s="18" t="str">
        <f>IFERROR(IF(LEN(TRIM(FIT_Lite[[#This Row],[Living Arrangements at Discharge]]))&gt;0,VLOOKUP(FIT_Lite[[#This Row],[Living Arrangements at Discharge]],Living_Arrangements[],2,FALSE),""),"")</f>
        <v/>
      </c>
      <c r="BD494"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4" s="18" t="str">
        <f>IF(LEN(TRIM(FIT_Lite[[#This Row],[Employment Status at Discharge]]))&gt;0,IF(FIT_Lite[[#This Row],[Employment Status at Discharge]]="Yes","Stable",IF(FIT_Lite[[#This Row],[Employment Status at Discharge]]="No","Unstable",IFERROR(VLOOKUP(FIT_Lite[[#This Row],[Employment Status at Discharge]],Employment_Stat[],2,FALSE),""))),"")</f>
        <v/>
      </c>
      <c r="BF494" s="16">
        <f>IF(LEN(FIT_Lite[[#This Row],[Pre-AAPI Date]])&gt;0,FIT_Lite[[#This Row],[Pre-AAPI Date]],FIT_Lite[[#This Row],[Date Enrolled]])</f>
        <v>0</v>
      </c>
      <c r="BG494" s="16">
        <f ca="1">IF(LEN(FIT_Lite[[#This Row],[Date Discharge Summary Completed]])&gt;0,FIT_Lite[[#This Row],[Date Discharge Summary Completed]],IF(LEN(FIT_Lite[[#This Row],[Discharge Date]])&gt;0,FIT_Lite[[#This Row],[Discharge Date]]+30,TODAY()))</f>
        <v>45940</v>
      </c>
      <c r="BH494" s="16">
        <f>IF(LEN(FIT_Lite[[#This Row],[Pre-DLA-20 Date]])&gt;0,FIT_Lite[[#This Row],[Pre-DLA-20 Date]],FIT_Lite[[#This Row],[Date Enrolled]])</f>
        <v>0</v>
      </c>
      <c r="BI494" t="str">
        <f>IFERROR(IF(AND(TRIM(FIT_Lite[[#This Row],[Date Enrolled]])&lt;&gt;"",TRIM(FIT_Lite[[#This Row],[Discharge Date]])&lt;&gt;""),DATEDIF(FIT_Lite[[#This Row],[Date Enrolled]],FIT_Lite[[#This Row],[Discharge Date]],"D"),""),"")</f>
        <v/>
      </c>
    </row>
    <row r="495" spans="1:61" x14ac:dyDescent="0.25">
      <c r="A495" s="14"/>
      <c r="D495" s="20"/>
      <c r="O495" s="7"/>
      <c r="S495" s="10"/>
      <c r="AG495" s="11"/>
      <c r="AH495" s="35"/>
      <c r="AI495" s="11"/>
      <c r="AJ495" s="11"/>
      <c r="AP495" s="15" t="str" cm="1">
        <f t="array" aca="1" ref="AP495"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5" s="16" t="str" cm="1">
        <f t="array" aca="1" ref="AQ495"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5" s="16" t="str" cm="1">
        <f t="array" aca="1" ref="AR495"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5" s="51" t="str">
        <f ca="1">IF(
AND(LEN(TRIM(FIT_Lite[[#This Row],[Child Care 6 Months Post-Discharge]]))=0,LEN(TRIM(FIT_Lite[[#This Row],[Discharge Date]]))&gt;0,LEN(TRIM(AN495))=0,FIT_Lite[[#This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5" s="48" t="str" cm="1">
        <f t="array" aca="1" ref="AT495"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5"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5" s="7">
        <f>IF(FIT_Lite[[#This Row],[Most Recent-AAPI Score]]&gt;=40, 1, IF(OR(TRIM(FIT_Lite[[#This Row],[Pre-AAPI Score]])="",TRIM(FIT_Lite[[#This Row],[Most Recent-AAPI Score]])=""),0,IF(FIT_Lite[[#This Row],[Most Recent-AAPI Score]]-FIT_Lite[[#This Row],[Pre-AAPI Score]]&gt;=0,1,0)))</f>
        <v>0</v>
      </c>
      <c r="AW495" s="7">
        <f>IF(FIT_Lite[[#This Row],[Most Recent-DLA-20 Score]]&gt;=7, 1, IF(OR(TRIM(FIT_Lite[[#This Row],[Pre-DLA-20 Score]])="",TRIM(FIT_Lite[[#This Row],[Most Recent-DLA-20 Score]])=""),0,IF(FIT_Lite[[#This Row],[Most Recent-DLA-20 Score]]-FIT_Lite[[#This Row],[Pre-DLA-20 Score]]&gt;=0,1,0)))</f>
        <v>0</v>
      </c>
      <c r="AX495" s="7">
        <f>IF(FIT_Lite[[#This Row],[Most Recent-AAPI Score]]&gt;=40, 1, IF(OR(TRIM(FIT_Lite[[#This Row],[Pre-AAPI Score]])="",TRIM(FIT_Lite[[#This Row],[Most Recent-AAPI Score]])=""),0,IF(FIT_Lite[[#This Row],[Most Recent-AAPI Score]]-FIT_Lite[[#This Row],[Pre-AAPI Score]]&gt;=0,1,0)))</f>
        <v>0</v>
      </c>
      <c r="AY495" s="7">
        <f>IF(FIT_Lite[[#This Row],[Most Recent-DLA-20 Score]]&gt;=7, 1, IF(OR(TRIM(FIT_Lite[[#This Row],[Pre-DLA-20 Score]])="",TRIM(FIT_Lite[[#This Row],[Most Recent-DLA-20 Score]])=""),0,IF(FIT_Lite[[#This Row],[Most Recent-DLA-20 Score]]-FIT_Lite[[#This Row],[Pre-DLA-20 Score]]&gt;=0,1,0)))</f>
        <v>0</v>
      </c>
      <c r="AZ495" s="7" t="str">
        <f>IFERROR(VLOOKUP(FIT_Lite[[#This Row],[Primary ICD-10 Diagnosis]],ICD_10[[Combined]:[category]],3,FALSE),"")</f>
        <v/>
      </c>
      <c r="BA495" s="18" t="str">
        <f>IF(AND(LEN(FIT_Lite[[#This Row],[Date Enrolled]])&gt;0,LEN(FIT_Lite[[#This Row],[Date Assessment Completed]])&gt;0),IF((FIT_Lite[[#This Row],[Date Assessment Completed]]-FIT_Lite[[#This Row],[Date Enrolled]])&lt;=15,"Yes","No"),"")</f>
        <v/>
      </c>
      <c r="BB495" s="7" t="str">
        <f>IF(AND(LEN(FIT_Lite[[#This Row],[Discharge Date]])&gt;0,LEN(FIT_Lite[[#This Row],[Date Discharge Summary Completed]])&gt;0),IF(DATEDIF(FIT_Lite[[#This Row],[Discharge Date]],FIT_Lite[[#This Row],[Date Discharge Summary Completed]],"D")&lt;=7,"Yes","No"),"")</f>
        <v/>
      </c>
      <c r="BC495" s="18" t="str">
        <f>IFERROR(IF(LEN(TRIM(FIT_Lite[[#This Row],[Living Arrangements at Discharge]]))&gt;0,VLOOKUP(FIT_Lite[[#This Row],[Living Arrangements at Discharge]],Living_Arrangements[],2,FALSE),""),"")</f>
        <v/>
      </c>
      <c r="BD495"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5" s="18" t="str">
        <f>IF(LEN(TRIM(FIT_Lite[[#This Row],[Employment Status at Discharge]]))&gt;0,IF(FIT_Lite[[#This Row],[Employment Status at Discharge]]="Yes","Stable",IF(FIT_Lite[[#This Row],[Employment Status at Discharge]]="No","Unstable",IFERROR(VLOOKUP(FIT_Lite[[#This Row],[Employment Status at Discharge]],Employment_Stat[],2,FALSE),""))),"")</f>
        <v/>
      </c>
      <c r="BF495" s="16">
        <f>IF(LEN(FIT_Lite[[#This Row],[Pre-AAPI Date]])&gt;0,FIT_Lite[[#This Row],[Pre-AAPI Date]],FIT_Lite[[#This Row],[Date Enrolled]])</f>
        <v>0</v>
      </c>
      <c r="BG495" s="16">
        <f ca="1">IF(LEN(FIT_Lite[[#This Row],[Date Discharge Summary Completed]])&gt;0,FIT_Lite[[#This Row],[Date Discharge Summary Completed]],IF(LEN(FIT_Lite[[#This Row],[Discharge Date]])&gt;0,FIT_Lite[[#This Row],[Discharge Date]]+30,TODAY()))</f>
        <v>45940</v>
      </c>
      <c r="BH495" s="16">
        <f>IF(LEN(FIT_Lite[[#This Row],[Pre-DLA-20 Date]])&gt;0,FIT_Lite[[#This Row],[Pre-DLA-20 Date]],FIT_Lite[[#This Row],[Date Enrolled]])</f>
        <v>0</v>
      </c>
      <c r="BI495" t="str">
        <f>IFERROR(IF(AND(TRIM(FIT_Lite[[#This Row],[Date Enrolled]])&lt;&gt;"",TRIM(FIT_Lite[[#This Row],[Discharge Date]])&lt;&gt;""),DATEDIF(FIT_Lite[[#This Row],[Date Enrolled]],FIT_Lite[[#This Row],[Discharge Date]],"D"),""),"")</f>
        <v/>
      </c>
    </row>
    <row r="496" spans="1:61" x14ac:dyDescent="0.25">
      <c r="A496" s="14"/>
      <c r="D496" s="20"/>
      <c r="O496" s="7"/>
      <c r="S496" s="10"/>
      <c r="AG496" s="11"/>
      <c r="AH496" s="35"/>
      <c r="AI496" s="11"/>
      <c r="AJ496" s="11"/>
      <c r="AP496" s="15" t="str" cm="1">
        <f t="array" aca="1" ref="AP496"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6" s="16" t="str" cm="1">
        <f t="array" aca="1" ref="AQ496"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6" s="16" t="str" cm="1">
        <f t="array" aca="1" ref="AR496"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6" s="51" t="str">
        <f ca="1">IF(
AND(LEN(TRIM(FIT_Lite[[#This Row],[Child Care 6 Months Post-Discharge]]))=0,LEN(TRIM(FIT_Lite[[#This Row],[Discharge Date]]))&gt;0,LEN(TRIM(AN496))=0,FIT_Lite[[#This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6" s="48" t="str" cm="1">
        <f t="array" aca="1" ref="AT496"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6"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6" s="7">
        <f>IF(FIT_Lite[[#This Row],[Most Recent-AAPI Score]]&gt;=40, 1, IF(OR(TRIM(FIT_Lite[[#This Row],[Pre-AAPI Score]])="",TRIM(FIT_Lite[[#This Row],[Most Recent-AAPI Score]])=""),0,IF(FIT_Lite[[#This Row],[Most Recent-AAPI Score]]-FIT_Lite[[#This Row],[Pre-AAPI Score]]&gt;=0,1,0)))</f>
        <v>0</v>
      </c>
      <c r="AW496" s="7">
        <f>IF(FIT_Lite[[#This Row],[Most Recent-DLA-20 Score]]&gt;=7, 1, IF(OR(TRIM(FIT_Lite[[#This Row],[Pre-DLA-20 Score]])="",TRIM(FIT_Lite[[#This Row],[Most Recent-DLA-20 Score]])=""),0,IF(FIT_Lite[[#This Row],[Most Recent-DLA-20 Score]]-FIT_Lite[[#This Row],[Pre-DLA-20 Score]]&gt;=0,1,0)))</f>
        <v>0</v>
      </c>
      <c r="AX496" s="7">
        <f>IF(FIT_Lite[[#This Row],[Most Recent-AAPI Score]]&gt;=40, 1, IF(OR(TRIM(FIT_Lite[[#This Row],[Pre-AAPI Score]])="",TRIM(FIT_Lite[[#This Row],[Most Recent-AAPI Score]])=""),0,IF(FIT_Lite[[#This Row],[Most Recent-AAPI Score]]-FIT_Lite[[#This Row],[Pre-AAPI Score]]&gt;=0,1,0)))</f>
        <v>0</v>
      </c>
      <c r="AY496" s="7">
        <f>IF(FIT_Lite[[#This Row],[Most Recent-DLA-20 Score]]&gt;=7, 1, IF(OR(TRIM(FIT_Lite[[#This Row],[Pre-DLA-20 Score]])="",TRIM(FIT_Lite[[#This Row],[Most Recent-DLA-20 Score]])=""),0,IF(FIT_Lite[[#This Row],[Most Recent-DLA-20 Score]]-FIT_Lite[[#This Row],[Pre-DLA-20 Score]]&gt;=0,1,0)))</f>
        <v>0</v>
      </c>
      <c r="AZ496" s="7" t="str">
        <f>IFERROR(VLOOKUP(FIT_Lite[[#This Row],[Primary ICD-10 Diagnosis]],ICD_10[[Combined]:[category]],3,FALSE),"")</f>
        <v/>
      </c>
      <c r="BA496" s="18" t="str">
        <f>IF(AND(LEN(FIT_Lite[[#This Row],[Date Enrolled]])&gt;0,LEN(FIT_Lite[[#This Row],[Date Assessment Completed]])&gt;0),IF((FIT_Lite[[#This Row],[Date Assessment Completed]]-FIT_Lite[[#This Row],[Date Enrolled]])&lt;=15,"Yes","No"),"")</f>
        <v/>
      </c>
      <c r="BB496" s="7" t="str">
        <f>IF(AND(LEN(FIT_Lite[[#This Row],[Discharge Date]])&gt;0,LEN(FIT_Lite[[#This Row],[Date Discharge Summary Completed]])&gt;0),IF(DATEDIF(FIT_Lite[[#This Row],[Discharge Date]],FIT_Lite[[#This Row],[Date Discharge Summary Completed]],"D")&lt;=7,"Yes","No"),"")</f>
        <v/>
      </c>
      <c r="BC496" s="18" t="str">
        <f>IFERROR(IF(LEN(TRIM(FIT_Lite[[#This Row],[Living Arrangements at Discharge]]))&gt;0,VLOOKUP(FIT_Lite[[#This Row],[Living Arrangements at Discharge]],Living_Arrangements[],2,FALSE),""),"")</f>
        <v/>
      </c>
      <c r="BD496"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6" s="18" t="str">
        <f>IF(LEN(TRIM(FIT_Lite[[#This Row],[Employment Status at Discharge]]))&gt;0,IF(FIT_Lite[[#This Row],[Employment Status at Discharge]]="Yes","Stable",IF(FIT_Lite[[#This Row],[Employment Status at Discharge]]="No","Unstable",IFERROR(VLOOKUP(FIT_Lite[[#This Row],[Employment Status at Discharge]],Employment_Stat[],2,FALSE),""))),"")</f>
        <v/>
      </c>
      <c r="BF496" s="16">
        <f>IF(LEN(FIT_Lite[[#This Row],[Pre-AAPI Date]])&gt;0,FIT_Lite[[#This Row],[Pre-AAPI Date]],FIT_Lite[[#This Row],[Date Enrolled]])</f>
        <v>0</v>
      </c>
      <c r="BG496" s="16">
        <f ca="1">IF(LEN(FIT_Lite[[#This Row],[Date Discharge Summary Completed]])&gt;0,FIT_Lite[[#This Row],[Date Discharge Summary Completed]],IF(LEN(FIT_Lite[[#This Row],[Discharge Date]])&gt;0,FIT_Lite[[#This Row],[Discharge Date]]+30,TODAY()))</f>
        <v>45940</v>
      </c>
      <c r="BH496" s="16">
        <f>IF(LEN(FIT_Lite[[#This Row],[Pre-DLA-20 Date]])&gt;0,FIT_Lite[[#This Row],[Pre-DLA-20 Date]],FIT_Lite[[#This Row],[Date Enrolled]])</f>
        <v>0</v>
      </c>
      <c r="BI496" t="str">
        <f>IFERROR(IF(AND(TRIM(FIT_Lite[[#This Row],[Date Enrolled]])&lt;&gt;"",TRIM(FIT_Lite[[#This Row],[Discharge Date]])&lt;&gt;""),DATEDIF(FIT_Lite[[#This Row],[Date Enrolled]],FIT_Lite[[#This Row],[Discharge Date]],"D"),""),"")</f>
        <v/>
      </c>
    </row>
    <row r="497" spans="1:61" x14ac:dyDescent="0.25">
      <c r="A497" s="14"/>
      <c r="D497" s="20"/>
      <c r="O497" s="7"/>
      <c r="S497" s="10"/>
      <c r="AG497" s="11"/>
      <c r="AH497" s="35"/>
      <c r="AI497" s="11"/>
      <c r="AJ497" s="11"/>
      <c r="AP497" s="15" t="str" cm="1">
        <f t="array" aca="1" ref="AP497"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7" s="16" t="str" cm="1">
        <f t="array" aca="1" ref="AQ497"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7" s="16" t="str" cm="1">
        <f t="array" aca="1" ref="AR497"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7" s="51" t="str">
        <f ca="1">IF(
AND(LEN(TRIM(FIT_Lite[[#This Row],[Child Care 6 Months Post-Discharge]]))=0,LEN(TRIM(FIT_Lite[[#This Row],[Discharge Date]]))&gt;0,LEN(TRIM(AN497))=0,FIT_Lite[[#This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7" s="48" t="str" cm="1">
        <f t="array" aca="1" ref="AT497"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7"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7" s="7">
        <f>IF(FIT_Lite[[#This Row],[Most Recent-AAPI Score]]&gt;=40, 1, IF(OR(TRIM(FIT_Lite[[#This Row],[Pre-AAPI Score]])="",TRIM(FIT_Lite[[#This Row],[Most Recent-AAPI Score]])=""),0,IF(FIT_Lite[[#This Row],[Most Recent-AAPI Score]]-FIT_Lite[[#This Row],[Pre-AAPI Score]]&gt;=0,1,0)))</f>
        <v>0</v>
      </c>
      <c r="AW497" s="7">
        <f>IF(FIT_Lite[[#This Row],[Most Recent-DLA-20 Score]]&gt;=7, 1, IF(OR(TRIM(FIT_Lite[[#This Row],[Pre-DLA-20 Score]])="",TRIM(FIT_Lite[[#This Row],[Most Recent-DLA-20 Score]])=""),0,IF(FIT_Lite[[#This Row],[Most Recent-DLA-20 Score]]-FIT_Lite[[#This Row],[Pre-DLA-20 Score]]&gt;=0,1,0)))</f>
        <v>0</v>
      </c>
      <c r="AX497" s="7">
        <f>IF(FIT_Lite[[#This Row],[Most Recent-AAPI Score]]&gt;=40, 1, IF(OR(TRIM(FIT_Lite[[#This Row],[Pre-AAPI Score]])="",TRIM(FIT_Lite[[#This Row],[Most Recent-AAPI Score]])=""),0,IF(FIT_Lite[[#This Row],[Most Recent-AAPI Score]]-FIT_Lite[[#This Row],[Pre-AAPI Score]]&gt;=0,1,0)))</f>
        <v>0</v>
      </c>
      <c r="AY497" s="7">
        <f>IF(FIT_Lite[[#This Row],[Most Recent-DLA-20 Score]]&gt;=7, 1, IF(OR(TRIM(FIT_Lite[[#This Row],[Pre-DLA-20 Score]])="",TRIM(FIT_Lite[[#This Row],[Most Recent-DLA-20 Score]])=""),0,IF(FIT_Lite[[#This Row],[Most Recent-DLA-20 Score]]-FIT_Lite[[#This Row],[Pre-DLA-20 Score]]&gt;=0,1,0)))</f>
        <v>0</v>
      </c>
      <c r="AZ497" s="7" t="str">
        <f>IFERROR(VLOOKUP(FIT_Lite[[#This Row],[Primary ICD-10 Diagnosis]],ICD_10[[Combined]:[category]],3,FALSE),"")</f>
        <v/>
      </c>
      <c r="BA497" s="18" t="str">
        <f>IF(AND(LEN(FIT_Lite[[#This Row],[Date Enrolled]])&gt;0,LEN(FIT_Lite[[#This Row],[Date Assessment Completed]])&gt;0),IF((FIT_Lite[[#This Row],[Date Assessment Completed]]-FIT_Lite[[#This Row],[Date Enrolled]])&lt;=15,"Yes","No"),"")</f>
        <v/>
      </c>
      <c r="BB497" s="7" t="str">
        <f>IF(AND(LEN(FIT_Lite[[#This Row],[Discharge Date]])&gt;0,LEN(FIT_Lite[[#This Row],[Date Discharge Summary Completed]])&gt;0),IF(DATEDIF(FIT_Lite[[#This Row],[Discharge Date]],FIT_Lite[[#This Row],[Date Discharge Summary Completed]],"D")&lt;=7,"Yes","No"),"")</f>
        <v/>
      </c>
      <c r="BC497" s="18" t="str">
        <f>IFERROR(IF(LEN(TRIM(FIT_Lite[[#This Row],[Living Arrangements at Discharge]]))&gt;0,VLOOKUP(FIT_Lite[[#This Row],[Living Arrangements at Discharge]],Living_Arrangements[],2,FALSE),""),"")</f>
        <v/>
      </c>
      <c r="BD497"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7" s="18" t="str">
        <f>IF(LEN(TRIM(FIT_Lite[[#This Row],[Employment Status at Discharge]]))&gt;0,IF(FIT_Lite[[#This Row],[Employment Status at Discharge]]="Yes","Stable",IF(FIT_Lite[[#This Row],[Employment Status at Discharge]]="No","Unstable",IFERROR(VLOOKUP(FIT_Lite[[#This Row],[Employment Status at Discharge]],Employment_Stat[],2,FALSE),""))),"")</f>
        <v/>
      </c>
      <c r="BF497" s="16">
        <f>IF(LEN(FIT_Lite[[#This Row],[Pre-AAPI Date]])&gt;0,FIT_Lite[[#This Row],[Pre-AAPI Date]],FIT_Lite[[#This Row],[Date Enrolled]])</f>
        <v>0</v>
      </c>
      <c r="BG497" s="16">
        <f ca="1">IF(LEN(FIT_Lite[[#This Row],[Date Discharge Summary Completed]])&gt;0,FIT_Lite[[#This Row],[Date Discharge Summary Completed]],IF(LEN(FIT_Lite[[#This Row],[Discharge Date]])&gt;0,FIT_Lite[[#This Row],[Discharge Date]]+30,TODAY()))</f>
        <v>45940</v>
      </c>
      <c r="BH497" s="16">
        <f>IF(LEN(FIT_Lite[[#This Row],[Pre-DLA-20 Date]])&gt;0,FIT_Lite[[#This Row],[Pre-DLA-20 Date]],FIT_Lite[[#This Row],[Date Enrolled]])</f>
        <v>0</v>
      </c>
      <c r="BI497" t="str">
        <f>IFERROR(IF(AND(TRIM(FIT_Lite[[#This Row],[Date Enrolled]])&lt;&gt;"",TRIM(FIT_Lite[[#This Row],[Discharge Date]])&lt;&gt;""),DATEDIF(FIT_Lite[[#This Row],[Date Enrolled]],FIT_Lite[[#This Row],[Discharge Date]],"D"),""),"")</f>
        <v/>
      </c>
    </row>
    <row r="498" spans="1:61" x14ac:dyDescent="0.25">
      <c r="A498" s="14"/>
      <c r="D498" s="20"/>
      <c r="O498" s="7"/>
      <c r="S498" s="10"/>
      <c r="AG498" s="11"/>
      <c r="AH498" s="35"/>
      <c r="AI498" s="11"/>
      <c r="AJ498" s="11"/>
      <c r="AP498" s="15" t="str" cm="1">
        <f t="array" aca="1" ref="AP498"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8" s="16" t="str" cm="1">
        <f t="array" aca="1" ref="AQ498"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8" s="16" t="str" cm="1">
        <f t="array" aca="1" ref="AR498"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8" s="51" t="str">
        <f ca="1">IF(
AND(LEN(TRIM(FIT_Lite[[#This Row],[Child Care 6 Months Post-Discharge]]))=0,LEN(TRIM(FIT_Lite[[#This Row],[Discharge Date]]))&gt;0,LEN(TRIM(AN498))=0,FIT_Lite[[#This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8" s="48" t="str" cm="1">
        <f t="array" aca="1" ref="AT498"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8"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8" s="7">
        <f>IF(FIT_Lite[[#This Row],[Most Recent-AAPI Score]]&gt;=40, 1, IF(OR(TRIM(FIT_Lite[[#This Row],[Pre-AAPI Score]])="",TRIM(FIT_Lite[[#This Row],[Most Recent-AAPI Score]])=""),0,IF(FIT_Lite[[#This Row],[Most Recent-AAPI Score]]-FIT_Lite[[#This Row],[Pre-AAPI Score]]&gt;=0,1,0)))</f>
        <v>0</v>
      </c>
      <c r="AW498" s="7">
        <f>IF(FIT_Lite[[#This Row],[Most Recent-DLA-20 Score]]&gt;=7, 1, IF(OR(TRIM(FIT_Lite[[#This Row],[Pre-DLA-20 Score]])="",TRIM(FIT_Lite[[#This Row],[Most Recent-DLA-20 Score]])=""),0,IF(FIT_Lite[[#This Row],[Most Recent-DLA-20 Score]]-FIT_Lite[[#This Row],[Pre-DLA-20 Score]]&gt;=0,1,0)))</f>
        <v>0</v>
      </c>
      <c r="AX498" s="7">
        <f>IF(FIT_Lite[[#This Row],[Most Recent-AAPI Score]]&gt;=40, 1, IF(OR(TRIM(FIT_Lite[[#This Row],[Pre-AAPI Score]])="",TRIM(FIT_Lite[[#This Row],[Most Recent-AAPI Score]])=""),0,IF(FIT_Lite[[#This Row],[Most Recent-AAPI Score]]-FIT_Lite[[#This Row],[Pre-AAPI Score]]&gt;=0,1,0)))</f>
        <v>0</v>
      </c>
      <c r="AY498" s="7">
        <f>IF(FIT_Lite[[#This Row],[Most Recent-DLA-20 Score]]&gt;=7, 1, IF(OR(TRIM(FIT_Lite[[#This Row],[Pre-DLA-20 Score]])="",TRIM(FIT_Lite[[#This Row],[Most Recent-DLA-20 Score]])=""),0,IF(FIT_Lite[[#This Row],[Most Recent-DLA-20 Score]]-FIT_Lite[[#This Row],[Pre-DLA-20 Score]]&gt;=0,1,0)))</f>
        <v>0</v>
      </c>
      <c r="AZ498" s="7" t="str">
        <f>IFERROR(VLOOKUP(FIT_Lite[[#This Row],[Primary ICD-10 Diagnosis]],ICD_10[[Combined]:[category]],3,FALSE),"")</f>
        <v/>
      </c>
      <c r="BA498" s="18" t="str">
        <f>IF(AND(LEN(FIT_Lite[[#This Row],[Date Enrolled]])&gt;0,LEN(FIT_Lite[[#This Row],[Date Assessment Completed]])&gt;0),IF((FIT_Lite[[#This Row],[Date Assessment Completed]]-FIT_Lite[[#This Row],[Date Enrolled]])&lt;=15,"Yes","No"),"")</f>
        <v/>
      </c>
      <c r="BB498" s="7" t="str">
        <f>IF(AND(LEN(FIT_Lite[[#This Row],[Discharge Date]])&gt;0,LEN(FIT_Lite[[#This Row],[Date Discharge Summary Completed]])&gt;0),IF(DATEDIF(FIT_Lite[[#This Row],[Discharge Date]],FIT_Lite[[#This Row],[Date Discharge Summary Completed]],"D")&lt;=7,"Yes","No"),"")</f>
        <v/>
      </c>
      <c r="BC498" s="18" t="str">
        <f>IFERROR(IF(LEN(TRIM(FIT_Lite[[#This Row],[Living Arrangements at Discharge]]))&gt;0,VLOOKUP(FIT_Lite[[#This Row],[Living Arrangements at Discharge]],Living_Arrangements[],2,FALSE),""),"")</f>
        <v/>
      </c>
      <c r="BD498"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8" s="18" t="str">
        <f>IF(LEN(TRIM(FIT_Lite[[#This Row],[Employment Status at Discharge]]))&gt;0,IF(FIT_Lite[[#This Row],[Employment Status at Discharge]]="Yes","Stable",IF(FIT_Lite[[#This Row],[Employment Status at Discharge]]="No","Unstable",IFERROR(VLOOKUP(FIT_Lite[[#This Row],[Employment Status at Discharge]],Employment_Stat[],2,FALSE),""))),"")</f>
        <v/>
      </c>
      <c r="BF498" s="16">
        <f>IF(LEN(FIT_Lite[[#This Row],[Pre-AAPI Date]])&gt;0,FIT_Lite[[#This Row],[Pre-AAPI Date]],FIT_Lite[[#This Row],[Date Enrolled]])</f>
        <v>0</v>
      </c>
      <c r="BG498" s="16">
        <f ca="1">IF(LEN(FIT_Lite[[#This Row],[Date Discharge Summary Completed]])&gt;0,FIT_Lite[[#This Row],[Date Discharge Summary Completed]],IF(LEN(FIT_Lite[[#This Row],[Discharge Date]])&gt;0,FIT_Lite[[#This Row],[Discharge Date]]+30,TODAY()))</f>
        <v>45940</v>
      </c>
      <c r="BH498" s="16">
        <f>IF(LEN(FIT_Lite[[#This Row],[Pre-DLA-20 Date]])&gt;0,FIT_Lite[[#This Row],[Pre-DLA-20 Date]],FIT_Lite[[#This Row],[Date Enrolled]])</f>
        <v>0</v>
      </c>
      <c r="BI498" t="str">
        <f>IFERROR(IF(AND(TRIM(FIT_Lite[[#This Row],[Date Enrolled]])&lt;&gt;"",TRIM(FIT_Lite[[#This Row],[Discharge Date]])&lt;&gt;""),DATEDIF(FIT_Lite[[#This Row],[Date Enrolled]],FIT_Lite[[#This Row],[Discharge Date]],"D"),""),"")</f>
        <v/>
      </c>
    </row>
    <row r="499" spans="1:61" x14ac:dyDescent="0.25">
      <c r="A499" s="14"/>
      <c r="D499" s="20"/>
      <c r="O499" s="7"/>
      <c r="S499" s="10"/>
      <c r="AG499" s="11"/>
      <c r="AH499" s="35"/>
      <c r="AI499" s="11"/>
      <c r="AJ499" s="11"/>
      <c r="AP499" s="15" t="str" cm="1">
        <f t="array" aca="1" ref="AP499"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499" s="16" t="str" cm="1">
        <f t="array" aca="1" ref="AQ499"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499" s="16" t="str" cm="1">
        <f t="array" aca="1" ref="AR499"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499" s="51" t="str">
        <f ca="1">IF(
AND(LEN(TRIM(FIT_Lite[[#This Row],[Child Care 6 Months Post-Discharge]]))=0,LEN(TRIM(FIT_Lite[[#This Row],[Discharge Date]]))&gt;0,LEN(TRIM(AN499))=0,FIT_Lite[[#This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499" s="48" t="str" cm="1">
        <f t="array" aca="1" ref="AT499"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499"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499" s="7">
        <f>IF(FIT_Lite[[#This Row],[Most Recent-AAPI Score]]&gt;=40, 1, IF(OR(TRIM(FIT_Lite[[#This Row],[Pre-AAPI Score]])="",TRIM(FIT_Lite[[#This Row],[Most Recent-AAPI Score]])=""),0,IF(FIT_Lite[[#This Row],[Most Recent-AAPI Score]]-FIT_Lite[[#This Row],[Pre-AAPI Score]]&gt;=0,1,0)))</f>
        <v>0</v>
      </c>
      <c r="AW499" s="7">
        <f>IF(FIT_Lite[[#This Row],[Most Recent-DLA-20 Score]]&gt;=7, 1, IF(OR(TRIM(FIT_Lite[[#This Row],[Pre-DLA-20 Score]])="",TRIM(FIT_Lite[[#This Row],[Most Recent-DLA-20 Score]])=""),0,IF(FIT_Lite[[#This Row],[Most Recent-DLA-20 Score]]-FIT_Lite[[#This Row],[Pre-DLA-20 Score]]&gt;=0,1,0)))</f>
        <v>0</v>
      </c>
      <c r="AX499" s="7">
        <f>IF(FIT_Lite[[#This Row],[Most Recent-AAPI Score]]&gt;=40, 1, IF(OR(TRIM(FIT_Lite[[#This Row],[Pre-AAPI Score]])="",TRIM(FIT_Lite[[#This Row],[Most Recent-AAPI Score]])=""),0,IF(FIT_Lite[[#This Row],[Most Recent-AAPI Score]]-FIT_Lite[[#This Row],[Pre-AAPI Score]]&gt;=0,1,0)))</f>
        <v>0</v>
      </c>
      <c r="AY499" s="7">
        <f>IF(FIT_Lite[[#This Row],[Most Recent-DLA-20 Score]]&gt;=7, 1, IF(OR(TRIM(FIT_Lite[[#This Row],[Pre-DLA-20 Score]])="",TRIM(FIT_Lite[[#This Row],[Most Recent-DLA-20 Score]])=""),0,IF(FIT_Lite[[#This Row],[Most Recent-DLA-20 Score]]-FIT_Lite[[#This Row],[Pre-DLA-20 Score]]&gt;=0,1,0)))</f>
        <v>0</v>
      </c>
      <c r="AZ499" s="7" t="str">
        <f>IFERROR(VLOOKUP(FIT_Lite[[#This Row],[Primary ICD-10 Diagnosis]],ICD_10[[Combined]:[category]],3,FALSE),"")</f>
        <v/>
      </c>
      <c r="BA499" s="18" t="str">
        <f>IF(AND(LEN(FIT_Lite[[#This Row],[Date Enrolled]])&gt;0,LEN(FIT_Lite[[#This Row],[Date Assessment Completed]])&gt;0),IF((FIT_Lite[[#This Row],[Date Assessment Completed]]-FIT_Lite[[#This Row],[Date Enrolled]])&lt;=15,"Yes","No"),"")</f>
        <v/>
      </c>
      <c r="BB499" s="7" t="str">
        <f>IF(AND(LEN(FIT_Lite[[#This Row],[Discharge Date]])&gt;0,LEN(FIT_Lite[[#This Row],[Date Discharge Summary Completed]])&gt;0),IF(DATEDIF(FIT_Lite[[#This Row],[Discharge Date]],FIT_Lite[[#This Row],[Date Discharge Summary Completed]],"D")&lt;=7,"Yes","No"),"")</f>
        <v/>
      </c>
      <c r="BC499" s="18" t="str">
        <f>IFERROR(IF(LEN(TRIM(FIT_Lite[[#This Row],[Living Arrangements at Discharge]]))&gt;0,VLOOKUP(FIT_Lite[[#This Row],[Living Arrangements at Discharge]],Living_Arrangements[],2,FALSE),""),"")</f>
        <v/>
      </c>
      <c r="BD499"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499" s="18" t="str">
        <f>IF(LEN(TRIM(FIT_Lite[[#This Row],[Employment Status at Discharge]]))&gt;0,IF(FIT_Lite[[#This Row],[Employment Status at Discharge]]="Yes","Stable",IF(FIT_Lite[[#This Row],[Employment Status at Discharge]]="No","Unstable",IFERROR(VLOOKUP(FIT_Lite[[#This Row],[Employment Status at Discharge]],Employment_Stat[],2,FALSE),""))),"")</f>
        <v/>
      </c>
      <c r="BF499" s="16">
        <f>IF(LEN(FIT_Lite[[#This Row],[Pre-AAPI Date]])&gt;0,FIT_Lite[[#This Row],[Pre-AAPI Date]],FIT_Lite[[#This Row],[Date Enrolled]])</f>
        <v>0</v>
      </c>
      <c r="BG499" s="16">
        <f ca="1">IF(LEN(FIT_Lite[[#This Row],[Date Discharge Summary Completed]])&gt;0,FIT_Lite[[#This Row],[Date Discharge Summary Completed]],IF(LEN(FIT_Lite[[#This Row],[Discharge Date]])&gt;0,FIT_Lite[[#This Row],[Discharge Date]]+30,TODAY()))</f>
        <v>45940</v>
      </c>
      <c r="BH499" s="16">
        <f>IF(LEN(FIT_Lite[[#This Row],[Pre-DLA-20 Date]])&gt;0,FIT_Lite[[#This Row],[Pre-DLA-20 Date]],FIT_Lite[[#This Row],[Date Enrolled]])</f>
        <v>0</v>
      </c>
      <c r="BI499" t="str">
        <f>IFERROR(IF(AND(TRIM(FIT_Lite[[#This Row],[Date Enrolled]])&lt;&gt;"",TRIM(FIT_Lite[[#This Row],[Discharge Date]])&lt;&gt;""),DATEDIF(FIT_Lite[[#This Row],[Date Enrolled]],FIT_Lite[[#This Row],[Discharge Date]],"D"),""),"")</f>
        <v/>
      </c>
    </row>
    <row r="500" spans="1:61" x14ac:dyDescent="0.25">
      <c r="A500" s="27"/>
      <c r="B500" s="28"/>
      <c r="C500" s="28"/>
      <c r="D500" s="29"/>
      <c r="E500" s="30"/>
      <c r="F500" s="30"/>
      <c r="G500" s="30"/>
      <c r="H500" s="30"/>
      <c r="I500" s="30"/>
      <c r="J500" s="30"/>
      <c r="K500" s="31"/>
      <c r="L500" s="30"/>
      <c r="M500" s="30"/>
      <c r="N500" s="53"/>
      <c r="O500" s="28"/>
      <c r="P500" s="32"/>
      <c r="Q500" s="32"/>
      <c r="R500" s="32"/>
      <c r="S500" s="32"/>
      <c r="T500" s="32"/>
      <c r="U500" s="52"/>
      <c r="V500" s="38"/>
      <c r="W500" s="38"/>
      <c r="X500" s="38"/>
      <c r="Y500" s="38"/>
      <c r="Z500" s="38"/>
      <c r="AA500" s="52"/>
      <c r="AB500" s="38"/>
      <c r="AC500" s="38"/>
      <c r="AD500" s="38"/>
      <c r="AE500" s="38"/>
      <c r="AF500" s="52"/>
      <c r="AG500" s="33"/>
      <c r="AH500" s="47"/>
      <c r="AI500" s="33"/>
      <c r="AJ500" s="33"/>
      <c r="AK500" s="52"/>
      <c r="AL500" s="38"/>
      <c r="AM500" s="52"/>
      <c r="AN500" s="52"/>
      <c r="AO500" s="152"/>
      <c r="AP500" s="15" t="str" cm="1">
        <f t="array" aca="1" ref="AP500" ca="1" xml:space="preserve">
IF(AND(LEN(TRIM(FIT_Lite[[#This Row],[Date Enrolled]]))=0,LEN(TRIM(FIT_Lite[[#This Row],[Reason for Non-Enrollment]]))=0,COUNTA(FIT_Lite[[#This Row],[Provider]:[Provider Notes]])&gt;0),
"Neither date enrolled nor Reason for Non-Enrollment have entries",
IF(AND(LEN(TRIM(FIT_Lite[[#This Row],[Date of Non-Enrollment]]))&gt;0,LEN(TRIM(FIT_Lite[[#This Row],[Reason for Non-Enrollment]]))=0),
"Date of Non-Enrollment has an entry but Reason for Non-Enrollment has no entry",
IF(AND(LEN(TRIM(FIT_Lite[[#This Row],[Reason for Non-Enrollment]]))&gt;0,COUNTIFS(Non_Enrollment_Reason,FIT_Lite[[#This Row],[Reason for Non-Enrollment]])=0),
"Reason for Non-Enrollment not from dropdown menu",                                                                                                                                                                        IF(AND(LEFT(FIT_Lite[[#This Row],[Reason for Non-Enrollment]],1)&lt;&gt;"S",LEN(TRIM(FIT_Lite[[#This Row],[Date of Non-Enrollment]]))=0,LEN(TRIM(FIT_Lite[[#This Row],[Reason for Non-Enrollment]]))&gt;0),
"Reason for Non-Enrollment is entered but no Date of Non-Enrollment is entered",
IF(AND(COUNTA(FIT_Lite[[#This Row],[Date of Non-Enrollment]:[Reason for Non-Enrollment]])&gt;0,OR(COUNTA(FIT_Lite[[#This Row],[Date Enrolled]])&gt;0,COUNTA(FIT_Lite[[#This Row],[Discharge Reason]:[Date Discharge Summary Completed]])&gt;0)),
"Client is listed as not enrolled but has an enrollment date, discharge date, discharge reason, or discharge summary information",
IF(COUNTA(FIT_Lite[[#This Row],[Reason for Non-Enrollment]:[Date Enrolled]])=0,
"This row is missing either a Date of Enrollment or a Reason for Non-Enrollment",
IF(AND(LEFT(FIT_Lite[[#This Row],[Reason for Non-Enrollment]],1)="S",DATEDIF(FIT_Lite[[#This Row],[Referral Date]],TODAY(),"D")&gt;60),
"Warning: Client is listed as still attempting to contact more than 60 days after the referral date",
IF(COUNTA(FIT_Lite[[#This Row],[Date of Non-Enrollment]:[Reason for Non-Enrollment]])=0,
IF(AND(LEN(TRIM(FIT_Lite[[#This Row],[Date Enrolled]]))=0,COUNTA(FIT_Lite[[#This Row],[Child Care at Enrollment]:[Child Care 6 Months Post-Discharge]])&gt;0),
"Date Enrolled missing",
IF(AND(COUNTA(FIT_Lite[[#This Row],[Assessment completed within 15 days of enrollment  Y/N]:[Child Care 6 Months Post-Discharge]])&gt;0,LEN(TRIM(FIT_Lite[[#This Row],[Child Care at Enrollment]]))=0),
"Child Care at Enrollment missing",
IF(AND(COUNTA(FIT_Lite[[#This Row],[Living Arrangements at Enrollment]:[Child Care 6 Months Post-Discharge]])&gt;0,LEN(TRIM(FIT_Lite[[#This Row],[Employment Status at Enrollment]]))=0),
"Employed at Enrollment missing",
IF(AND(COUNTA(FIT_Lite[[#This Row],[Assessment completed within 15 days of enrollment  Y/N]:[Child Care 6 Months Post-Discharge]])&gt;0,LEN(TRIM(FIT_Lite[[#This Row],[Living Arrangements at Enrollment]]))=0),
"Living Arrangements at Enrollment missing",
IF(AND(OR(FIT_Lite[[#This Row],[Assessment completed within 15 days of enrollment  Y/N]]&lt;&gt;"",COUNTA(FIT_Lite[[#This Row],[Date Comprehensive Family Care Plan Developed]:[Child Care 6 Months Post-Discharge]])&gt;0),LEFT(FIT_Lite[[#This Row],[Assessment completed within 15 days of enrollment  Y/N]],2)&lt;&gt;"Ne",LEN(TRIM(FIT_Lite[[#This Row],[Date Assessment Completed]]))=0),
"Date Assessment Completed missing",
IF(AND(COUNTA(FIT_Lite[[#This Row],[Date Assessment Completed]:[Child Care 6 Months Post-Discharge]])&gt;0,LEN(TRIM(FIT_Lite[[#This Row],[Assessment completed within 15 days of enrollment  Y/N]]))=0),
"Assessment completed within 15 days of enrollment missing",
IF(AND(LEN(TRIM(FIT_Lite[[#This Row],[Date Comprehensive Family Care Plan Developed]]))=0,COUNTA(FIT_Lite[[#This Row],[Most Recent-AAPI Date]:[Child Care 6 Months Post-Discharge]])&gt;0,FIT_Lite[[#This Row],[Comprehensive Family Care Plan Developed Y/N]]&lt;&gt;"No"),
"Date Comprehensive Family Care Plan Developed missing",
IF(AND(LEN(TRIM(FIT_Lite[[#This Row],[Primary ICD-10 Diagnosis]]))=0,COUNTA(FIT_Lite[[#This Row],[Most Recent-AAPI Date]:[Child Care 6 Months Post-Discharge]])&gt;0),
"Primary ICD-10 Diagnosis missing",
IF(AND(FIT_Lite[[#This Row],[Pre-AAPI Conducted/Available]]&lt;&gt;"",COUNTIFS(AAPI_Conducted,FIT_Lite[[#This Row],[Pre-AAPI Conducted/Available]])=0),
"Whether Pre-AAPI conducted not from dropdown",
IF(AND(LEN(TRIM(FIT_Lite[[#This Row],[Pre-AAPI Date]]))=0,OR(AND(COUNTA(FIT_Lite[[#This Row],[Pre-AAPI Score]:[Child Care 6 Months Post-Discharge]])&gt;0,FIT_Lite[[#This Row],[Pre-AAPI Conducted/Available]]&lt;&gt;"No"),FIT_Lite[[#This Row],[Pre-AAPI Conducted/Available]]="Yes")),
"Pre-AAPI Date missing",
IF(AND(LEN(TRIM(FIT_Lite[[#This Row],[Pre-AAPI Score]]))=0,OR(AND(OR(FIT_Lite[[#This Row],[Pre-AAPI Date]]&lt;&gt;"",COUNTA(FIT_Lite[[#This Row],[Most Recent-AAPI Date]:[Child Care 6 Months Post-Discharge]])&gt;0),FIT_Lite[[#This Row],[Pre-AAPI Conducted/Available]]&lt;&gt;"No"),FIT_Lite[[#This Row],[Pre-AAPI Conducted/Available]]="Yes")),
"Pre-AAPI Score missing",
IF(AND(FIT_Lite[[#This Row],[Most Recent-AAPI Conducted/Available]]&lt;&gt;"",COUNTIFS(AAPI_Conducted,FIT_Lite[[#This Row],[Most Recent-AAPI Conducted/Available]])=0),
"Whether Post-AAPI conducted not from dropdown",
IF(AND(LEN(TRIM(FIT_Lite[[#This Row],[Most Recent-AAPI Date]]))=0,OR(AND(COUNTA(FIT_Lite[[#This Row],[Most Recent-AAPI Score]:[Child Care 6 Months Post-Discharge]])&gt;0,FIT_Lite[[#This Row],[Most Recent-AAPI Conducted/Available]]&lt;&gt;"No"),FIT_Lite[[#This Row],[Most Recent-AAPI Conducted/Available]]="Yes")),
"Post-AAPI Date missing",
IF(AND(LEN(TRIM(FIT_Lite[[#This Row],[Most Recent-AAPI Score]]))=0,OR(AND(OR(FIT_Lite[[#This Row],[Most Recent-AAPI Date]]&lt;&gt;"",COUNTA(FIT_Lite[[#This Row],[Date Child Welfare Case Closed If Applicable ]:[Child Care 6 Months Post-Discharge]])&gt;0),FIT_Lite[[#This Row],[Most Recent-AAPI Conducted/Available]]&lt;&gt;"No"),FIT_Lite[[#This Row],[Most Recent-AAPI Conducted/Available]]="Yes")),
"Post-AAPI Score missing",
IF(AND(LEN(TRIM(FIT_Lite[[#This Row],[Child Care at Discharge]]))=0,COUNTA(FIT_Lite[[#This Row],[Living Arrangements at Discharge]:[Child Care 6 Months Post-Discharge]])&gt;0),
"Child Care at Discharge missing",
IF(AND(LEN(TRIM(FIT_Lite[[#This Row],[Living Arrangements at Discharge]]))=0,COUNTA(FIT_Lite[[#This Row],[Child Care at Discharge]:[Child Care 6 Months Post-Discharge]])&gt;0),
"Living Arrangements at Discharge missing",
IF(AND(LEN(TRIM(FIT_Lite[[#This Row],[Employment Status at Discharge]]))=0,COUNTA(FIT_Lite[[#This Row],[Child Care at Discharge]:[Child Care 6 Months Post-Discharge]])&gt;0),
"Employed at Discharge missing",
IF(AND(LEN(TRIM(FIT_Lite[[#This Row],[Discharge Reason]]))=0,OR(FIT_Lite[[#This Row],[Child Care at Discharge]]&lt;&gt;"",COUNTA(FIT_Lite[[#This Row],[Discharge Date]:[Child Care 6 Months Post-Discharge]])&gt;0)),
"Discharge Reason missing",
IF(AND(LEN(TRIM(FIT_Lite[[#This Row],[Discharge Date]]))=0,OR(COUNTA(FIT_Lite[[#This Row],[Discharge Summary completed within 7 days of discharge  Y/N]:[Child Care 6 Months Post-Discharge]])&gt;0,COUNTA(FIT_Lite[[#This Row],[Child Care at Discharge]:[Discharge Reason]])&gt;0)),
"Discharge Date missing",
IF(AND(LEN(TRIM(FIT_Lite[[#This Row],[Discharge Summary completed within 7 days of discharge  Y/N]]))=0,OR(FIT_Lite[[#This Row],[Date Discharge Summary Completed]]&lt;&gt;"",AND(FIT_Lite[[#This Row],[Discharge Date]]&lt;&gt;"",DATEDIF(FIT_Lite[[#This Row],[Discharge Date]],TODAY(),"D")&gt;7))),
"Discharge Summary completed within 7 days of discharge missing",
IF(AND(LEN(TRIM(FIT_Lite[[#This Row],[Date Discharge Summary Completed]]))=0,OR(FIT_Lite[[#This Row],[Discharge Summary completed within 7 days of discharge  Y/N]]&lt;&gt;"",AND(FIT_Lite[[#This Row],[Discharge Date]]&lt;&gt;"",DATEDIF(FIT_Lite[[#This Row],[Discharge Date]],TODAY(),"D")&gt;7))),
"Date Discharge Summary Complete missing",
""))))))))))))))))))))),""))))))))</f>
        <v>This row is missing either a Date of Enrollment or a Reason for Non-Enrollment</v>
      </c>
      <c r="AQ500" s="16" t="str" cm="1">
        <f t="array" aca="1" ref="AQ500" ca="1" xml:space="preserve">
IF(LEN(TRIM(FIT_Lite[[#This Row],[No Data Entry Required Beyond This Point]]))&gt;0,FIT_Lite[[#This Row],[No Data Entry Required Beyond This Point]],
IF(FIT_Lite[[#This Row],[Date of Non-Enrollment]]&gt;0,"",
IF(AND(FIT_Lite[[#This Row],[Pre-AAPI Score]]&lt;&gt;"",OR(FIT_Lite[[#This Row],[Pre-AAPI Score]]&lt;5,FIT_Lite[[#This Row],[Pre-AAPI Score]]&gt;50)),
"Pre-AAPI score not between 5-50",
IF(AND(FIT_Lite[[#This Row],[Pre-AAPI Conducted/Available]]&lt;&gt;"",COUNTIFS(AAPI_Conducted,FIT_Lite[[#This Row],[Pre-AAPI Conducted/Available]])=0),
"Pre-AAPI Conducted/Available not from dropdown menu",
IF(AND(FIT_Lite[[#This Row],[Most Recent-AAPI Conducted/Available]]&lt;&gt;"",COUNTIFS(AAPI_Conducted,FIT_Lite[[#This Row],[Most Recent-AAPI Conducted/Available]])=0),
"Post-AAPI Conducted/Available not from dropdown menu",
IF(AND(FIT_Lite[[#This Row],[Most Recent-AAPI Date]]&gt;0,FIT_Lite[[#This Row],[Most Recent-AAPI Date]]&lt;FIT_Lite[[#This Row],[AAPI Post Min]]),
"Post-AAPI Date is before a previous AAPI date or the enrollment date",
IF(AND(FIT_Lite[[#This Row],[Most Recent-AAPI Date]]&gt;0,FIT_Lite[[#This Row],[Most Recent-AAPI Date]]&gt;FIT_Lite[[#This Row],[Discharge Date]]+30),
"Post-AAPI Date is more than 30 days after discharge date",
IF(AND(FIT_Lite[[#This Row],[Pre-AAPI Date]]&gt;0,FIT_Lite[[#This Row],[Pre-AAPI Date]]&gt;FIT_Lite[[#This Row],[Date Enrolled]]+30),
"Pre-AAPI Date is more than 30 days after enrollment date",
IF(AND(FIT_Lite[[#This Row],[Pre-DLA-20 Conducted/Available]]&lt;&gt;"",COUNTIFS(AAPI_Conducted,FIT_Lite[[#This Row],[Pre-DLA-20 Conducted/Available]])=0),
"Whether Pre-DLA-20 conducted not from dropdown",
IF(AND(LEN(TRIM(FIT_Lite[[#This Row],[Pre-DLA-20 Date]]))=0,OR(AND(COUNTA(FIT_Lite[[#This Row],[Pre-DLA-20 Score]:[Child Care 6 Months Post-Discharge]])&gt;0,FIT_Lite[[#This Row],[Pre-DLA-20 Conducted/Available]]&lt;&gt;"No"),FIT_Lite[[#This Row],[Pre-DLA-20 Conducted/Available]]="Yes")),
"Pre-DLA-20 Date missing",
IF(AND(LEN(TRIM(FIT_Lite[[#This Row],[Pre-DLA-20 Score]]))=0,OR(AND(OR(FIT_Lite[[#This Row],[Pre-DLA-20 Date]]&lt;&gt;"",COUNTA(FIT_Lite[[#This Row],[Most Recent-DLA-20 Date]:[Child Care 6 Months Post-Discharge]])&gt;0),FIT_Lite[[#This Row],[Pre-DLA-20 Conducted/Available]]&lt;&gt;"No"),FIT_Lite[[#This Row],[Pre-DLA-20 Conducted/Available]]="Yes")),
"Pre-DLA-20 Score missing",
"")))))))))))</f>
        <v>This row is missing either a Date of Enrollment or a Reason for Non-Enrollment</v>
      </c>
      <c r="AR500" s="16" t="str" cm="1">
        <f t="array" aca="1" ref="AR500" ca="1">IF(LEN(TRIM(FIT_Lite[[#This Row],[New Column Validations]]))&gt;0,FIT_Lite[[#This Row],[New Column Validations]],
IF(AND(FIT_Lite[[#This Row],[Pre-AAPI Score]]&lt;&gt;"",OR(FIT_Lite[[#This Row],[Pre-AAPI Score]]&lt;5,FIT_Lite[[#This Row],[Pre-AAPI Score]]&gt;50)),
"Pre-AAPI score not between 5-50",
IF(AND(FIT_Lite[[#This Row],[Pre-DLA-20 Score]]&lt;&gt;"",OR(FIT_Lite[[#This Row],[Pre-DLA-20 Score]]&lt;1,FIT_Lite[[#This Row],[Pre-DLA-20 Score]]&gt;7)),
"Pre-DLA-20 Score not between 1-7",
IF(AND(FIT_Lite[[#This Row],[Most Recent-DLA-20 Score]]&lt;&gt;"",OR(FIT_Lite[[#This Row],[Most Recent-DLA-20 Score]]&lt;1,FIT_Lite[[#This Row],[Most Recent-DLA-20 Score]]&gt;7)),
"Post-DLA-20 Score not between 1-7",
IF(AND(LEN(TRIM(FIT_Lite[[#This Row],[Most Recent-DLA-20 Score]]))=0,OR(AND(OR(FIT_Lite[[#This Row],[Most Recent-DLA-20 Date]]&lt;&gt;"",COUNTA(FIT_Lite[[#This Row],[Date Child Welfare Case Closed If Applicable ]:[Child Care 6 Months Post-Discharge]])&gt;0),FIT_Lite[[#This Row],[Most Recent-DLA-20 Conducted/Available]]&lt;&gt;"No"),FIT_Lite[[#This Row],[Most Recent-DLA-20 Conducted/Available]]="Yes")),
"Post-DLA-20 Score missing",
IF(AND(FIT_Lite[[#This Row],[Most Recent-DLA-20 Conducted/Available]]&lt;&gt;"",COUNTIFS(AAPI_Conducted,FIT_Lite[[#This Row],[Most Recent-DLA-20 Conducted/Available]])=0),
"Whether Post-DLA-20 conducted not from dropdown",
IF(AND(LEN(TRIM(FIT_Lite[[#This Row],[Most Recent-DLA-20 Date]]))=0,OR(AND(COUNTA(FIT_Lite[[#This Row],[Most Recent-DLA-20 Score]:[Child Care 6 Months Post-Discharge]])&gt;0,FIT_Lite[[#This Row],[Most Recent-DLA-20 Conducted/Available]]&lt;&gt;"No"),FIT_Lite[[#This Row],[Most Recent-DLA-20 Conducted/Available]]="Yes")),
"Post-DLA-20 Date missing",
"")))))))</f>
        <v>This row is missing either a Date of Enrollment or a Reason for Non-Enrollment</v>
      </c>
      <c r="AS500" s="51" t="str">
        <f ca="1">IF(
AND(LEN(TRIM(FIT_Lite[[#This Row],[Child Care 6 Months Post-Discharge]]))=0,LEN(TRIM(FIT_Lite[[#This Row],[Discharge Date]]))&gt;0,LEN(TRIM(AN500))=0,FIT_Lite[[#This Row],[Discharge Date]]+150&lt;TODAY()),
"Warning: 6 month post-discharge coming up in less than a month, on "&amp;TEXT(DATE(YEAR(FIT_Lite[[#This Row],[Discharge Date]]),MONTH(FIT_Lite[[#This Row],[Discharge Date]])+6,DAY(FIT_Lite[[#This Row],[Discharge Date]])),"MM/DD/YYYY"),
IF(AND(LEN(TRIM(FIT_Lite[[#This Row],[Date Enrolled]]))&gt;0,LEN(TRIM(FIT_Lite[[#This Row],[Discharge Date]])) = 0,(TODAY()-90)&gt;FIT_Lite[[#This Row],[Date Enrolled]],OR(LEN(TRIM(FIT_Lite[[#This Row],[Most Recent-DLA-20 Date]]))=0,(TODAY()-90)&gt;FIT_Lite[[#This Row],[Most Recent-DLA-20 Date]])),
"Warning: 90-day DLA-20 is overdue",
IF(AND(LEN(TRIM(FIT_Lite[[#This Row],[Date Enrolled]]))&gt;0,LEN(TRIM(FIT_Lite[[#This Row],[Discharge Date]])) = 0,(TODAY()-90)&gt;FIT_Lite[[#This Row],[Date Enrolled]],OR(LEN(TRIM(FIT_Lite[[#This Row],[Most Recent-DLA-20 Date]]))=0,(TODAY()-90)&gt;FIT_Lite[[#This Row],[Most Recent-AAPI Date]])),
"Warning: 90-day AAPI is overdue","")))</f>
        <v/>
      </c>
      <c r="AT500" s="48" t="str" cm="1">
        <f t="array" aca="1" ref="AT500" ca="1">IF(LEN(TRIM(FIT_Lite[[#This Row],[Provider]]))&gt;0,
IF(LEN(TRIM(FIT_Lite[[#This Row],[No Data Entry Required Beyond This Point]]))&gt;0,FIT_Lite[[#This Row],[No Data Entry Required Beyond This Point]],
IF(LEN(TRIM(FIT_Lite[[#This Row],[B2]]))&gt;0,FIT_Lite[[#This Row],[B2]],
IF(COUNTIFS(FIT_Lite[Provider],FIT_Lite[[#This Row],[Provider]],FIT_Lite[SSN],FIT_Lite[[#This Row],[SSN]],FIT_Lite[Referral Date],FIT_Lite[[#This Row],[Referral Date]])&gt;1,
"Duplicate referral based on SSN and Referral Date",
IF(COUNTIFS(Providers,FIT_Lite[[#This Row],[Provider]])=0,"Provider not from dropdown menu",
IF(LEN(TRIM(FIT_Lite[[#This Row],[First Name]]))=0, "First Name is blank",
IF(LEN(TRIM(FIT_Lite[[#This Row],[Last Name]]))=0, "Last Name is blank",
IF(AND(LEN(TRIM(FIT_Lite[[#This Row],[SSN]]))=0,FIT_Lite[[#This Row],[Date of Non-Enrollment]]=""),
"SSN is blank",
IF(LEN(TRIM(FIT_Lite[[#This Row],[Birth Date]]))=0, "Birth Date is blank",
IF(LEN(TRIM(FIT_Lite[[#This Row],[Referral Source]]))=0,"Referral Source is blank",
IF(LEN(TRIM(FIT_Lite[[#This Row],[Referral Date]]))=0,"Referral Date is blank",
IF(AND(LEN(TRIM(FIT_Lite[[#This Row],[SSN]]))&gt;0,OR(LEN(FIT_Lite[[#This Row],[SSN]])&lt;&gt;11,MID(FIT_Lite[[#This Row],[SSN]],4,1)&lt;&gt;"-")),
"Incorrectly formatted SSN",
IF(AND(FIT_Lite[[#This Row],[Birth Date]]&lt;&gt;"",DATE(YEAR(TODAY())-18,MONTH(TODAY()),DAY(TODAY()))&lt;FIT_Lite[[#This Row],[Birth Date]]), "Date of birth is less than 18 years ago",
IF(AND(FIT_Lite[[#This Row],[Birth Date]]&lt;&gt;"",DATE(YEAR(TODAY())-100,MONTH(TODAY()),DAY(TODAY()))&gt;FIT_Lite[[#This Row],[Birth Date]]), "Date of birth is more than 100 years ago",
IF(AND(FIT_Lite[[#This Row],[Referral Source]]&lt;&gt;"",COUNTIFS(RefSource,FIT_Lite[[#This Row],[Referral Source]])=0),"Referral Source not from dropdown menu",
IF(AND(FIT_Lite[[#This Row],[Referral Source]]&lt;&gt;"",FIT_Lite[[#This Row],[Referral Date]]&lt;FIT_Lite[[#This Row],[Birth Date]]),"Referral Date before birth date",
IF(AND(FIT_Lite[[#This Row],[Referral Source]]&lt;&gt;"",FIT_Lite[[#This Row],[Referral Date]]&gt;TODAY()),"Referral Date after today",
IF(AND(FIT_Lite[[#This Row],[Date Enrolled]]&lt;&gt;"",FIT_Lite[[#This Row],[Referral Date]]&lt;&gt;"",FIT_Lite[[#This Row],[Date Enrolled]]&lt;(FIT_Lite[[#This Row],[Referral Date]]-30)),
"Date Enrolled more than 30 days before Referral Date",
IF(AND(FIT_Lite[[#This Row],[Date Enrolled]]&lt;&gt;"",FIT_Lite[[#This Row],[Date Enrolled]]&gt;TODAY()),
"Date Enrolled after today",
IF(AND(FIT_Lite[[#This Row],[Child Care at Enrollment]]&lt;&gt;"",COUNTIFS(Care_Type,FIT_Lite[[#This Row],[Child Care at Enrollment]])=0),
"Child Care at Enrollment not from dropdown menu",
IF(AND(FIT_Lite[[#This Row],[Employment Status at Enrollment]]&lt;&gt;"",COUNTIFS(EmpStat,FIT_Lite[[#This Row],[Employment Status at Enrollment]])=0),
"Employment at Enrollment not from dropdown menu",
IF(AND(FIT_Lite[[#This Row],[Living Arrangements at Enrollment]]&lt;&gt;"",COUNTIFS(Living_Arr,FIT_Lite[[#This Row],[Living Arrangements at Enrollment]])=0),
"Living Arrangements at Enrollment not from dropdown menu",
IF(AND(FIT_Lite[[#This Row],[Assessment completed within 15 days of enrollment  Y/N]]&lt;&gt;"",COUNTIFS(Assessment_Status,FIT_Lite[[#This Row],[Assessment completed within 15 days of enrollment  Y/N]])=0),
"Assessments completed within 15 days of enrollment not from dropdown menu",
IF(AND(FIT_Lite[[#This Row],[Date Assessment Completed]]&lt;&gt;"",FIT_Lite[[#This Row],[Date Assessment Completed]]&lt;(FIT_Lite[[#This Row],[Referral Date]]-30)),
"Date Assessment Completed more than 30 days before Referral Date",
IF(AND(FIT_Lite[[#This Row],[Date Assessment Completed]]&lt;&gt;"",FIT_Lite[[#This Row],[Date Assessment Completed]]&gt;TODAY()),
"Date Assessment Completed after today",
IF(AND(FIT_Lite[[#This Row],[Date Comprehensive Family Care Plan Developed]]&lt;&gt;"",FIT_Lite[[#This Row],[Date Comprehensive Family Care Plan Developed]]&lt;FIT_Lite[[#This Row],[Referral Date]]),
"Date Comprehensive Family Care Plan Developed before Referral Date",
IF(AND(FIT_Lite[[#This Row],[Date Comprehensive Family Care Plan Developed]]&lt;&gt;"",FIT_Lite[[#This Row],[Date Comprehensive Family Care Plan Developed]]&gt;TODAY()),
"Date Comprehensive Family Care Plan Developed after today",
IF(AND(FIT_Lite[[#This Row],[Primary ICD-10 Diagnosis]]&lt;&gt;"",COUNTIFS(ICD10_Combined,FIT_Lite[[#This Row],[Primary ICD-10 Diagnosis]])=0),
"ICD10 code not from dropdown menu",
IF(AND(FIT_Lite[[#This Row],[Pre-AAPI Date]]&lt;&gt;"",FIT_Lite[[#This Row],[Date Enrolled]]&lt;&gt;"",FIT_Lite[[#This Row],[Pre-AAPI Date]]&lt;FIT_Lite[[#This Row],[Date Enrolled]]),
"Pre-AAPI Date before Date Enrolled",
IF(AND(FIT_Lite[[#This Row],[Pre-AAPI Score]]&lt;&gt;"",OR(FIT_Lite[[#This Row],[Pre-AAPI Score]]&lt;5,FIT_Lite[[#This Row],[Pre-AAPI Score]]&gt;50)),
"Pre-AAPI score not between 5-50",
IF(AND(FIT_Lite[[#This Row],[Most Recent-AAPI Score]]&lt;&gt;"",OR(FIT_Lite[[#This Row],[Most Recent-AAPI Score]]&lt;5,FIT_Lite[[#This Row],[Most Recent-AAPI Score]]&gt;50)),
"Post-AAPI score not between 5-50",
IF(AND(FIT_Lite[[#This Row],[Date Child Welfare Case Closed If Applicable ]]&lt;&gt;"",FIT_Lite[[#This Row],[Date Child Welfare Case Closed If Applicable ]]&lt;FIT_Lite[[#This Row],[Referral Date]]),
"Date Child Welfare Case Closed before Referral Date",
IF(AND(FIT_Lite[[#This Row],[Date Child Welfare Case Closed If Applicable ]]&lt;&gt;"",FIT_Lite[[#This Row],[Date Child Welfare Case Closed If Applicable ]]&gt;TODAY()),
"Date Child Welfare Case Closed after today",
IF(AND(FIT_Lite[[#This Row],[Child Care at Discharge]]&lt;&gt;"",COUNTIFS(Care_Type,FIT_Lite[[#This Row],[Child Care at Discharge]])=0),
"Child Care at Discharge not from dropdown menu",
IF(AND(FIT_Lite[[#This Row],[Living Arrangements at Discharge]]&lt;&gt;"",COUNTIFS(Living_Arr,FIT_Lite[[#This Row],[Living Arrangements at Discharge]])=0),
"Living Arrangements at Discharge not from dropdown menu",
IF(AND(FIT_Lite[[#This Row],[Employment Status at Discharge]]&lt;&gt;"",COUNTIFS(EmpStat,FIT_Lite[[#This Row],[Employment Status at Discharge]])=0),
"Employed at Discharge not from dropdown menu",
IF(AND(FIT_Lite[[#This Row],[Discharge Reason]]&lt;&gt;"",COUNTIFS(Discharge_Reason,FIT_Lite[[#This Row],[Discharge Reason]])=0),
"Discharge Reason not from dropdown menu",
IF(AND(FIT_Lite[[#This Row],[Discharge Summary completed within 7 days of discharge  Y/N]]&lt;&gt;"",COUNTIFS(YesNo[],FIT_Lite[[#This Row],[Discharge Summary completed within 7 days of discharge  Y/N]])=0),
"Discharge Summary completed within 7 days of discharge not from dropdown menu",
IF(AND(FIT_Lite[[#This Row],[Date Discharge Summary Completed]]&lt;&gt;"",FIT_Lite[[#This Row],[Date Discharge Summary Completed]]&lt;FIT_Lite[[#This Row],[Discharge Date]]),
"Date Discharge Summary Completed before Discharge Date",
IF(AND(FIT_Lite[[#This Row],[Date Discharge Summary Completed]]&lt;&gt;"",FIT_Lite[[#This Row],[Date Discharge Summary Completed]]&gt;TODAY()),
"Date Discharge Summary Completed after today",
IF(AND(LEN(TRIM(FIT_Lite[[#This Row],[Child Care 6 Months Post-Discharge]]))=0,FIT_Lite[[#This Row],[Discharge Date]]+180&lt;TODAY(),LEN(TRIM(FIT_Lite[[#This Row],[Discharge Date]]))&gt;0),
"More than 6 months past discharge date but no entry in Child Care 6 Months Post-Discharge. A never completed option exists if child care post-discharge was never completed.",
IF(AND(FIT_Lite[[#This Row],[Child Care 6 Months Post-Discharge]]&lt;&gt;"",COUNTIFS(Care_Type_Post,FIT_Lite[[#This Row],[Child Care 6 Months Post-Discharge]])=0),
"Child Care 6 Months Post-Discharge not from dropdown menu",
IF(LEN(TRIM(FIT_Lite[[#This Row],[B3]]))&gt;0,FIT_Lite[[#This Row],[B3]],
"")))))))))))))))))))))))))))))))))))))))))),
IF(COUNTA(FIT_Lite[[#This Row],[First Name]:[Provider Notes]])&gt;0,"Provider is missing",
""))</f>
        <v/>
      </c>
      <c r="AU500" s="48" t="str">
        <f ca="1">IF(TRIM(FIT_Lite[[#This Row],[Waitlisted Date
(If applicable)]])&lt;&gt;"",
IF(AND(TRIM(FIT_Lite[[#This Row],[Date of Non-Enrollment]])="",TRIM(FIT_Lite[[#This Row],[Date Enrolled]])=""),DATEDIF(FIT_Lite[[#This Row],[Waitlisted Date
(If applicable)]],TODAY(),"D"),IF(TRIM(FIT_Lite[[#This Row],[Date Enrolled]])&lt;&gt;"",DATEDIF(FIT_Lite[[#This Row],[Waitlisted Date
(If applicable)]],FIT_Lite[[#This Row],[Date Enrolled]],"D"),IF(TRIM(FIT_Lite[[#This Row],[Date of Non-Enrollment]])&lt;&gt;"",DATEDIF(FIT_Lite[[#This Row],[Waitlisted Date
(If applicable)]],FIT_Lite[[#This Row],[Date of Non-Enrollment]],"D")))),"")</f>
        <v/>
      </c>
      <c r="AV500" s="7">
        <f>IF(FIT_Lite[[#This Row],[Most Recent-AAPI Score]]&gt;=40, 1, IF(OR(TRIM(FIT_Lite[[#This Row],[Pre-AAPI Score]])="",TRIM(FIT_Lite[[#This Row],[Most Recent-AAPI Score]])=""),0,IF(FIT_Lite[[#This Row],[Most Recent-AAPI Score]]-FIT_Lite[[#This Row],[Pre-AAPI Score]]&gt;=0,1,0)))</f>
        <v>0</v>
      </c>
      <c r="AW500" s="7">
        <f>IF(FIT_Lite[[#This Row],[Most Recent-DLA-20 Score]]&gt;=7, 1, IF(OR(TRIM(FIT_Lite[[#This Row],[Pre-DLA-20 Score]])="",TRIM(FIT_Lite[[#This Row],[Most Recent-DLA-20 Score]])=""),0,IF(FIT_Lite[[#This Row],[Most Recent-DLA-20 Score]]-FIT_Lite[[#This Row],[Pre-DLA-20 Score]]&gt;=0,1,0)))</f>
        <v>0</v>
      </c>
      <c r="AX500" s="7">
        <f>IF(FIT_Lite[[#This Row],[Most Recent-AAPI Score]]&gt;=40, 1, IF(OR(TRIM(FIT_Lite[[#This Row],[Pre-AAPI Score]])="",TRIM(FIT_Lite[[#This Row],[Most Recent-AAPI Score]])=""),0,IF(FIT_Lite[[#This Row],[Most Recent-AAPI Score]]-FIT_Lite[[#This Row],[Pre-AAPI Score]]&gt;=0,1,0)))</f>
        <v>0</v>
      </c>
      <c r="AY500" s="7">
        <f>IF(FIT_Lite[[#This Row],[Most Recent-DLA-20 Score]]&gt;=7, 1, IF(OR(TRIM(FIT_Lite[[#This Row],[Pre-DLA-20 Score]])="",TRIM(FIT_Lite[[#This Row],[Most Recent-DLA-20 Score]])=""),0,IF(FIT_Lite[[#This Row],[Most Recent-DLA-20 Score]]-FIT_Lite[[#This Row],[Pre-DLA-20 Score]]&gt;=0,1,0)))</f>
        <v>0</v>
      </c>
      <c r="AZ500" s="7" t="str">
        <f>IFERROR(VLOOKUP(FIT_Lite[[#This Row],[Primary ICD-10 Diagnosis]],ICD_10[[Combined]:[category]],3,FALSE),"")</f>
        <v/>
      </c>
      <c r="BA500" s="18" t="str">
        <f>IF(AND(LEN(FIT_Lite[[#This Row],[Date Enrolled]])&gt;0,LEN(FIT_Lite[[#This Row],[Date Assessment Completed]])&gt;0),IF((FIT_Lite[[#This Row],[Date Assessment Completed]]-FIT_Lite[[#This Row],[Date Enrolled]])&lt;=15,"Yes","No"),"")</f>
        <v/>
      </c>
      <c r="BB500" s="7" t="str">
        <f>IF(AND(LEN(FIT_Lite[[#This Row],[Discharge Date]])&gt;0,LEN(FIT_Lite[[#This Row],[Date Discharge Summary Completed]])&gt;0),IF(DATEDIF(FIT_Lite[[#This Row],[Discharge Date]],FIT_Lite[[#This Row],[Date Discharge Summary Completed]],"D")&lt;=7,"Yes","No"),"")</f>
        <v/>
      </c>
      <c r="BC500" s="18" t="str">
        <f>IFERROR(IF(LEN(TRIM(FIT_Lite[[#This Row],[Living Arrangements at Discharge]]))&gt;0,VLOOKUP(FIT_Lite[[#This Row],[Living Arrangements at Discharge]],Living_Arrangements[],2,FALSE),""),"")</f>
        <v/>
      </c>
      <c r="BD500" s="18" t="str">
        <f>IF(LEN(TRIM(FIT_Lite[[#This Row],[Employment Status at Enrollment]]))&gt;0,IF(FIT_Lite[[#This Row],[Employment Status at Enrollment]]="Yes","Stable",IF(FIT_Lite[[#This Row],[Employment Status at Enrollment]]="No","Unstable",IFERROR(VLOOKUP(FIT_Lite[[#This Row],[Employment Status at Enrollment]],Employment_Stat[],2,FALSE),""))),"")</f>
        <v/>
      </c>
      <c r="BE500" s="18" t="str">
        <f>IF(LEN(TRIM(FIT_Lite[[#This Row],[Employment Status at Discharge]]))&gt;0,IF(FIT_Lite[[#This Row],[Employment Status at Discharge]]="Yes","Stable",IF(FIT_Lite[[#This Row],[Employment Status at Discharge]]="No","Unstable",IFERROR(VLOOKUP(FIT_Lite[[#This Row],[Employment Status at Discharge]],Employment_Stat[],2,FALSE),""))),"")</f>
        <v/>
      </c>
      <c r="BF500" s="16">
        <f>IF(LEN(FIT_Lite[[#This Row],[Pre-AAPI Date]])&gt;0,FIT_Lite[[#This Row],[Pre-AAPI Date]],FIT_Lite[[#This Row],[Date Enrolled]])</f>
        <v>0</v>
      </c>
      <c r="BG500" s="16">
        <f ca="1">IF(LEN(FIT_Lite[[#This Row],[Date Discharge Summary Completed]])&gt;0,FIT_Lite[[#This Row],[Date Discharge Summary Completed]],IF(LEN(FIT_Lite[[#This Row],[Discharge Date]])&gt;0,FIT_Lite[[#This Row],[Discharge Date]]+30,TODAY()))</f>
        <v>45940</v>
      </c>
      <c r="BH500" s="16">
        <f>IF(LEN(FIT_Lite[[#This Row],[Pre-DLA-20 Date]])&gt;0,FIT_Lite[[#This Row],[Pre-DLA-20 Date]],FIT_Lite[[#This Row],[Date Enrolled]])</f>
        <v>0</v>
      </c>
      <c r="BI500" t="str">
        <f>IFERROR(IF(AND(TRIM(FIT_Lite[[#This Row],[Date Enrolled]])&lt;&gt;"",TRIM(FIT_Lite[[#This Row],[Discharge Date]])&lt;&gt;""),DATEDIF(FIT_Lite[[#This Row],[Date Enrolled]],FIT_Lite[[#This Row],[Discharge Date]],"D"),""),"")</f>
        <v/>
      </c>
    </row>
    <row r="501" spans="1:61" x14ac:dyDescent="0.25">
      <c r="A501"/>
      <c r="B501"/>
      <c r="C501"/>
      <c r="D501"/>
      <c r="E501"/>
      <c r="F501"/>
      <c r="G501"/>
      <c r="H501"/>
      <c r="I501"/>
      <c r="J501"/>
      <c r="K501"/>
      <c r="L501"/>
      <c r="M501"/>
      <c r="N501" s="1"/>
      <c r="O501"/>
      <c r="P501"/>
      <c r="Q501"/>
      <c r="R501"/>
      <c r="S501" s="1"/>
      <c r="T501"/>
      <c r="U501" s="39"/>
      <c r="V501" s="39"/>
      <c r="W501" s="39"/>
      <c r="X501" s="39"/>
      <c r="Y501" s="39"/>
      <c r="Z501" s="39"/>
      <c r="AA501" s="39"/>
      <c r="AB501" s="39"/>
      <c r="AC501" s="39"/>
      <c r="AD501" s="39"/>
      <c r="AE501" s="39"/>
      <c r="AF501" s="39"/>
      <c r="AG501"/>
      <c r="AH501" s="1"/>
      <c r="AI501"/>
      <c r="AJ501"/>
      <c r="AK501" s="39"/>
      <c r="AL501" s="39"/>
      <c r="AM501" s="39"/>
      <c r="AN501" s="39"/>
      <c r="AO501" s="60"/>
      <c r="AP501"/>
      <c r="AQ501"/>
      <c r="AR501"/>
      <c r="AS501" s="1"/>
      <c r="AT501" s="1"/>
      <c r="AU501" s="1"/>
      <c r="AV501"/>
      <c r="AW501"/>
      <c r="AX501"/>
      <c r="AY501"/>
      <c r="AZ501"/>
      <c r="BA501"/>
      <c r="BB501"/>
      <c r="BC501"/>
      <c r="BD501"/>
      <c r="BE501"/>
      <c r="BF501"/>
      <c r="BG501"/>
      <c r="BH501"/>
    </row>
    <row r="502" spans="1:61" x14ac:dyDescent="0.25">
      <c r="A502"/>
      <c r="B502"/>
      <c r="C502"/>
      <c r="D502"/>
      <c r="E502"/>
      <c r="F502"/>
      <c r="G502"/>
      <c r="H502"/>
      <c r="I502"/>
      <c r="J502"/>
      <c r="K502"/>
      <c r="L502"/>
      <c r="M502"/>
      <c r="N502" s="1"/>
      <c r="O502"/>
      <c r="P502"/>
      <c r="Q502"/>
      <c r="R502"/>
      <c r="S502" s="1"/>
      <c r="T502"/>
      <c r="U502" s="39"/>
      <c r="V502" s="39"/>
      <c r="W502" s="39"/>
      <c r="X502" s="39"/>
      <c r="Y502" s="39"/>
      <c r="Z502" s="39"/>
      <c r="AA502" s="39"/>
      <c r="AB502" s="39"/>
      <c r="AC502" s="39"/>
      <c r="AD502" s="39"/>
      <c r="AE502" s="39"/>
      <c r="AF502" s="39"/>
      <c r="AG502"/>
      <c r="AH502" s="1"/>
      <c r="AI502"/>
      <c r="AJ502"/>
      <c r="AK502" s="39"/>
      <c r="AL502" s="39"/>
      <c r="AM502" s="39"/>
      <c r="AN502" s="39"/>
      <c r="AO502" s="60"/>
      <c r="AP502"/>
      <c r="AQ502"/>
      <c r="AR502"/>
      <c r="AS502" s="1"/>
      <c r="AT502" s="1"/>
      <c r="AU502" s="1"/>
      <c r="AV502"/>
      <c r="AW502"/>
      <c r="AX502"/>
      <c r="AY502"/>
      <c r="AZ502"/>
      <c r="BA502"/>
      <c r="BB502"/>
      <c r="BC502"/>
      <c r="BD502"/>
      <c r="BE502"/>
      <c r="BF502"/>
      <c r="BG502"/>
      <c r="BH502"/>
    </row>
    <row r="503" spans="1:61" x14ac:dyDescent="0.25">
      <c r="A503"/>
      <c r="B503"/>
      <c r="C503"/>
      <c r="D503"/>
      <c r="E503"/>
      <c r="F503"/>
      <c r="G503"/>
      <c r="H503"/>
      <c r="I503"/>
      <c r="J503"/>
      <c r="K503"/>
      <c r="L503"/>
      <c r="M503"/>
      <c r="N503" s="1"/>
      <c r="O503"/>
      <c r="P503"/>
      <c r="Q503"/>
      <c r="R503"/>
      <c r="S503" s="1"/>
      <c r="T503"/>
      <c r="U503" s="39"/>
      <c r="V503" s="39"/>
      <c r="W503" s="39"/>
      <c r="X503" s="39"/>
      <c r="Y503" s="39"/>
      <c r="Z503" s="39"/>
      <c r="AA503" s="39"/>
      <c r="AB503" s="39"/>
      <c r="AC503" s="39"/>
      <c r="AD503" s="39"/>
      <c r="AE503" s="39"/>
      <c r="AF503" s="39"/>
      <c r="AG503"/>
      <c r="AH503" s="1"/>
      <c r="AI503"/>
      <c r="AJ503"/>
      <c r="AK503" s="39"/>
      <c r="AL503" s="39"/>
      <c r="AM503" s="39"/>
      <c r="AN503" s="39"/>
      <c r="AO503" s="60"/>
      <c r="AP503"/>
      <c r="AQ503"/>
      <c r="AR503"/>
      <c r="AS503" s="1"/>
      <c r="AT503" s="1"/>
      <c r="AU503" s="1"/>
      <c r="AV503"/>
      <c r="AW503"/>
      <c r="AX503"/>
      <c r="AY503"/>
      <c r="AZ503"/>
      <c r="BA503"/>
      <c r="BB503"/>
      <c r="BC503"/>
      <c r="BD503"/>
      <c r="BE503"/>
      <c r="BF503"/>
      <c r="BG503"/>
      <c r="BH503"/>
    </row>
    <row r="504" spans="1:61" x14ac:dyDescent="0.25">
      <c r="A504"/>
      <c r="B504"/>
      <c r="C504"/>
      <c r="D504"/>
      <c r="E504"/>
      <c r="F504"/>
      <c r="G504"/>
      <c r="H504"/>
      <c r="I504"/>
      <c r="J504"/>
      <c r="K504"/>
      <c r="L504"/>
      <c r="M504"/>
      <c r="N504" s="1"/>
      <c r="O504"/>
      <c r="P504"/>
      <c r="Q504"/>
      <c r="R504"/>
      <c r="S504" s="1"/>
      <c r="T504"/>
      <c r="U504" s="39"/>
      <c r="V504" s="39"/>
      <c r="W504" s="39"/>
      <c r="X504" s="39"/>
      <c r="Y504" s="39"/>
      <c r="Z504" s="39"/>
      <c r="AA504" s="39"/>
      <c r="AB504" s="39"/>
      <c r="AC504" s="39"/>
      <c r="AD504" s="39"/>
      <c r="AE504" s="39"/>
      <c r="AF504" s="39"/>
      <c r="AG504"/>
      <c r="AH504" s="1"/>
      <c r="AI504"/>
      <c r="AJ504"/>
      <c r="AK504" s="39"/>
      <c r="AL504" s="39"/>
      <c r="AM504" s="39"/>
      <c r="AN504" s="39"/>
      <c r="AO504" s="60"/>
      <c r="AP504"/>
      <c r="AQ504"/>
      <c r="AR504"/>
      <c r="AS504" s="1"/>
      <c r="AT504" s="1"/>
      <c r="AU504" s="1"/>
      <c r="AV504"/>
      <c r="AW504"/>
      <c r="AX504"/>
      <c r="AY504"/>
      <c r="AZ504"/>
      <c r="BA504"/>
      <c r="BB504"/>
      <c r="BC504"/>
      <c r="BD504"/>
      <c r="BE504"/>
      <c r="BF504"/>
      <c r="BG504"/>
      <c r="BH504"/>
    </row>
    <row r="505" spans="1:61" x14ac:dyDescent="0.25">
      <c r="A505"/>
      <c r="B505"/>
      <c r="C505"/>
      <c r="D505"/>
      <c r="E505"/>
      <c r="F505"/>
      <c r="G505"/>
      <c r="H505"/>
      <c r="I505"/>
      <c r="J505"/>
      <c r="K505"/>
      <c r="L505"/>
      <c r="M505"/>
      <c r="N505" s="1"/>
      <c r="O505"/>
      <c r="P505"/>
      <c r="Q505"/>
      <c r="R505"/>
      <c r="S505" s="1"/>
      <c r="T505"/>
      <c r="U505" s="39"/>
      <c r="V505" s="39"/>
      <c r="W505" s="39"/>
      <c r="X505" s="39"/>
      <c r="Y505" s="39"/>
      <c r="Z505" s="39"/>
      <c r="AA505" s="39"/>
      <c r="AB505" s="39"/>
      <c r="AC505" s="39"/>
      <c r="AD505" s="39"/>
      <c r="AE505" s="39"/>
      <c r="AF505" s="39"/>
      <c r="AG505"/>
      <c r="AH505" s="1"/>
      <c r="AI505"/>
      <c r="AJ505"/>
      <c r="AK505" s="39"/>
      <c r="AL505" s="39"/>
      <c r="AM505" s="39"/>
      <c r="AN505" s="39"/>
      <c r="AO505" s="60"/>
      <c r="AP505"/>
      <c r="AQ505"/>
      <c r="AR505"/>
      <c r="AS505" s="1"/>
      <c r="AT505" s="1"/>
      <c r="AU505" s="1"/>
      <c r="AV505"/>
      <c r="AW505"/>
      <c r="AX505"/>
      <c r="AY505"/>
      <c r="AZ505"/>
      <c r="BA505"/>
      <c r="BB505"/>
      <c r="BC505"/>
      <c r="BD505"/>
      <c r="BE505"/>
      <c r="BF505"/>
      <c r="BG505"/>
      <c r="BH505"/>
    </row>
    <row r="506" spans="1:61" x14ac:dyDescent="0.25">
      <c r="A506"/>
      <c r="B506"/>
      <c r="C506"/>
      <c r="D506"/>
      <c r="E506"/>
      <c r="F506"/>
      <c r="G506"/>
      <c r="H506"/>
      <c r="I506"/>
      <c r="J506"/>
      <c r="K506"/>
      <c r="L506"/>
      <c r="M506"/>
      <c r="N506" s="1"/>
      <c r="O506"/>
      <c r="P506"/>
      <c r="Q506"/>
      <c r="R506"/>
      <c r="S506" s="1"/>
      <c r="T506"/>
      <c r="U506" s="39"/>
      <c r="V506" s="39"/>
      <c r="W506" s="39"/>
      <c r="X506" s="39"/>
      <c r="Y506" s="39"/>
      <c r="Z506" s="39"/>
      <c r="AA506" s="39"/>
      <c r="AB506" s="39"/>
      <c r="AC506" s="39"/>
      <c r="AD506" s="39"/>
      <c r="AE506" s="39"/>
      <c r="AF506" s="39"/>
      <c r="AG506"/>
      <c r="AH506" s="1"/>
      <c r="AI506"/>
      <c r="AJ506"/>
      <c r="AK506" s="39"/>
      <c r="AL506" s="39"/>
      <c r="AM506" s="39"/>
      <c r="AN506" s="39"/>
      <c r="AO506" s="60"/>
      <c r="AP506"/>
      <c r="AQ506"/>
      <c r="AR506"/>
      <c r="AS506" s="1"/>
      <c r="AT506" s="1"/>
      <c r="AU506" s="1"/>
      <c r="AV506"/>
      <c r="AW506"/>
      <c r="AX506"/>
      <c r="AY506"/>
      <c r="AZ506"/>
      <c r="BA506"/>
      <c r="BB506"/>
      <c r="BC506"/>
      <c r="BD506"/>
      <c r="BE506"/>
      <c r="BF506"/>
      <c r="BG506"/>
      <c r="BH506"/>
    </row>
    <row r="507" spans="1:61" x14ac:dyDescent="0.25">
      <c r="A507"/>
      <c r="B507"/>
      <c r="C507"/>
      <c r="D507"/>
      <c r="E507"/>
      <c r="F507"/>
      <c r="G507"/>
      <c r="H507"/>
      <c r="I507"/>
      <c r="J507"/>
      <c r="K507"/>
      <c r="L507"/>
      <c r="M507"/>
      <c r="N507" s="1"/>
      <c r="O507"/>
      <c r="P507"/>
      <c r="Q507"/>
      <c r="R507"/>
      <c r="S507" s="1"/>
      <c r="T507"/>
      <c r="U507" s="39"/>
      <c r="V507" s="39"/>
      <c r="W507" s="39"/>
      <c r="X507" s="39"/>
      <c r="Y507" s="39"/>
      <c r="Z507" s="39"/>
      <c r="AA507" s="39"/>
      <c r="AB507" s="39"/>
      <c r="AC507" s="39"/>
      <c r="AD507" s="39"/>
      <c r="AE507" s="39"/>
      <c r="AF507" s="39"/>
      <c r="AG507"/>
      <c r="AH507" s="1"/>
      <c r="AI507"/>
      <c r="AJ507"/>
      <c r="AK507" s="39"/>
      <c r="AL507" s="39"/>
      <c r="AM507" s="39"/>
      <c r="AN507" s="39"/>
      <c r="AO507" s="60"/>
      <c r="AP507"/>
      <c r="AQ507"/>
      <c r="AR507"/>
      <c r="AS507" s="1"/>
      <c r="AT507" s="1"/>
      <c r="AU507" s="1"/>
      <c r="AV507"/>
      <c r="AW507"/>
      <c r="AX507"/>
      <c r="AY507"/>
      <c r="AZ507"/>
      <c r="BA507"/>
      <c r="BB507"/>
      <c r="BC507"/>
      <c r="BD507"/>
      <c r="BE507"/>
      <c r="BF507"/>
      <c r="BG507"/>
      <c r="BH507"/>
    </row>
    <row r="508" spans="1:61" x14ac:dyDescent="0.25">
      <c r="A508"/>
      <c r="B508"/>
      <c r="C508"/>
      <c r="D508"/>
      <c r="E508"/>
      <c r="F508"/>
      <c r="G508"/>
      <c r="H508"/>
      <c r="I508"/>
      <c r="J508"/>
      <c r="K508"/>
      <c r="L508"/>
      <c r="M508"/>
      <c r="N508" s="1"/>
      <c r="O508"/>
      <c r="P508"/>
      <c r="Q508"/>
      <c r="R508"/>
      <c r="S508" s="1"/>
      <c r="T508"/>
      <c r="U508" s="39"/>
      <c r="V508" s="39"/>
      <c r="W508" s="39"/>
      <c r="X508" s="39"/>
      <c r="Y508" s="39"/>
      <c r="Z508" s="39"/>
      <c r="AA508" s="39"/>
      <c r="AB508" s="39"/>
      <c r="AC508" s="39"/>
      <c r="AD508" s="39"/>
      <c r="AE508" s="39"/>
      <c r="AF508" s="39"/>
      <c r="AG508"/>
      <c r="AH508" s="1"/>
      <c r="AI508"/>
      <c r="AJ508"/>
      <c r="AK508" s="39"/>
      <c r="AL508" s="39"/>
      <c r="AM508" s="39"/>
      <c r="AN508" s="39"/>
      <c r="AO508" s="60"/>
      <c r="AP508"/>
      <c r="AQ508"/>
      <c r="AR508"/>
      <c r="AS508" s="1"/>
      <c r="AT508" s="1"/>
      <c r="AU508" s="1"/>
      <c r="AV508"/>
      <c r="AW508"/>
      <c r="AX508"/>
      <c r="AY508"/>
      <c r="AZ508"/>
      <c r="BA508"/>
      <c r="BB508"/>
      <c r="BC508"/>
      <c r="BD508"/>
      <c r="BE508"/>
      <c r="BF508"/>
      <c r="BG508"/>
      <c r="BH508"/>
    </row>
    <row r="509" spans="1:61" x14ac:dyDescent="0.25">
      <c r="A509"/>
      <c r="B509"/>
      <c r="C509"/>
      <c r="D509"/>
      <c r="E509"/>
      <c r="F509"/>
      <c r="G509"/>
      <c r="H509"/>
      <c r="I509"/>
      <c r="J509"/>
      <c r="K509"/>
      <c r="L509"/>
      <c r="M509"/>
      <c r="N509" s="1"/>
      <c r="O509"/>
      <c r="P509"/>
      <c r="Q509"/>
      <c r="R509"/>
      <c r="S509" s="1"/>
      <c r="T509"/>
      <c r="U509" s="39"/>
      <c r="V509" s="39"/>
      <c r="W509" s="39"/>
      <c r="X509" s="39"/>
      <c r="Y509" s="39"/>
      <c r="Z509" s="39"/>
      <c r="AA509" s="39"/>
      <c r="AB509" s="39"/>
      <c r="AC509" s="39"/>
      <c r="AD509" s="39"/>
      <c r="AE509" s="39"/>
      <c r="AF509" s="39"/>
      <c r="AG509"/>
      <c r="AH509" s="1"/>
      <c r="AI509"/>
      <c r="AJ509"/>
      <c r="AK509" s="39"/>
      <c r="AL509" s="39"/>
      <c r="AM509" s="39"/>
      <c r="AN509" s="39"/>
      <c r="AO509" s="60"/>
      <c r="AP509"/>
      <c r="AQ509"/>
      <c r="AR509"/>
      <c r="AS509" s="1"/>
      <c r="AT509" s="1"/>
      <c r="AU509" s="1"/>
      <c r="AV509"/>
      <c r="AW509"/>
      <c r="AX509"/>
      <c r="AY509"/>
      <c r="AZ509"/>
      <c r="BA509"/>
      <c r="BB509"/>
      <c r="BC509"/>
      <c r="BD509"/>
      <c r="BE509"/>
      <c r="BF509"/>
      <c r="BG509"/>
      <c r="BH509"/>
    </row>
    <row r="510" spans="1:61" x14ac:dyDescent="0.25">
      <c r="A510"/>
      <c r="B510"/>
      <c r="C510"/>
      <c r="D510"/>
      <c r="E510"/>
      <c r="F510"/>
      <c r="G510"/>
      <c r="H510"/>
      <c r="I510"/>
      <c r="J510"/>
      <c r="K510"/>
      <c r="L510"/>
      <c r="M510"/>
      <c r="N510" s="1"/>
      <c r="O510"/>
      <c r="P510"/>
      <c r="Q510"/>
      <c r="R510"/>
      <c r="S510" s="1"/>
      <c r="T510"/>
      <c r="U510" s="39"/>
      <c r="V510" s="39"/>
      <c r="W510" s="39"/>
      <c r="X510" s="39"/>
      <c r="Y510" s="39"/>
      <c r="Z510" s="39"/>
      <c r="AA510" s="39"/>
      <c r="AB510" s="39"/>
      <c r="AC510" s="39"/>
      <c r="AD510" s="39"/>
      <c r="AE510" s="39"/>
      <c r="AF510" s="39"/>
      <c r="AG510"/>
      <c r="AH510" s="1"/>
      <c r="AI510"/>
      <c r="AJ510"/>
      <c r="AK510" s="39"/>
      <c r="AL510" s="39"/>
      <c r="AM510" s="39"/>
      <c r="AN510" s="39"/>
      <c r="AO510" s="60"/>
      <c r="AP510"/>
      <c r="AQ510"/>
      <c r="AR510"/>
      <c r="AS510" s="1"/>
      <c r="AT510" s="1"/>
      <c r="AU510" s="1"/>
      <c r="AV510"/>
      <c r="AW510"/>
      <c r="AX510"/>
      <c r="AY510"/>
      <c r="AZ510"/>
      <c r="BA510"/>
      <c r="BB510"/>
      <c r="BC510"/>
      <c r="BD510"/>
      <c r="BE510"/>
      <c r="BF510"/>
      <c r="BG510"/>
      <c r="BH510"/>
    </row>
    <row r="511" spans="1:61" x14ac:dyDescent="0.25">
      <c r="A511"/>
      <c r="B511"/>
      <c r="C511"/>
      <c r="D511"/>
      <c r="E511"/>
      <c r="F511"/>
      <c r="G511"/>
      <c r="H511"/>
      <c r="I511"/>
      <c r="J511"/>
      <c r="K511"/>
      <c r="L511"/>
      <c r="M511"/>
      <c r="N511" s="1"/>
      <c r="O511"/>
      <c r="P511"/>
      <c r="Q511"/>
      <c r="R511"/>
      <c r="S511" s="1"/>
      <c r="T511"/>
      <c r="U511" s="39"/>
      <c r="V511" s="39"/>
      <c r="W511" s="39"/>
      <c r="X511" s="39"/>
      <c r="Y511" s="39"/>
      <c r="Z511" s="39"/>
      <c r="AA511" s="39"/>
      <c r="AB511" s="39"/>
      <c r="AC511" s="39"/>
      <c r="AD511" s="39"/>
      <c r="AE511" s="39"/>
      <c r="AF511" s="39"/>
      <c r="AG511"/>
      <c r="AH511" s="1"/>
      <c r="AI511"/>
      <c r="AJ511"/>
      <c r="AK511" s="39"/>
      <c r="AL511" s="39"/>
      <c r="AM511" s="39"/>
      <c r="AN511" s="39"/>
      <c r="AO511" s="60"/>
      <c r="AP511"/>
      <c r="AQ511"/>
      <c r="AR511"/>
      <c r="AS511" s="1"/>
      <c r="AT511" s="1"/>
      <c r="AU511" s="1"/>
      <c r="AV511"/>
      <c r="AW511"/>
      <c r="AX511"/>
      <c r="AY511"/>
      <c r="AZ511"/>
      <c r="BA511"/>
      <c r="BB511"/>
      <c r="BC511"/>
      <c r="BD511"/>
      <c r="BE511"/>
      <c r="BF511"/>
      <c r="BG511"/>
      <c r="BH511"/>
    </row>
    <row r="512" spans="1:61" x14ac:dyDescent="0.25">
      <c r="A512"/>
      <c r="B512"/>
      <c r="C512"/>
      <c r="D512"/>
      <c r="E512"/>
      <c r="F512"/>
      <c r="G512"/>
      <c r="H512"/>
      <c r="I512"/>
      <c r="J512"/>
      <c r="K512"/>
      <c r="L512"/>
      <c r="M512"/>
      <c r="N512" s="1"/>
      <c r="O512"/>
      <c r="P512"/>
      <c r="Q512"/>
      <c r="R512"/>
      <c r="S512" s="1"/>
      <c r="T512"/>
      <c r="U512" s="39"/>
      <c r="V512" s="39"/>
      <c r="W512" s="39"/>
      <c r="X512" s="39"/>
      <c r="Y512" s="39"/>
      <c r="Z512" s="39"/>
      <c r="AA512" s="39"/>
      <c r="AB512" s="39"/>
      <c r="AC512" s="39"/>
      <c r="AD512" s="39"/>
      <c r="AE512" s="39"/>
      <c r="AF512" s="39"/>
      <c r="AG512"/>
      <c r="AH512" s="1"/>
      <c r="AI512"/>
      <c r="AJ512"/>
      <c r="AK512" s="39"/>
      <c r="AL512" s="39"/>
      <c r="AM512" s="39"/>
      <c r="AN512" s="39"/>
      <c r="AO512" s="60"/>
      <c r="AP512"/>
      <c r="AQ512"/>
      <c r="AR512"/>
      <c r="AS512" s="1"/>
      <c r="AT512" s="1"/>
      <c r="AU512" s="1"/>
      <c r="AV512"/>
      <c r="AW512"/>
      <c r="AX512"/>
      <c r="AY512"/>
      <c r="AZ512"/>
      <c r="BA512"/>
      <c r="BB512"/>
      <c r="BC512"/>
      <c r="BD512"/>
      <c r="BE512"/>
      <c r="BF512"/>
      <c r="BG512"/>
      <c r="BH512"/>
    </row>
    <row r="513" spans="14:47" customFormat="1" x14ac:dyDescent="0.25">
      <c r="N513" s="1"/>
      <c r="S513" s="1"/>
      <c r="U513" s="39"/>
      <c r="V513" s="39"/>
      <c r="W513" s="39"/>
      <c r="X513" s="39"/>
      <c r="Y513" s="39"/>
      <c r="Z513" s="39"/>
      <c r="AA513" s="39"/>
      <c r="AB513" s="39"/>
      <c r="AC513" s="39"/>
      <c r="AD513" s="39"/>
      <c r="AE513" s="39"/>
      <c r="AF513" s="39"/>
      <c r="AH513" s="1"/>
      <c r="AK513" s="39"/>
      <c r="AL513" s="39"/>
      <c r="AM513" s="39"/>
      <c r="AN513" s="39"/>
      <c r="AO513" s="60"/>
      <c r="AS513" s="1"/>
      <c r="AT513" s="1"/>
      <c r="AU513" s="1"/>
    </row>
    <row r="514" spans="14:47" customFormat="1" x14ac:dyDescent="0.25">
      <c r="N514" s="1"/>
      <c r="S514" s="1"/>
      <c r="U514" s="39"/>
      <c r="V514" s="39"/>
      <c r="W514" s="39"/>
      <c r="X514" s="39"/>
      <c r="Y514" s="39"/>
      <c r="Z514" s="39"/>
      <c r="AA514" s="39"/>
      <c r="AB514" s="39"/>
      <c r="AC514" s="39"/>
      <c r="AD514" s="39"/>
      <c r="AE514" s="39"/>
      <c r="AF514" s="39"/>
      <c r="AH514" s="1"/>
      <c r="AK514" s="39"/>
      <c r="AL514" s="39"/>
      <c r="AM514" s="39"/>
      <c r="AN514" s="39"/>
      <c r="AO514" s="60"/>
      <c r="AS514" s="1"/>
      <c r="AT514" s="1"/>
      <c r="AU514" s="1"/>
    </row>
    <row r="515" spans="14:47" customFormat="1" x14ac:dyDescent="0.25">
      <c r="N515" s="1"/>
      <c r="S515" s="1"/>
      <c r="U515" s="39"/>
      <c r="V515" s="39"/>
      <c r="W515" s="39"/>
      <c r="X515" s="39"/>
      <c r="Y515" s="39"/>
      <c r="Z515" s="39"/>
      <c r="AA515" s="39"/>
      <c r="AB515" s="39"/>
      <c r="AC515" s="39"/>
      <c r="AD515" s="39"/>
      <c r="AE515" s="39"/>
      <c r="AF515" s="39"/>
      <c r="AH515" s="1"/>
      <c r="AK515" s="39"/>
      <c r="AL515" s="39"/>
      <c r="AM515" s="39"/>
      <c r="AN515" s="39"/>
      <c r="AO515" s="60"/>
      <c r="AS515" s="1"/>
      <c r="AT515" s="1"/>
      <c r="AU515" s="1"/>
    </row>
    <row r="516" spans="14:47" customFormat="1" x14ac:dyDescent="0.25">
      <c r="N516" s="1"/>
      <c r="S516" s="1"/>
      <c r="U516" s="39"/>
      <c r="V516" s="39"/>
      <c r="W516" s="39"/>
      <c r="X516" s="39"/>
      <c r="Y516" s="39"/>
      <c r="Z516" s="39"/>
      <c r="AA516" s="39"/>
      <c r="AB516" s="39"/>
      <c r="AC516" s="39"/>
      <c r="AD516" s="39"/>
      <c r="AE516" s="39"/>
      <c r="AF516" s="39"/>
      <c r="AH516" s="1"/>
      <c r="AK516" s="39"/>
      <c r="AL516" s="39"/>
      <c r="AM516" s="39"/>
      <c r="AN516" s="39"/>
      <c r="AO516" s="60"/>
      <c r="AS516" s="1"/>
      <c r="AT516" s="1"/>
      <c r="AU516" s="1"/>
    </row>
    <row r="517" spans="14:47" customFormat="1" x14ac:dyDescent="0.25">
      <c r="N517" s="1"/>
      <c r="S517" s="1"/>
      <c r="U517" s="39"/>
      <c r="V517" s="39"/>
      <c r="W517" s="39"/>
      <c r="X517" s="39"/>
      <c r="Y517" s="39"/>
      <c r="Z517" s="39"/>
      <c r="AA517" s="39"/>
      <c r="AB517" s="39"/>
      <c r="AC517" s="39"/>
      <c r="AD517" s="39"/>
      <c r="AE517" s="39"/>
      <c r="AF517" s="39"/>
      <c r="AH517" s="1"/>
      <c r="AK517" s="39"/>
      <c r="AL517" s="39"/>
      <c r="AM517" s="39"/>
      <c r="AN517" s="39"/>
      <c r="AO517" s="60"/>
      <c r="AS517" s="1"/>
      <c r="AT517" s="1"/>
      <c r="AU517" s="1"/>
    </row>
    <row r="518" spans="14:47" customFormat="1" x14ac:dyDescent="0.25">
      <c r="N518" s="1"/>
      <c r="S518" s="1"/>
      <c r="U518" s="39"/>
      <c r="V518" s="39"/>
      <c r="W518" s="39"/>
      <c r="X518" s="39"/>
      <c r="Y518" s="39"/>
      <c r="Z518" s="39"/>
      <c r="AA518" s="39"/>
      <c r="AB518" s="39"/>
      <c r="AC518" s="39"/>
      <c r="AD518" s="39"/>
      <c r="AE518" s="39"/>
      <c r="AF518" s="39"/>
      <c r="AH518" s="1"/>
      <c r="AK518" s="39"/>
      <c r="AL518" s="39"/>
      <c r="AM518" s="39"/>
      <c r="AN518" s="39"/>
      <c r="AO518" s="60"/>
      <c r="AS518" s="1"/>
      <c r="AT518" s="1"/>
      <c r="AU518" s="1"/>
    </row>
    <row r="519" spans="14:47" customFormat="1" x14ac:dyDescent="0.25">
      <c r="N519" s="1"/>
      <c r="S519" s="1"/>
      <c r="U519" s="39"/>
      <c r="V519" s="39"/>
      <c r="W519" s="39"/>
      <c r="X519" s="39"/>
      <c r="Y519" s="39"/>
      <c r="Z519" s="39"/>
      <c r="AA519" s="39"/>
      <c r="AB519" s="39"/>
      <c r="AC519" s="39"/>
      <c r="AD519" s="39"/>
      <c r="AE519" s="39"/>
      <c r="AF519" s="39"/>
      <c r="AH519" s="1"/>
      <c r="AK519" s="39"/>
      <c r="AL519" s="39"/>
      <c r="AM519" s="39"/>
      <c r="AN519" s="39"/>
      <c r="AO519" s="60"/>
      <c r="AS519" s="1"/>
      <c r="AT519" s="1"/>
      <c r="AU519" s="1"/>
    </row>
    <row r="520" spans="14:47" customFormat="1" x14ac:dyDescent="0.25">
      <c r="N520" s="1"/>
      <c r="S520" s="1"/>
      <c r="U520" s="39"/>
      <c r="V520" s="39"/>
      <c r="W520" s="39"/>
      <c r="X520" s="39"/>
      <c r="Y520" s="39"/>
      <c r="Z520" s="39"/>
      <c r="AA520" s="39"/>
      <c r="AB520" s="39"/>
      <c r="AC520" s="39"/>
      <c r="AD520" s="39"/>
      <c r="AE520" s="39"/>
      <c r="AF520" s="39"/>
      <c r="AH520" s="1"/>
      <c r="AK520" s="39"/>
      <c r="AL520" s="39"/>
      <c r="AM520" s="39"/>
      <c r="AN520" s="39"/>
      <c r="AO520" s="60"/>
      <c r="AS520" s="1"/>
      <c r="AT520" s="1"/>
      <c r="AU520" s="1"/>
    </row>
    <row r="521" spans="14:47" customFormat="1" x14ac:dyDescent="0.25">
      <c r="N521" s="1"/>
      <c r="S521" s="1"/>
      <c r="U521" s="39"/>
      <c r="V521" s="39"/>
      <c r="W521" s="39"/>
      <c r="X521" s="39"/>
      <c r="Y521" s="39"/>
      <c r="Z521" s="39"/>
      <c r="AA521" s="39"/>
      <c r="AB521" s="39"/>
      <c r="AC521" s="39"/>
      <c r="AD521" s="39"/>
      <c r="AE521" s="39"/>
      <c r="AF521" s="39"/>
      <c r="AH521" s="1"/>
      <c r="AK521" s="39"/>
      <c r="AL521" s="39"/>
      <c r="AM521" s="39"/>
      <c r="AN521" s="39"/>
      <c r="AO521" s="60"/>
      <c r="AS521" s="1"/>
      <c r="AT521" s="1"/>
      <c r="AU521" s="1"/>
    </row>
    <row r="522" spans="14:47" customFormat="1" x14ac:dyDescent="0.25">
      <c r="N522" s="1"/>
      <c r="S522" s="1"/>
      <c r="U522" s="39"/>
      <c r="V522" s="39"/>
      <c r="W522" s="39"/>
      <c r="X522" s="39"/>
      <c r="Y522" s="39"/>
      <c r="Z522" s="39"/>
      <c r="AA522" s="39"/>
      <c r="AB522" s="39"/>
      <c r="AC522" s="39"/>
      <c r="AD522" s="39"/>
      <c r="AE522" s="39"/>
      <c r="AF522" s="39"/>
      <c r="AH522" s="1"/>
      <c r="AK522" s="39"/>
      <c r="AL522" s="39"/>
      <c r="AM522" s="39"/>
      <c r="AN522" s="39"/>
      <c r="AO522" s="60"/>
      <c r="AS522" s="1"/>
      <c r="AT522" s="1"/>
      <c r="AU522" s="1"/>
    </row>
    <row r="523" spans="14:47" customFormat="1" x14ac:dyDescent="0.25">
      <c r="N523" s="1"/>
      <c r="S523" s="1"/>
      <c r="U523" s="39"/>
      <c r="V523" s="39"/>
      <c r="W523" s="39"/>
      <c r="X523" s="39"/>
      <c r="Y523" s="39"/>
      <c r="Z523" s="39"/>
      <c r="AA523" s="39"/>
      <c r="AB523" s="39"/>
      <c r="AC523" s="39"/>
      <c r="AD523" s="39"/>
      <c r="AE523" s="39"/>
      <c r="AF523" s="39"/>
      <c r="AH523" s="1"/>
      <c r="AK523" s="39"/>
      <c r="AL523" s="39"/>
      <c r="AM523" s="39"/>
      <c r="AN523" s="39"/>
      <c r="AO523" s="60"/>
      <c r="AS523" s="1"/>
      <c r="AT523" s="1"/>
      <c r="AU523" s="1"/>
    </row>
    <row r="524" spans="14:47" customFormat="1" x14ac:dyDescent="0.25">
      <c r="N524" s="1"/>
      <c r="S524" s="1"/>
      <c r="U524" s="39"/>
      <c r="V524" s="39"/>
      <c r="W524" s="39"/>
      <c r="X524" s="39"/>
      <c r="Y524" s="39"/>
      <c r="Z524" s="39"/>
      <c r="AA524" s="39"/>
      <c r="AB524" s="39"/>
      <c r="AC524" s="39"/>
      <c r="AD524" s="39"/>
      <c r="AE524" s="39"/>
      <c r="AF524" s="39"/>
      <c r="AH524" s="1"/>
      <c r="AK524" s="39"/>
      <c r="AL524" s="39"/>
      <c r="AM524" s="39"/>
      <c r="AN524" s="39"/>
      <c r="AO524" s="60"/>
      <c r="AS524" s="1"/>
      <c r="AT524" s="1"/>
      <c r="AU524" s="1"/>
    </row>
    <row r="525" spans="14:47" customFormat="1" x14ac:dyDescent="0.25">
      <c r="N525" s="1"/>
      <c r="S525" s="1"/>
      <c r="U525" s="39"/>
      <c r="V525" s="39"/>
      <c r="W525" s="39"/>
      <c r="X525" s="39"/>
      <c r="Y525" s="39"/>
      <c r="Z525" s="39"/>
      <c r="AA525" s="39"/>
      <c r="AB525" s="39"/>
      <c r="AC525" s="39"/>
      <c r="AD525" s="39"/>
      <c r="AE525" s="39"/>
      <c r="AF525" s="39"/>
      <c r="AH525" s="1"/>
      <c r="AK525" s="39"/>
      <c r="AL525" s="39"/>
      <c r="AM525" s="39"/>
      <c r="AN525" s="39"/>
      <c r="AO525" s="60"/>
      <c r="AS525" s="1"/>
      <c r="AT525" s="1"/>
      <c r="AU525" s="1"/>
    </row>
    <row r="526" spans="14:47" customFormat="1" x14ac:dyDescent="0.25">
      <c r="N526" s="1"/>
      <c r="S526" s="1"/>
      <c r="U526" s="39"/>
      <c r="V526" s="39"/>
      <c r="W526" s="39"/>
      <c r="X526" s="39"/>
      <c r="Y526" s="39"/>
      <c r="Z526" s="39"/>
      <c r="AA526" s="39"/>
      <c r="AB526" s="39"/>
      <c r="AC526" s="39"/>
      <c r="AD526" s="39"/>
      <c r="AE526" s="39"/>
      <c r="AF526" s="39"/>
      <c r="AH526" s="1"/>
      <c r="AK526" s="39"/>
      <c r="AL526" s="39"/>
      <c r="AM526" s="39"/>
      <c r="AN526" s="39"/>
      <c r="AO526" s="60"/>
      <c r="AS526" s="1"/>
      <c r="AT526" s="1"/>
      <c r="AU526" s="1"/>
    </row>
    <row r="527" spans="14:47" customFormat="1" x14ac:dyDescent="0.25">
      <c r="N527" s="1"/>
      <c r="S527" s="1"/>
      <c r="U527" s="39"/>
      <c r="V527" s="39"/>
      <c r="W527" s="39"/>
      <c r="X527" s="39"/>
      <c r="Y527" s="39"/>
      <c r="Z527" s="39"/>
      <c r="AA527" s="39"/>
      <c r="AB527" s="39"/>
      <c r="AC527" s="39"/>
      <c r="AD527" s="39"/>
      <c r="AE527" s="39"/>
      <c r="AF527" s="39"/>
      <c r="AH527" s="1"/>
      <c r="AK527" s="39"/>
      <c r="AL527" s="39"/>
      <c r="AM527" s="39"/>
      <c r="AN527" s="39"/>
      <c r="AO527" s="60"/>
      <c r="AS527" s="1"/>
      <c r="AT527" s="1"/>
      <c r="AU527" s="1"/>
    </row>
    <row r="528" spans="14:47" customFormat="1" x14ac:dyDescent="0.25">
      <c r="N528" s="1"/>
      <c r="S528" s="1"/>
      <c r="U528" s="39"/>
      <c r="V528" s="39"/>
      <c r="W528" s="39"/>
      <c r="X528" s="39"/>
      <c r="Y528" s="39"/>
      <c r="Z528" s="39"/>
      <c r="AA528" s="39"/>
      <c r="AB528" s="39"/>
      <c r="AC528" s="39"/>
      <c r="AD528" s="39"/>
      <c r="AE528" s="39"/>
      <c r="AF528" s="39"/>
      <c r="AH528" s="1"/>
      <c r="AK528" s="39"/>
      <c r="AL528" s="39"/>
      <c r="AM528" s="39"/>
      <c r="AN528" s="39"/>
      <c r="AO528" s="60"/>
      <c r="AS528" s="1"/>
      <c r="AT528" s="1"/>
      <c r="AU528" s="1"/>
    </row>
    <row r="529" spans="14:47" customFormat="1" x14ac:dyDescent="0.25">
      <c r="N529" s="1"/>
      <c r="S529" s="1"/>
      <c r="U529" s="39"/>
      <c r="V529" s="39"/>
      <c r="W529" s="39"/>
      <c r="X529" s="39"/>
      <c r="Y529" s="39"/>
      <c r="Z529" s="39"/>
      <c r="AA529" s="39"/>
      <c r="AB529" s="39"/>
      <c r="AC529" s="39"/>
      <c r="AD529" s="39"/>
      <c r="AE529" s="39"/>
      <c r="AF529" s="39"/>
      <c r="AH529" s="1"/>
      <c r="AK529" s="39"/>
      <c r="AL529" s="39"/>
      <c r="AM529" s="39"/>
      <c r="AN529" s="39"/>
      <c r="AO529" s="60"/>
      <c r="AS529" s="1"/>
      <c r="AT529" s="1"/>
      <c r="AU529" s="1"/>
    </row>
    <row r="530" spans="14:47" customFormat="1" x14ac:dyDescent="0.25">
      <c r="N530" s="1"/>
      <c r="S530" s="1"/>
      <c r="U530" s="39"/>
      <c r="V530" s="39"/>
      <c r="W530" s="39"/>
      <c r="X530" s="39"/>
      <c r="Y530" s="39"/>
      <c r="Z530" s="39"/>
      <c r="AA530" s="39"/>
      <c r="AB530" s="39"/>
      <c r="AC530" s="39"/>
      <c r="AD530" s="39"/>
      <c r="AE530" s="39"/>
      <c r="AF530" s="39"/>
      <c r="AH530" s="1"/>
      <c r="AK530" s="39"/>
      <c r="AL530" s="39"/>
      <c r="AM530" s="39"/>
      <c r="AN530" s="39"/>
      <c r="AO530" s="60"/>
      <c r="AS530" s="1"/>
      <c r="AT530" s="1"/>
      <c r="AU530" s="1"/>
    </row>
    <row r="531" spans="14:47" customFormat="1" x14ac:dyDescent="0.25">
      <c r="N531" s="1"/>
      <c r="S531" s="1"/>
      <c r="U531" s="39"/>
      <c r="V531" s="39"/>
      <c r="W531" s="39"/>
      <c r="X531" s="39"/>
      <c r="Y531" s="39"/>
      <c r="Z531" s="39"/>
      <c r="AA531" s="39"/>
      <c r="AB531" s="39"/>
      <c r="AC531" s="39"/>
      <c r="AD531" s="39"/>
      <c r="AE531" s="39"/>
      <c r="AF531" s="39"/>
      <c r="AH531" s="1"/>
      <c r="AK531" s="39"/>
      <c r="AL531" s="39"/>
      <c r="AM531" s="39"/>
      <c r="AN531" s="39"/>
      <c r="AO531" s="60"/>
      <c r="AS531" s="1"/>
      <c r="AT531" s="1"/>
      <c r="AU531" s="1"/>
    </row>
    <row r="532" spans="14:47" customFormat="1" x14ac:dyDescent="0.25">
      <c r="N532" s="1"/>
      <c r="S532" s="1"/>
      <c r="U532" s="39"/>
      <c r="V532" s="39"/>
      <c r="W532" s="39"/>
      <c r="X532" s="39"/>
      <c r="Y532" s="39"/>
      <c r="Z532" s="39"/>
      <c r="AA532" s="39"/>
      <c r="AB532" s="39"/>
      <c r="AC532" s="39"/>
      <c r="AD532" s="39"/>
      <c r="AE532" s="39"/>
      <c r="AF532" s="39"/>
      <c r="AH532" s="1"/>
      <c r="AK532" s="39"/>
      <c r="AL532" s="39"/>
      <c r="AM532" s="39"/>
      <c r="AN532" s="39"/>
      <c r="AO532" s="60"/>
      <c r="AS532" s="1"/>
      <c r="AT532" s="1"/>
      <c r="AU532" s="1"/>
    </row>
    <row r="533" spans="14:47" customFormat="1" x14ac:dyDescent="0.25">
      <c r="N533" s="1"/>
      <c r="S533" s="1"/>
      <c r="U533" s="39"/>
      <c r="V533" s="39"/>
      <c r="W533" s="39"/>
      <c r="X533" s="39"/>
      <c r="Y533" s="39"/>
      <c r="Z533" s="39"/>
      <c r="AA533" s="39"/>
      <c r="AB533" s="39"/>
      <c r="AC533" s="39"/>
      <c r="AD533" s="39"/>
      <c r="AE533" s="39"/>
      <c r="AF533" s="39"/>
      <c r="AH533" s="1"/>
      <c r="AK533" s="39"/>
      <c r="AL533" s="39"/>
      <c r="AM533" s="39"/>
      <c r="AN533" s="39"/>
      <c r="AO533" s="60"/>
      <c r="AS533" s="1"/>
      <c r="AT533" s="1"/>
      <c r="AU533" s="1"/>
    </row>
    <row r="534" spans="14:47" customFormat="1" x14ac:dyDescent="0.25">
      <c r="N534" s="1"/>
      <c r="S534" s="1"/>
      <c r="U534" s="39"/>
      <c r="V534" s="39"/>
      <c r="W534" s="39"/>
      <c r="X534" s="39"/>
      <c r="Y534" s="39"/>
      <c r="Z534" s="39"/>
      <c r="AA534" s="39"/>
      <c r="AB534" s="39"/>
      <c r="AC534" s="39"/>
      <c r="AD534" s="39"/>
      <c r="AE534" s="39"/>
      <c r="AF534" s="39"/>
      <c r="AH534" s="1"/>
      <c r="AK534" s="39"/>
      <c r="AL534" s="39"/>
      <c r="AM534" s="39"/>
      <c r="AN534" s="39"/>
      <c r="AO534" s="60"/>
      <c r="AS534" s="1"/>
      <c r="AT534" s="1"/>
      <c r="AU534" s="1"/>
    </row>
    <row r="535" spans="14:47" customFormat="1" x14ac:dyDescent="0.25">
      <c r="N535" s="1"/>
      <c r="S535" s="1"/>
      <c r="U535" s="39"/>
      <c r="V535" s="39"/>
      <c r="W535" s="39"/>
      <c r="X535" s="39"/>
      <c r="Y535" s="39"/>
      <c r="Z535" s="39"/>
      <c r="AA535" s="39"/>
      <c r="AB535" s="39"/>
      <c r="AC535" s="39"/>
      <c r="AD535" s="39"/>
      <c r="AE535" s="39"/>
      <c r="AF535" s="39"/>
      <c r="AH535" s="1"/>
      <c r="AK535" s="39"/>
      <c r="AL535" s="39"/>
      <c r="AM535" s="39"/>
      <c r="AN535" s="39"/>
      <c r="AO535" s="60"/>
      <c r="AS535" s="1"/>
      <c r="AT535" s="1"/>
      <c r="AU535" s="1"/>
    </row>
    <row r="536" spans="14:47" customFormat="1" x14ac:dyDescent="0.25">
      <c r="N536" s="1"/>
      <c r="S536" s="1"/>
      <c r="U536" s="39"/>
      <c r="V536" s="39"/>
      <c r="W536" s="39"/>
      <c r="X536" s="39"/>
      <c r="Y536" s="39"/>
      <c r="Z536" s="39"/>
      <c r="AA536" s="39"/>
      <c r="AB536" s="39"/>
      <c r="AC536" s="39"/>
      <c r="AD536" s="39"/>
      <c r="AE536" s="39"/>
      <c r="AF536" s="39"/>
      <c r="AH536" s="1"/>
      <c r="AK536" s="39"/>
      <c r="AL536" s="39"/>
      <c r="AM536" s="39"/>
      <c r="AN536" s="39"/>
      <c r="AO536" s="60"/>
      <c r="AS536" s="1"/>
      <c r="AT536" s="1"/>
      <c r="AU536" s="1"/>
    </row>
    <row r="537" spans="14:47" customFormat="1" x14ac:dyDescent="0.25">
      <c r="N537" s="1"/>
      <c r="S537" s="1"/>
      <c r="U537" s="39"/>
      <c r="V537" s="39"/>
      <c r="W537" s="39"/>
      <c r="X537" s="39"/>
      <c r="Y537" s="39"/>
      <c r="Z537" s="39"/>
      <c r="AA537" s="39"/>
      <c r="AB537" s="39"/>
      <c r="AC537" s="39"/>
      <c r="AD537" s="39"/>
      <c r="AE537" s="39"/>
      <c r="AF537" s="39"/>
      <c r="AH537" s="1"/>
      <c r="AK537" s="39"/>
      <c r="AL537" s="39"/>
      <c r="AM537" s="39"/>
      <c r="AN537" s="39"/>
      <c r="AO537" s="60"/>
      <c r="AS537" s="1"/>
      <c r="AT537" s="1"/>
      <c r="AU537" s="1"/>
    </row>
    <row r="538" spans="14:47" customFormat="1" x14ac:dyDescent="0.25">
      <c r="N538" s="1"/>
      <c r="S538" s="1"/>
      <c r="U538" s="39"/>
      <c r="V538" s="39"/>
      <c r="W538" s="39"/>
      <c r="X538" s="39"/>
      <c r="Y538" s="39"/>
      <c r="Z538" s="39"/>
      <c r="AA538" s="39"/>
      <c r="AB538" s="39"/>
      <c r="AC538" s="39"/>
      <c r="AD538" s="39"/>
      <c r="AE538" s="39"/>
      <c r="AF538" s="39"/>
      <c r="AH538" s="1"/>
      <c r="AK538" s="39"/>
      <c r="AL538" s="39"/>
      <c r="AM538" s="39"/>
      <c r="AN538" s="39"/>
      <c r="AO538" s="60"/>
      <c r="AS538" s="1"/>
      <c r="AT538" s="1"/>
      <c r="AU538" s="1"/>
    </row>
    <row r="539" spans="14:47" customFormat="1" x14ac:dyDescent="0.25">
      <c r="N539" s="1"/>
      <c r="S539" s="1"/>
      <c r="U539" s="39"/>
      <c r="V539" s="39"/>
      <c r="W539" s="39"/>
      <c r="X539" s="39"/>
      <c r="Y539" s="39"/>
      <c r="Z539" s="39"/>
      <c r="AA539" s="39"/>
      <c r="AB539" s="39"/>
      <c r="AC539" s="39"/>
      <c r="AD539" s="39"/>
      <c r="AE539" s="39"/>
      <c r="AF539" s="39"/>
      <c r="AH539" s="1"/>
      <c r="AK539" s="39"/>
      <c r="AL539" s="39"/>
      <c r="AM539" s="39"/>
      <c r="AN539" s="39"/>
      <c r="AO539" s="60"/>
      <c r="AS539" s="1"/>
      <c r="AT539" s="1"/>
      <c r="AU539" s="1"/>
    </row>
    <row r="540" spans="14:47" customFormat="1" x14ac:dyDescent="0.25">
      <c r="N540" s="1"/>
      <c r="S540" s="1"/>
      <c r="U540" s="39"/>
      <c r="V540" s="39"/>
      <c r="W540" s="39"/>
      <c r="X540" s="39"/>
      <c r="Y540" s="39"/>
      <c r="Z540" s="39"/>
      <c r="AA540" s="39"/>
      <c r="AB540" s="39"/>
      <c r="AC540" s="39"/>
      <c r="AD540" s="39"/>
      <c r="AE540" s="39"/>
      <c r="AF540" s="39"/>
      <c r="AH540" s="1"/>
      <c r="AK540" s="39"/>
      <c r="AL540" s="39"/>
      <c r="AM540" s="39"/>
      <c r="AN540" s="39"/>
      <c r="AO540" s="60"/>
      <c r="AS540" s="1"/>
      <c r="AT540" s="1"/>
      <c r="AU540" s="1"/>
    </row>
    <row r="541" spans="14:47" customFormat="1" x14ac:dyDescent="0.25">
      <c r="N541" s="1"/>
      <c r="S541" s="1"/>
      <c r="U541" s="39"/>
      <c r="V541" s="39"/>
      <c r="W541" s="39"/>
      <c r="X541" s="39"/>
      <c r="Y541" s="39"/>
      <c r="Z541" s="39"/>
      <c r="AA541" s="39"/>
      <c r="AB541" s="39"/>
      <c r="AC541" s="39"/>
      <c r="AD541" s="39"/>
      <c r="AE541" s="39"/>
      <c r="AF541" s="39"/>
      <c r="AH541" s="1"/>
      <c r="AK541" s="39"/>
      <c r="AL541" s="39"/>
      <c r="AM541" s="39"/>
      <c r="AN541" s="39"/>
      <c r="AO541" s="60"/>
      <c r="AS541" s="1"/>
      <c r="AT541" s="1"/>
      <c r="AU541" s="1"/>
    </row>
    <row r="542" spans="14:47" customFormat="1" x14ac:dyDescent="0.25">
      <c r="N542" s="1"/>
      <c r="S542" s="1"/>
      <c r="U542" s="39"/>
      <c r="V542" s="39"/>
      <c r="W542" s="39"/>
      <c r="X542" s="39"/>
      <c r="Y542" s="39"/>
      <c r="Z542" s="39"/>
      <c r="AA542" s="39"/>
      <c r="AB542" s="39"/>
      <c r="AC542" s="39"/>
      <c r="AD542" s="39"/>
      <c r="AE542" s="39"/>
      <c r="AF542" s="39"/>
      <c r="AH542" s="1"/>
      <c r="AK542" s="39"/>
      <c r="AL542" s="39"/>
      <c r="AM542" s="39"/>
      <c r="AN542" s="39"/>
      <c r="AO542" s="60"/>
      <c r="AS542" s="1"/>
      <c r="AT542" s="1"/>
      <c r="AU542" s="1"/>
    </row>
    <row r="543" spans="14:47" customFormat="1" x14ac:dyDescent="0.25">
      <c r="N543" s="1"/>
      <c r="S543" s="1"/>
      <c r="U543" s="39"/>
      <c r="V543" s="39"/>
      <c r="W543" s="39"/>
      <c r="X543" s="39"/>
      <c r="Y543" s="39"/>
      <c r="Z543" s="39"/>
      <c r="AA543" s="39"/>
      <c r="AB543" s="39"/>
      <c r="AC543" s="39"/>
      <c r="AD543" s="39"/>
      <c r="AE543" s="39"/>
      <c r="AF543" s="39"/>
      <c r="AH543" s="1"/>
      <c r="AK543" s="39"/>
      <c r="AL543" s="39"/>
      <c r="AM543" s="39"/>
      <c r="AN543" s="39"/>
      <c r="AO543" s="60"/>
      <c r="AS543" s="1"/>
      <c r="AT543" s="1"/>
      <c r="AU543" s="1"/>
    </row>
    <row r="544" spans="14:47" customFormat="1" x14ac:dyDescent="0.25">
      <c r="N544" s="1"/>
      <c r="S544" s="1"/>
      <c r="U544" s="39"/>
      <c r="V544" s="39"/>
      <c r="W544" s="39"/>
      <c r="X544" s="39"/>
      <c r="Y544" s="39"/>
      <c r="Z544" s="39"/>
      <c r="AA544" s="39"/>
      <c r="AB544" s="39"/>
      <c r="AC544" s="39"/>
      <c r="AD544" s="39"/>
      <c r="AE544" s="39"/>
      <c r="AF544" s="39"/>
      <c r="AH544" s="1"/>
      <c r="AK544" s="39"/>
      <c r="AL544" s="39"/>
      <c r="AM544" s="39"/>
      <c r="AN544" s="39"/>
      <c r="AO544" s="60"/>
      <c r="AS544" s="1"/>
      <c r="AT544" s="1"/>
      <c r="AU544" s="1"/>
    </row>
    <row r="545" spans="14:47" customFormat="1" x14ac:dyDescent="0.25">
      <c r="N545" s="1"/>
      <c r="S545" s="1"/>
      <c r="U545" s="39"/>
      <c r="V545" s="39"/>
      <c r="W545" s="39"/>
      <c r="X545" s="39"/>
      <c r="Y545" s="39"/>
      <c r="Z545" s="39"/>
      <c r="AA545" s="39"/>
      <c r="AB545" s="39"/>
      <c r="AC545" s="39"/>
      <c r="AD545" s="39"/>
      <c r="AE545" s="39"/>
      <c r="AF545" s="39"/>
      <c r="AH545" s="1"/>
      <c r="AK545" s="39"/>
      <c r="AL545" s="39"/>
      <c r="AM545" s="39"/>
      <c r="AN545" s="39"/>
      <c r="AO545" s="60"/>
      <c r="AS545" s="1"/>
      <c r="AT545" s="1"/>
      <c r="AU545" s="1"/>
    </row>
    <row r="546" spans="14:47" customFormat="1" x14ac:dyDescent="0.25">
      <c r="N546" s="1"/>
      <c r="S546" s="1"/>
      <c r="U546" s="39"/>
      <c r="V546" s="39"/>
      <c r="W546" s="39"/>
      <c r="X546" s="39"/>
      <c r="Y546" s="39"/>
      <c r="Z546" s="39"/>
      <c r="AA546" s="39"/>
      <c r="AB546" s="39"/>
      <c r="AC546" s="39"/>
      <c r="AD546" s="39"/>
      <c r="AE546" s="39"/>
      <c r="AF546" s="39"/>
      <c r="AH546" s="1"/>
      <c r="AK546" s="39"/>
      <c r="AL546" s="39"/>
      <c r="AM546" s="39"/>
      <c r="AN546" s="39"/>
      <c r="AO546" s="60"/>
      <c r="AS546" s="1"/>
      <c r="AT546" s="1"/>
      <c r="AU546" s="1"/>
    </row>
    <row r="547" spans="14:47" customFormat="1" x14ac:dyDescent="0.25">
      <c r="N547" s="1"/>
      <c r="S547" s="1"/>
      <c r="U547" s="39"/>
      <c r="V547" s="39"/>
      <c r="W547" s="39"/>
      <c r="X547" s="39"/>
      <c r="Y547" s="39"/>
      <c r="Z547" s="39"/>
      <c r="AA547" s="39"/>
      <c r="AB547" s="39"/>
      <c r="AC547" s="39"/>
      <c r="AD547" s="39"/>
      <c r="AE547" s="39"/>
      <c r="AF547" s="39"/>
      <c r="AH547" s="1"/>
      <c r="AK547" s="39"/>
      <c r="AL547" s="39"/>
      <c r="AM547" s="39"/>
      <c r="AN547" s="39"/>
      <c r="AO547" s="60"/>
      <c r="AS547" s="1"/>
      <c r="AT547" s="1"/>
      <c r="AU547" s="1"/>
    </row>
    <row r="548" spans="14:47" customFormat="1" x14ac:dyDescent="0.25">
      <c r="N548" s="1"/>
      <c r="S548" s="1"/>
      <c r="U548" s="39"/>
      <c r="V548" s="39"/>
      <c r="W548" s="39"/>
      <c r="X548" s="39"/>
      <c r="Y548" s="39"/>
      <c r="Z548" s="39"/>
      <c r="AA548" s="39"/>
      <c r="AB548" s="39"/>
      <c r="AC548" s="39"/>
      <c r="AD548" s="39"/>
      <c r="AE548" s="39"/>
      <c r="AF548" s="39"/>
      <c r="AH548" s="1"/>
      <c r="AK548" s="39"/>
      <c r="AL548" s="39"/>
      <c r="AM548" s="39"/>
      <c r="AN548" s="39"/>
      <c r="AO548" s="60"/>
      <c r="AS548" s="1"/>
      <c r="AT548" s="1"/>
      <c r="AU548" s="1"/>
    </row>
    <row r="549" spans="14:47" customFormat="1" x14ac:dyDescent="0.25">
      <c r="N549" s="1"/>
      <c r="S549" s="1"/>
      <c r="U549" s="39"/>
      <c r="V549" s="39"/>
      <c r="W549" s="39"/>
      <c r="X549" s="39"/>
      <c r="Y549" s="39"/>
      <c r="Z549" s="39"/>
      <c r="AA549" s="39"/>
      <c r="AB549" s="39"/>
      <c r="AC549" s="39"/>
      <c r="AD549" s="39"/>
      <c r="AE549" s="39"/>
      <c r="AF549" s="39"/>
      <c r="AH549" s="1"/>
      <c r="AK549" s="39"/>
      <c r="AL549" s="39"/>
      <c r="AM549" s="39"/>
      <c r="AN549" s="39"/>
      <c r="AO549" s="60"/>
      <c r="AS549" s="1"/>
      <c r="AT549" s="1"/>
      <c r="AU549" s="1"/>
    </row>
    <row r="550" spans="14:47" customFormat="1" x14ac:dyDescent="0.25">
      <c r="N550" s="1"/>
      <c r="S550" s="1"/>
      <c r="U550" s="39"/>
      <c r="V550" s="39"/>
      <c r="W550" s="39"/>
      <c r="X550" s="39"/>
      <c r="Y550" s="39"/>
      <c r="Z550" s="39"/>
      <c r="AA550" s="39"/>
      <c r="AB550" s="39"/>
      <c r="AC550" s="39"/>
      <c r="AD550" s="39"/>
      <c r="AE550" s="39"/>
      <c r="AF550" s="39"/>
      <c r="AH550" s="1"/>
      <c r="AK550" s="39"/>
      <c r="AL550" s="39"/>
      <c r="AM550" s="39"/>
      <c r="AN550" s="39"/>
      <c r="AO550" s="60"/>
      <c r="AS550" s="1"/>
      <c r="AT550" s="1"/>
      <c r="AU550" s="1"/>
    </row>
    <row r="551" spans="14:47" customFormat="1" x14ac:dyDescent="0.25">
      <c r="N551" s="1"/>
      <c r="S551" s="1"/>
      <c r="U551" s="39"/>
      <c r="V551" s="39"/>
      <c r="W551" s="39"/>
      <c r="X551" s="39"/>
      <c r="Y551" s="39"/>
      <c r="Z551" s="39"/>
      <c r="AA551" s="39"/>
      <c r="AB551" s="39"/>
      <c r="AC551" s="39"/>
      <c r="AD551" s="39"/>
      <c r="AE551" s="39"/>
      <c r="AF551" s="39"/>
      <c r="AH551" s="1"/>
      <c r="AK551" s="39"/>
      <c r="AL551" s="39"/>
      <c r="AM551" s="39"/>
      <c r="AN551" s="39"/>
      <c r="AO551" s="60"/>
      <c r="AS551" s="1"/>
      <c r="AT551" s="1"/>
      <c r="AU551" s="1"/>
    </row>
    <row r="552" spans="14:47" customFormat="1" x14ac:dyDescent="0.25">
      <c r="N552" s="1"/>
      <c r="S552" s="1"/>
      <c r="U552" s="39"/>
      <c r="V552" s="39"/>
      <c r="W552" s="39"/>
      <c r="X552" s="39"/>
      <c r="Y552" s="39"/>
      <c r="Z552" s="39"/>
      <c r="AA552" s="39"/>
      <c r="AB552" s="39"/>
      <c r="AC552" s="39"/>
      <c r="AD552" s="39"/>
      <c r="AE552" s="39"/>
      <c r="AF552" s="39"/>
      <c r="AH552" s="1"/>
      <c r="AK552" s="39"/>
      <c r="AL552" s="39"/>
      <c r="AM552" s="39"/>
      <c r="AN552" s="39"/>
      <c r="AO552" s="60"/>
      <c r="AS552" s="1"/>
      <c r="AT552" s="1"/>
      <c r="AU552" s="1"/>
    </row>
    <row r="553" spans="14:47" customFormat="1" x14ac:dyDescent="0.25">
      <c r="N553" s="1"/>
      <c r="S553" s="1"/>
      <c r="U553" s="39"/>
      <c r="V553" s="39"/>
      <c r="W553" s="39"/>
      <c r="X553" s="39"/>
      <c r="Y553" s="39"/>
      <c r="Z553" s="39"/>
      <c r="AA553" s="39"/>
      <c r="AB553" s="39"/>
      <c r="AC553" s="39"/>
      <c r="AD553" s="39"/>
      <c r="AE553" s="39"/>
      <c r="AF553" s="39"/>
      <c r="AH553" s="1"/>
      <c r="AK553" s="39"/>
      <c r="AL553" s="39"/>
      <c r="AM553" s="39"/>
      <c r="AN553" s="39"/>
      <c r="AO553" s="60"/>
      <c r="AS553" s="1"/>
      <c r="AT553" s="1"/>
      <c r="AU553" s="1"/>
    </row>
    <row r="554" spans="14:47" customFormat="1" x14ac:dyDescent="0.25">
      <c r="N554" s="1"/>
      <c r="S554" s="1"/>
      <c r="U554" s="39"/>
      <c r="V554" s="39"/>
      <c r="W554" s="39"/>
      <c r="X554" s="39"/>
      <c r="Y554" s="39"/>
      <c r="Z554" s="39"/>
      <c r="AA554" s="39"/>
      <c r="AB554" s="39"/>
      <c r="AC554" s="39"/>
      <c r="AD554" s="39"/>
      <c r="AE554" s="39"/>
      <c r="AF554" s="39"/>
      <c r="AH554" s="1"/>
      <c r="AK554" s="39"/>
      <c r="AL554" s="39"/>
      <c r="AM554" s="39"/>
      <c r="AN554" s="39"/>
      <c r="AO554" s="60"/>
      <c r="AS554" s="1"/>
      <c r="AT554" s="1"/>
      <c r="AU554" s="1"/>
    </row>
    <row r="555" spans="14:47" customFormat="1" x14ac:dyDescent="0.25">
      <c r="N555" s="1"/>
      <c r="S555" s="1"/>
      <c r="U555" s="39"/>
      <c r="V555" s="39"/>
      <c r="W555" s="39"/>
      <c r="X555" s="39"/>
      <c r="Y555" s="39"/>
      <c r="Z555" s="39"/>
      <c r="AA555" s="39"/>
      <c r="AB555" s="39"/>
      <c r="AC555" s="39"/>
      <c r="AD555" s="39"/>
      <c r="AE555" s="39"/>
      <c r="AF555" s="39"/>
      <c r="AH555" s="1"/>
      <c r="AK555" s="39"/>
      <c r="AL555" s="39"/>
      <c r="AM555" s="39"/>
      <c r="AN555" s="39"/>
      <c r="AO555" s="60"/>
      <c r="AS555" s="1"/>
      <c r="AT555" s="1"/>
      <c r="AU555" s="1"/>
    </row>
    <row r="556" spans="14:47" customFormat="1" x14ac:dyDescent="0.25">
      <c r="N556" s="1"/>
      <c r="S556" s="1"/>
      <c r="U556" s="39"/>
      <c r="V556" s="39"/>
      <c r="W556" s="39"/>
      <c r="X556" s="39"/>
      <c r="Y556" s="39"/>
      <c r="Z556" s="39"/>
      <c r="AA556" s="39"/>
      <c r="AB556" s="39"/>
      <c r="AC556" s="39"/>
      <c r="AD556" s="39"/>
      <c r="AE556" s="39"/>
      <c r="AF556" s="39"/>
      <c r="AH556" s="1"/>
      <c r="AK556" s="39"/>
      <c r="AL556" s="39"/>
      <c r="AM556" s="39"/>
      <c r="AN556" s="39"/>
      <c r="AO556" s="60"/>
      <c r="AS556" s="1"/>
      <c r="AT556" s="1"/>
      <c r="AU556" s="1"/>
    </row>
    <row r="557" spans="14:47" customFormat="1" x14ac:dyDescent="0.25">
      <c r="N557" s="1"/>
      <c r="S557" s="1"/>
      <c r="U557" s="39"/>
      <c r="V557" s="39"/>
      <c r="W557" s="39"/>
      <c r="X557" s="39"/>
      <c r="Y557" s="39"/>
      <c r="Z557" s="39"/>
      <c r="AA557" s="39"/>
      <c r="AB557" s="39"/>
      <c r="AC557" s="39"/>
      <c r="AD557" s="39"/>
      <c r="AE557" s="39"/>
      <c r="AF557" s="39"/>
      <c r="AH557" s="1"/>
      <c r="AK557" s="39"/>
      <c r="AL557" s="39"/>
      <c r="AM557" s="39"/>
      <c r="AN557" s="39"/>
      <c r="AO557" s="60"/>
      <c r="AS557" s="1"/>
      <c r="AT557" s="1"/>
      <c r="AU557" s="1"/>
    </row>
    <row r="558" spans="14:47" customFormat="1" x14ac:dyDescent="0.25">
      <c r="N558" s="1"/>
      <c r="S558" s="1"/>
      <c r="U558" s="39"/>
      <c r="V558" s="39"/>
      <c r="W558" s="39"/>
      <c r="X558" s="39"/>
      <c r="Y558" s="39"/>
      <c r="Z558" s="39"/>
      <c r="AA558" s="39"/>
      <c r="AB558" s="39"/>
      <c r="AC558" s="39"/>
      <c r="AD558" s="39"/>
      <c r="AE558" s="39"/>
      <c r="AF558" s="39"/>
      <c r="AH558" s="1"/>
      <c r="AK558" s="39"/>
      <c r="AL558" s="39"/>
      <c r="AM558" s="39"/>
      <c r="AN558" s="39"/>
      <c r="AO558" s="60"/>
      <c r="AS558" s="1"/>
      <c r="AT558" s="1"/>
      <c r="AU558" s="1"/>
    </row>
    <row r="559" spans="14:47" customFormat="1" x14ac:dyDescent="0.25">
      <c r="N559" s="1"/>
      <c r="S559" s="1"/>
      <c r="U559" s="39"/>
      <c r="V559" s="39"/>
      <c r="W559" s="39"/>
      <c r="X559" s="39"/>
      <c r="Y559" s="39"/>
      <c r="Z559" s="39"/>
      <c r="AA559" s="39"/>
      <c r="AB559" s="39"/>
      <c r="AC559" s="39"/>
      <c r="AD559" s="39"/>
      <c r="AE559" s="39"/>
      <c r="AF559" s="39"/>
      <c r="AH559" s="1"/>
      <c r="AK559" s="39"/>
      <c r="AL559" s="39"/>
      <c r="AM559" s="39"/>
      <c r="AN559" s="39"/>
      <c r="AO559" s="60"/>
      <c r="AS559" s="1"/>
      <c r="AT559" s="1"/>
      <c r="AU559" s="1"/>
    </row>
    <row r="560" spans="14:47" customFormat="1" x14ac:dyDescent="0.25">
      <c r="N560" s="1"/>
      <c r="S560" s="1"/>
      <c r="U560" s="39"/>
      <c r="V560" s="39"/>
      <c r="W560" s="39"/>
      <c r="X560" s="39"/>
      <c r="Y560" s="39"/>
      <c r="Z560" s="39"/>
      <c r="AA560" s="39"/>
      <c r="AB560" s="39"/>
      <c r="AC560" s="39"/>
      <c r="AD560" s="39"/>
      <c r="AE560" s="39"/>
      <c r="AF560" s="39"/>
      <c r="AH560" s="1"/>
      <c r="AK560" s="39"/>
      <c r="AL560" s="39"/>
      <c r="AM560" s="39"/>
      <c r="AN560" s="39"/>
      <c r="AO560" s="60"/>
      <c r="AS560" s="1"/>
      <c r="AT560" s="1"/>
      <c r="AU560" s="1"/>
    </row>
    <row r="561" spans="14:47" customFormat="1" x14ac:dyDescent="0.25">
      <c r="N561" s="1"/>
      <c r="S561" s="1"/>
      <c r="U561" s="39"/>
      <c r="V561" s="39"/>
      <c r="W561" s="39"/>
      <c r="X561" s="39"/>
      <c r="Y561" s="39"/>
      <c r="Z561" s="39"/>
      <c r="AA561" s="39"/>
      <c r="AB561" s="39"/>
      <c r="AC561" s="39"/>
      <c r="AD561" s="39"/>
      <c r="AE561" s="39"/>
      <c r="AF561" s="39"/>
      <c r="AH561" s="1"/>
      <c r="AK561" s="39"/>
      <c r="AL561" s="39"/>
      <c r="AM561" s="39"/>
      <c r="AN561" s="39"/>
      <c r="AO561" s="60"/>
      <c r="AS561" s="1"/>
      <c r="AT561" s="1"/>
      <c r="AU561" s="1"/>
    </row>
    <row r="562" spans="14:47" customFormat="1" x14ac:dyDescent="0.25">
      <c r="N562" s="1"/>
      <c r="S562" s="1"/>
      <c r="U562" s="39"/>
      <c r="V562" s="39"/>
      <c r="W562" s="39"/>
      <c r="X562" s="39"/>
      <c r="Y562" s="39"/>
      <c r="Z562" s="39"/>
      <c r="AA562" s="39"/>
      <c r="AB562" s="39"/>
      <c r="AC562" s="39"/>
      <c r="AD562" s="39"/>
      <c r="AE562" s="39"/>
      <c r="AF562" s="39"/>
      <c r="AH562" s="1"/>
      <c r="AK562" s="39"/>
      <c r="AL562" s="39"/>
      <c r="AM562" s="39"/>
      <c r="AN562" s="39"/>
      <c r="AO562" s="60"/>
      <c r="AS562" s="1"/>
      <c r="AT562" s="1"/>
      <c r="AU562" s="1"/>
    </row>
    <row r="563" spans="14:47" customFormat="1" x14ac:dyDescent="0.25">
      <c r="N563" s="1"/>
      <c r="S563" s="1"/>
      <c r="U563" s="39"/>
      <c r="V563" s="39"/>
      <c r="W563" s="39"/>
      <c r="X563" s="39"/>
      <c r="Y563" s="39"/>
      <c r="Z563" s="39"/>
      <c r="AA563" s="39"/>
      <c r="AB563" s="39"/>
      <c r="AC563" s="39"/>
      <c r="AD563" s="39"/>
      <c r="AE563" s="39"/>
      <c r="AF563" s="39"/>
      <c r="AH563" s="1"/>
      <c r="AK563" s="39"/>
      <c r="AL563" s="39"/>
      <c r="AM563" s="39"/>
      <c r="AN563" s="39"/>
      <c r="AO563" s="60"/>
      <c r="AS563" s="1"/>
      <c r="AT563" s="1"/>
      <c r="AU563" s="1"/>
    </row>
    <row r="564" spans="14:47" customFormat="1" x14ac:dyDescent="0.25">
      <c r="N564" s="1"/>
      <c r="S564" s="1"/>
      <c r="U564" s="39"/>
      <c r="V564" s="39"/>
      <c r="W564" s="39"/>
      <c r="X564" s="39"/>
      <c r="Y564" s="39"/>
      <c r="Z564" s="39"/>
      <c r="AA564" s="39"/>
      <c r="AB564" s="39"/>
      <c r="AC564" s="39"/>
      <c r="AD564" s="39"/>
      <c r="AE564" s="39"/>
      <c r="AF564" s="39"/>
      <c r="AH564" s="1"/>
      <c r="AK564" s="39"/>
      <c r="AL564" s="39"/>
      <c r="AM564" s="39"/>
      <c r="AN564" s="39"/>
      <c r="AO564" s="60"/>
      <c r="AS564" s="1"/>
      <c r="AT564" s="1"/>
      <c r="AU564" s="1"/>
    </row>
    <row r="565" spans="14:47" customFormat="1" x14ac:dyDescent="0.25">
      <c r="N565" s="1"/>
      <c r="S565" s="1"/>
      <c r="U565" s="39"/>
      <c r="V565" s="39"/>
      <c r="W565" s="39"/>
      <c r="X565" s="39"/>
      <c r="Y565" s="39"/>
      <c r="Z565" s="39"/>
      <c r="AA565" s="39"/>
      <c r="AB565" s="39"/>
      <c r="AC565" s="39"/>
      <c r="AD565" s="39"/>
      <c r="AE565" s="39"/>
      <c r="AF565" s="39"/>
      <c r="AH565" s="1"/>
      <c r="AK565" s="39"/>
      <c r="AL565" s="39"/>
      <c r="AM565" s="39"/>
      <c r="AN565" s="39"/>
      <c r="AO565" s="60"/>
      <c r="AS565" s="1"/>
      <c r="AT565" s="1"/>
      <c r="AU565" s="1"/>
    </row>
    <row r="566" spans="14:47" customFormat="1" x14ac:dyDescent="0.25">
      <c r="N566" s="1"/>
      <c r="S566" s="1"/>
      <c r="U566" s="39"/>
      <c r="V566" s="39"/>
      <c r="W566" s="39"/>
      <c r="X566" s="39"/>
      <c r="Y566" s="39"/>
      <c r="Z566" s="39"/>
      <c r="AA566" s="39"/>
      <c r="AB566" s="39"/>
      <c r="AC566" s="39"/>
      <c r="AD566" s="39"/>
      <c r="AE566" s="39"/>
      <c r="AF566" s="39"/>
      <c r="AH566" s="1"/>
      <c r="AK566" s="39"/>
      <c r="AL566" s="39"/>
      <c r="AM566" s="39"/>
      <c r="AN566" s="39"/>
      <c r="AO566" s="60"/>
      <c r="AS566" s="1"/>
      <c r="AT566" s="1"/>
      <c r="AU566" s="1"/>
    </row>
    <row r="567" spans="14:47" customFormat="1" x14ac:dyDescent="0.25">
      <c r="N567" s="1"/>
      <c r="S567" s="1"/>
      <c r="U567" s="39"/>
      <c r="V567" s="39"/>
      <c r="W567" s="39"/>
      <c r="X567" s="39"/>
      <c r="Y567" s="39"/>
      <c r="Z567" s="39"/>
      <c r="AA567" s="39"/>
      <c r="AB567" s="39"/>
      <c r="AC567" s="39"/>
      <c r="AD567" s="39"/>
      <c r="AE567" s="39"/>
      <c r="AF567" s="39"/>
      <c r="AH567" s="1"/>
      <c r="AK567" s="39"/>
      <c r="AL567" s="39"/>
      <c r="AM567" s="39"/>
      <c r="AN567" s="39"/>
      <c r="AO567" s="60"/>
      <c r="AS567" s="1"/>
      <c r="AT567" s="1"/>
      <c r="AU567" s="1"/>
    </row>
    <row r="568" spans="14:47" customFormat="1" x14ac:dyDescent="0.25">
      <c r="N568" s="1"/>
      <c r="S568" s="1"/>
      <c r="U568" s="39"/>
      <c r="V568" s="39"/>
      <c r="W568" s="39"/>
      <c r="X568" s="39"/>
      <c r="Y568" s="39"/>
      <c r="Z568" s="39"/>
      <c r="AA568" s="39"/>
      <c r="AB568" s="39"/>
      <c r="AC568" s="39"/>
      <c r="AD568" s="39"/>
      <c r="AE568" s="39"/>
      <c r="AF568" s="39"/>
      <c r="AH568" s="1"/>
      <c r="AK568" s="39"/>
      <c r="AL568" s="39"/>
      <c r="AM568" s="39"/>
      <c r="AN568" s="39"/>
      <c r="AO568" s="60"/>
      <c r="AS568" s="1"/>
      <c r="AT568" s="1"/>
      <c r="AU568" s="1"/>
    </row>
    <row r="569" spans="14:47" customFormat="1" x14ac:dyDescent="0.25">
      <c r="N569" s="1"/>
      <c r="S569" s="1"/>
      <c r="U569" s="39"/>
      <c r="V569" s="39"/>
      <c r="W569" s="39"/>
      <c r="X569" s="39"/>
      <c r="Y569" s="39"/>
      <c r="Z569" s="39"/>
      <c r="AA569" s="39"/>
      <c r="AB569" s="39"/>
      <c r="AC569" s="39"/>
      <c r="AD569" s="39"/>
      <c r="AE569" s="39"/>
      <c r="AF569" s="39"/>
      <c r="AH569" s="1"/>
      <c r="AK569" s="39"/>
      <c r="AL569" s="39"/>
      <c r="AM569" s="39"/>
      <c r="AN569" s="39"/>
      <c r="AO569" s="60"/>
      <c r="AS569" s="1"/>
      <c r="AT569" s="1"/>
      <c r="AU569" s="1"/>
    </row>
    <row r="570" spans="14:47" customFormat="1" x14ac:dyDescent="0.25">
      <c r="N570" s="1"/>
      <c r="S570" s="1"/>
      <c r="U570" s="39"/>
      <c r="V570" s="39"/>
      <c r="W570" s="39"/>
      <c r="X570" s="39"/>
      <c r="Y570" s="39"/>
      <c r="Z570" s="39"/>
      <c r="AA570" s="39"/>
      <c r="AB570" s="39"/>
      <c r="AC570" s="39"/>
      <c r="AD570" s="39"/>
      <c r="AE570" s="39"/>
      <c r="AF570" s="39"/>
      <c r="AH570" s="1"/>
      <c r="AK570" s="39"/>
      <c r="AL570" s="39"/>
      <c r="AM570" s="39"/>
      <c r="AN570" s="39"/>
      <c r="AO570" s="60"/>
      <c r="AS570" s="1"/>
      <c r="AT570" s="1"/>
      <c r="AU570" s="1"/>
    </row>
    <row r="571" spans="14:47" customFormat="1" x14ac:dyDescent="0.25">
      <c r="N571" s="1"/>
      <c r="S571" s="1"/>
      <c r="U571" s="39"/>
      <c r="V571" s="39"/>
      <c r="W571" s="39"/>
      <c r="X571" s="39"/>
      <c r="Y571" s="39"/>
      <c r="Z571" s="39"/>
      <c r="AA571" s="39"/>
      <c r="AB571" s="39"/>
      <c r="AC571" s="39"/>
      <c r="AD571" s="39"/>
      <c r="AE571" s="39"/>
      <c r="AF571" s="39"/>
      <c r="AH571" s="1"/>
      <c r="AK571" s="39"/>
      <c r="AL571" s="39"/>
      <c r="AM571" s="39"/>
      <c r="AN571" s="39"/>
      <c r="AO571" s="60"/>
      <c r="AS571" s="1"/>
      <c r="AT571" s="1"/>
      <c r="AU571" s="1"/>
    </row>
    <row r="572" spans="14:47" customFormat="1" x14ac:dyDescent="0.25">
      <c r="N572" s="1"/>
      <c r="S572" s="1"/>
      <c r="U572" s="39"/>
      <c r="V572" s="39"/>
      <c r="W572" s="39"/>
      <c r="X572" s="39"/>
      <c r="Y572" s="39"/>
      <c r="Z572" s="39"/>
      <c r="AA572" s="39"/>
      <c r="AB572" s="39"/>
      <c r="AC572" s="39"/>
      <c r="AD572" s="39"/>
      <c r="AE572" s="39"/>
      <c r="AF572" s="39"/>
      <c r="AH572" s="1"/>
      <c r="AK572" s="39"/>
      <c r="AL572" s="39"/>
      <c r="AM572" s="39"/>
      <c r="AN572" s="39"/>
      <c r="AO572" s="60"/>
      <c r="AS572" s="1"/>
      <c r="AT572" s="1"/>
      <c r="AU572" s="1"/>
    </row>
    <row r="573" spans="14:47" customFormat="1" x14ac:dyDescent="0.25">
      <c r="N573" s="1"/>
      <c r="S573" s="1"/>
      <c r="U573" s="39"/>
      <c r="V573" s="39"/>
      <c r="W573" s="39"/>
      <c r="X573" s="39"/>
      <c r="Y573" s="39"/>
      <c r="Z573" s="39"/>
      <c r="AA573" s="39"/>
      <c r="AB573" s="39"/>
      <c r="AC573" s="39"/>
      <c r="AD573" s="39"/>
      <c r="AE573" s="39"/>
      <c r="AF573" s="39"/>
      <c r="AH573" s="1"/>
      <c r="AK573" s="39"/>
      <c r="AL573" s="39"/>
      <c r="AM573" s="39"/>
      <c r="AN573" s="39"/>
      <c r="AO573" s="60"/>
      <c r="AS573" s="1"/>
      <c r="AT573" s="1"/>
      <c r="AU573" s="1"/>
    </row>
    <row r="574" spans="14:47" customFormat="1" x14ac:dyDescent="0.25">
      <c r="N574" s="1"/>
      <c r="S574" s="1"/>
      <c r="U574" s="39"/>
      <c r="V574" s="39"/>
      <c r="W574" s="39"/>
      <c r="X574" s="39"/>
      <c r="Y574" s="39"/>
      <c r="Z574" s="39"/>
      <c r="AA574" s="39"/>
      <c r="AB574" s="39"/>
      <c r="AC574" s="39"/>
      <c r="AD574" s="39"/>
      <c r="AE574" s="39"/>
      <c r="AF574" s="39"/>
      <c r="AH574" s="1"/>
      <c r="AK574" s="39"/>
      <c r="AL574" s="39"/>
      <c r="AM574" s="39"/>
      <c r="AN574" s="39"/>
      <c r="AO574" s="60"/>
      <c r="AS574" s="1"/>
      <c r="AT574" s="1"/>
      <c r="AU574" s="1"/>
    </row>
    <row r="575" spans="14:47" customFormat="1" x14ac:dyDescent="0.25">
      <c r="N575" s="1"/>
      <c r="S575" s="1"/>
      <c r="U575" s="39"/>
      <c r="V575" s="39"/>
      <c r="W575" s="39"/>
      <c r="X575" s="39"/>
      <c r="Y575" s="39"/>
      <c r="Z575" s="39"/>
      <c r="AA575" s="39"/>
      <c r="AB575" s="39"/>
      <c r="AC575" s="39"/>
      <c r="AD575" s="39"/>
      <c r="AE575" s="39"/>
      <c r="AF575" s="39"/>
      <c r="AH575" s="1"/>
      <c r="AK575" s="39"/>
      <c r="AL575" s="39"/>
      <c r="AM575" s="39"/>
      <c r="AN575" s="39"/>
      <c r="AO575" s="60"/>
      <c r="AS575" s="1"/>
      <c r="AT575" s="1"/>
      <c r="AU575" s="1"/>
    </row>
    <row r="576" spans="14:47" customFormat="1" x14ac:dyDescent="0.25">
      <c r="N576" s="1"/>
      <c r="S576" s="1"/>
      <c r="U576" s="39"/>
      <c r="V576" s="39"/>
      <c r="W576" s="39"/>
      <c r="X576" s="39"/>
      <c r="Y576" s="39"/>
      <c r="Z576" s="39"/>
      <c r="AA576" s="39"/>
      <c r="AB576" s="39"/>
      <c r="AC576" s="39"/>
      <c r="AD576" s="39"/>
      <c r="AE576" s="39"/>
      <c r="AF576" s="39"/>
      <c r="AH576" s="1"/>
      <c r="AK576" s="39"/>
      <c r="AL576" s="39"/>
      <c r="AM576" s="39"/>
      <c r="AN576" s="39"/>
      <c r="AO576" s="60"/>
      <c r="AS576" s="1"/>
      <c r="AT576" s="1"/>
      <c r="AU576" s="1"/>
    </row>
    <row r="577" spans="14:47" customFormat="1" x14ac:dyDescent="0.25">
      <c r="N577" s="1"/>
      <c r="S577" s="1"/>
      <c r="U577" s="39"/>
      <c r="V577" s="39"/>
      <c r="W577" s="39"/>
      <c r="X577" s="39"/>
      <c r="Y577" s="39"/>
      <c r="Z577" s="39"/>
      <c r="AA577" s="39"/>
      <c r="AB577" s="39"/>
      <c r="AC577" s="39"/>
      <c r="AD577" s="39"/>
      <c r="AE577" s="39"/>
      <c r="AF577" s="39"/>
      <c r="AH577" s="1"/>
      <c r="AK577" s="39"/>
      <c r="AL577" s="39"/>
      <c r="AM577" s="39"/>
      <c r="AN577" s="39"/>
      <c r="AO577" s="60"/>
      <c r="AS577" s="1"/>
      <c r="AT577" s="1"/>
      <c r="AU577" s="1"/>
    </row>
    <row r="578" spans="14:47" customFormat="1" x14ac:dyDescent="0.25">
      <c r="N578" s="1"/>
      <c r="S578" s="1"/>
      <c r="U578" s="39"/>
      <c r="V578" s="39"/>
      <c r="W578" s="39"/>
      <c r="X578" s="39"/>
      <c r="Y578" s="39"/>
      <c r="Z578" s="39"/>
      <c r="AA578" s="39"/>
      <c r="AB578" s="39"/>
      <c r="AC578" s="39"/>
      <c r="AD578" s="39"/>
      <c r="AE578" s="39"/>
      <c r="AF578" s="39"/>
      <c r="AH578" s="1"/>
      <c r="AK578" s="39"/>
      <c r="AL578" s="39"/>
      <c r="AM578" s="39"/>
      <c r="AN578" s="39"/>
      <c r="AO578" s="60"/>
      <c r="AS578" s="1"/>
      <c r="AT578" s="1"/>
      <c r="AU578" s="1"/>
    </row>
    <row r="579" spans="14:47" customFormat="1" x14ac:dyDescent="0.25">
      <c r="N579" s="1"/>
      <c r="S579" s="1"/>
      <c r="U579" s="39"/>
      <c r="V579" s="39"/>
      <c r="W579" s="39"/>
      <c r="X579" s="39"/>
      <c r="Y579" s="39"/>
      <c r="Z579" s="39"/>
      <c r="AA579" s="39"/>
      <c r="AB579" s="39"/>
      <c r="AC579" s="39"/>
      <c r="AD579" s="39"/>
      <c r="AE579" s="39"/>
      <c r="AF579" s="39"/>
      <c r="AH579" s="1"/>
      <c r="AK579" s="39"/>
      <c r="AL579" s="39"/>
      <c r="AM579" s="39"/>
      <c r="AN579" s="39"/>
      <c r="AO579" s="60"/>
      <c r="AS579" s="1"/>
      <c r="AT579" s="1"/>
      <c r="AU579" s="1"/>
    </row>
    <row r="580" spans="14:47" customFormat="1" x14ac:dyDescent="0.25">
      <c r="N580" s="1"/>
      <c r="S580" s="1"/>
      <c r="U580" s="39"/>
      <c r="V580" s="39"/>
      <c r="W580" s="39"/>
      <c r="X580" s="39"/>
      <c r="Y580" s="39"/>
      <c r="Z580" s="39"/>
      <c r="AA580" s="39"/>
      <c r="AB580" s="39"/>
      <c r="AC580" s="39"/>
      <c r="AD580" s="39"/>
      <c r="AE580" s="39"/>
      <c r="AF580" s="39"/>
      <c r="AH580" s="1"/>
      <c r="AK580" s="39"/>
      <c r="AL580" s="39"/>
      <c r="AM580" s="39"/>
      <c r="AN580" s="39"/>
      <c r="AO580" s="60"/>
      <c r="AS580" s="1"/>
      <c r="AT580" s="1"/>
      <c r="AU580" s="1"/>
    </row>
    <row r="581" spans="14:47" customFormat="1" x14ac:dyDescent="0.25">
      <c r="N581" s="1"/>
      <c r="S581" s="1"/>
      <c r="U581" s="39"/>
      <c r="V581" s="39"/>
      <c r="W581" s="39"/>
      <c r="X581" s="39"/>
      <c r="Y581" s="39"/>
      <c r="Z581" s="39"/>
      <c r="AA581" s="39"/>
      <c r="AB581" s="39"/>
      <c r="AC581" s="39"/>
      <c r="AD581" s="39"/>
      <c r="AE581" s="39"/>
      <c r="AF581" s="39"/>
      <c r="AH581" s="1"/>
      <c r="AK581" s="39"/>
      <c r="AL581" s="39"/>
      <c r="AM581" s="39"/>
      <c r="AN581" s="39"/>
      <c r="AO581" s="60"/>
      <c r="AS581" s="1"/>
      <c r="AT581" s="1"/>
      <c r="AU581" s="1"/>
    </row>
    <row r="582" spans="14:47" customFormat="1" x14ac:dyDescent="0.25">
      <c r="N582" s="1"/>
      <c r="S582" s="1"/>
      <c r="U582" s="39"/>
      <c r="V582" s="39"/>
      <c r="W582" s="39"/>
      <c r="X582" s="39"/>
      <c r="Y582" s="39"/>
      <c r="Z582" s="39"/>
      <c r="AA582" s="39"/>
      <c r="AB582" s="39"/>
      <c r="AC582" s="39"/>
      <c r="AD582" s="39"/>
      <c r="AE582" s="39"/>
      <c r="AF582" s="39"/>
      <c r="AH582" s="1"/>
      <c r="AK582" s="39"/>
      <c r="AL582" s="39"/>
      <c r="AM582" s="39"/>
      <c r="AN582" s="39"/>
      <c r="AO582" s="60"/>
      <c r="AS582" s="1"/>
      <c r="AT582" s="1"/>
      <c r="AU582" s="1"/>
    </row>
    <row r="583" spans="14:47" customFormat="1" x14ac:dyDescent="0.25">
      <c r="N583" s="1"/>
      <c r="S583" s="1"/>
      <c r="U583" s="39"/>
      <c r="V583" s="39"/>
      <c r="W583" s="39"/>
      <c r="X583" s="39"/>
      <c r="Y583" s="39"/>
      <c r="Z583" s="39"/>
      <c r="AA583" s="39"/>
      <c r="AB583" s="39"/>
      <c r="AC583" s="39"/>
      <c r="AD583" s="39"/>
      <c r="AE583" s="39"/>
      <c r="AF583" s="39"/>
      <c r="AH583" s="1"/>
      <c r="AK583" s="39"/>
      <c r="AL583" s="39"/>
      <c r="AM583" s="39"/>
      <c r="AN583" s="39"/>
      <c r="AO583" s="60"/>
      <c r="AS583" s="1"/>
      <c r="AT583" s="1"/>
      <c r="AU583" s="1"/>
    </row>
    <row r="584" spans="14:47" customFormat="1" x14ac:dyDescent="0.25">
      <c r="N584" s="1"/>
      <c r="S584" s="1"/>
      <c r="U584" s="39"/>
      <c r="V584" s="39"/>
      <c r="W584" s="39"/>
      <c r="X584" s="39"/>
      <c r="Y584" s="39"/>
      <c r="Z584" s="39"/>
      <c r="AA584" s="39"/>
      <c r="AB584" s="39"/>
      <c r="AC584" s="39"/>
      <c r="AD584" s="39"/>
      <c r="AE584" s="39"/>
      <c r="AF584" s="39"/>
      <c r="AH584" s="1"/>
      <c r="AK584" s="39"/>
      <c r="AL584" s="39"/>
      <c r="AM584" s="39"/>
      <c r="AN584" s="39"/>
      <c r="AO584" s="60"/>
      <c r="AS584" s="1"/>
      <c r="AT584" s="1"/>
      <c r="AU584" s="1"/>
    </row>
    <row r="585" spans="14:47" customFormat="1" x14ac:dyDescent="0.25">
      <c r="N585" s="1"/>
      <c r="S585" s="1"/>
      <c r="U585" s="39"/>
      <c r="V585" s="39"/>
      <c r="W585" s="39"/>
      <c r="X585" s="39"/>
      <c r="Y585" s="39"/>
      <c r="Z585" s="39"/>
      <c r="AA585" s="39"/>
      <c r="AB585" s="39"/>
      <c r="AC585" s="39"/>
      <c r="AD585" s="39"/>
      <c r="AE585" s="39"/>
      <c r="AF585" s="39"/>
      <c r="AH585" s="1"/>
      <c r="AK585" s="39"/>
      <c r="AL585" s="39"/>
      <c r="AM585" s="39"/>
      <c r="AN585" s="39"/>
      <c r="AO585" s="60"/>
      <c r="AS585" s="1"/>
      <c r="AT585" s="1"/>
      <c r="AU585" s="1"/>
    </row>
    <row r="586" spans="14:47" customFormat="1" x14ac:dyDescent="0.25">
      <c r="N586" s="1"/>
      <c r="S586" s="1"/>
      <c r="U586" s="39"/>
      <c r="V586" s="39"/>
      <c r="W586" s="39"/>
      <c r="X586" s="39"/>
      <c r="Y586" s="39"/>
      <c r="Z586" s="39"/>
      <c r="AA586" s="39"/>
      <c r="AB586" s="39"/>
      <c r="AC586" s="39"/>
      <c r="AD586" s="39"/>
      <c r="AE586" s="39"/>
      <c r="AF586" s="39"/>
      <c r="AH586" s="1"/>
      <c r="AK586" s="39"/>
      <c r="AL586" s="39"/>
      <c r="AM586" s="39"/>
      <c r="AN586" s="39"/>
      <c r="AO586" s="60"/>
      <c r="AS586" s="1"/>
      <c r="AT586" s="1"/>
      <c r="AU586" s="1"/>
    </row>
    <row r="587" spans="14:47" customFormat="1" x14ac:dyDescent="0.25">
      <c r="N587" s="1"/>
      <c r="S587" s="1"/>
      <c r="U587" s="39"/>
      <c r="V587" s="39"/>
      <c r="W587" s="39"/>
      <c r="X587" s="39"/>
      <c r="Y587" s="39"/>
      <c r="Z587" s="39"/>
      <c r="AA587" s="39"/>
      <c r="AB587" s="39"/>
      <c r="AC587" s="39"/>
      <c r="AD587" s="39"/>
      <c r="AE587" s="39"/>
      <c r="AF587" s="39"/>
      <c r="AH587" s="1"/>
      <c r="AK587" s="39"/>
      <c r="AL587" s="39"/>
      <c r="AM587" s="39"/>
      <c r="AN587" s="39"/>
      <c r="AO587" s="60"/>
      <c r="AS587" s="1"/>
      <c r="AT587" s="1"/>
      <c r="AU587" s="1"/>
    </row>
    <row r="588" spans="14:47" customFormat="1" x14ac:dyDescent="0.25">
      <c r="N588" s="1"/>
      <c r="S588" s="1"/>
      <c r="U588" s="39"/>
      <c r="V588" s="39"/>
      <c r="W588" s="39"/>
      <c r="X588" s="39"/>
      <c r="Y588" s="39"/>
      <c r="Z588" s="39"/>
      <c r="AA588" s="39"/>
      <c r="AB588" s="39"/>
      <c r="AC588" s="39"/>
      <c r="AD588" s="39"/>
      <c r="AE588" s="39"/>
      <c r="AF588" s="39"/>
      <c r="AH588" s="1"/>
      <c r="AK588" s="39"/>
      <c r="AL588" s="39"/>
      <c r="AM588" s="39"/>
      <c r="AN588" s="39"/>
      <c r="AO588" s="60"/>
      <c r="AS588" s="1"/>
      <c r="AT588" s="1"/>
      <c r="AU588" s="1"/>
    </row>
    <row r="589" spans="14:47" customFormat="1" x14ac:dyDescent="0.25">
      <c r="N589" s="1"/>
      <c r="S589" s="1"/>
      <c r="U589" s="39"/>
      <c r="V589" s="39"/>
      <c r="W589" s="39"/>
      <c r="X589" s="39"/>
      <c r="Y589" s="39"/>
      <c r="Z589" s="39"/>
      <c r="AA589" s="39"/>
      <c r="AB589" s="39"/>
      <c r="AC589" s="39"/>
      <c r="AD589" s="39"/>
      <c r="AE589" s="39"/>
      <c r="AF589" s="39"/>
      <c r="AH589" s="1"/>
      <c r="AK589" s="39"/>
      <c r="AL589" s="39"/>
      <c r="AM589" s="39"/>
      <c r="AN589" s="39"/>
      <c r="AO589" s="60"/>
      <c r="AS589" s="1"/>
      <c r="AT589" s="1"/>
      <c r="AU589" s="1"/>
    </row>
    <row r="590" spans="14:47" customFormat="1" x14ac:dyDescent="0.25">
      <c r="N590" s="1"/>
      <c r="S590" s="1"/>
      <c r="U590" s="39"/>
      <c r="V590" s="39"/>
      <c r="W590" s="39"/>
      <c r="X590" s="39"/>
      <c r="Y590" s="39"/>
      <c r="Z590" s="39"/>
      <c r="AA590" s="39"/>
      <c r="AB590" s="39"/>
      <c r="AC590" s="39"/>
      <c r="AD590" s="39"/>
      <c r="AE590" s="39"/>
      <c r="AF590" s="39"/>
      <c r="AH590" s="1"/>
      <c r="AK590" s="39"/>
      <c r="AL590" s="39"/>
      <c r="AM590" s="39"/>
      <c r="AN590" s="39"/>
      <c r="AO590" s="60"/>
      <c r="AS590" s="1"/>
      <c r="AT590" s="1"/>
      <c r="AU590" s="1"/>
    </row>
    <row r="591" spans="14:47" customFormat="1" x14ac:dyDescent="0.25">
      <c r="N591" s="1"/>
      <c r="S591" s="1"/>
      <c r="U591" s="39"/>
      <c r="V591" s="39"/>
      <c r="W591" s="39"/>
      <c r="X591" s="39"/>
      <c r="Y591" s="39"/>
      <c r="Z591" s="39"/>
      <c r="AA591" s="39"/>
      <c r="AB591" s="39"/>
      <c r="AC591" s="39"/>
      <c r="AD591" s="39"/>
      <c r="AE591" s="39"/>
      <c r="AF591" s="39"/>
      <c r="AH591" s="1"/>
      <c r="AK591" s="39"/>
      <c r="AL591" s="39"/>
      <c r="AM591" s="39"/>
      <c r="AN591" s="39"/>
      <c r="AO591" s="60"/>
      <c r="AS591" s="1"/>
      <c r="AT591" s="1"/>
      <c r="AU591" s="1"/>
    </row>
    <row r="592" spans="14:47" customFormat="1" x14ac:dyDescent="0.25">
      <c r="N592" s="1"/>
      <c r="S592" s="1"/>
      <c r="U592" s="39"/>
      <c r="V592" s="39"/>
      <c r="W592" s="39"/>
      <c r="X592" s="39"/>
      <c r="Y592" s="39"/>
      <c r="Z592" s="39"/>
      <c r="AA592" s="39"/>
      <c r="AB592" s="39"/>
      <c r="AC592" s="39"/>
      <c r="AD592" s="39"/>
      <c r="AE592" s="39"/>
      <c r="AF592" s="39"/>
      <c r="AH592" s="1"/>
      <c r="AK592" s="39"/>
      <c r="AL592" s="39"/>
      <c r="AM592" s="39"/>
      <c r="AN592" s="39"/>
      <c r="AO592" s="60"/>
      <c r="AS592" s="1"/>
      <c r="AT592" s="1"/>
      <c r="AU592" s="1"/>
    </row>
    <row r="593" spans="14:47" customFormat="1" x14ac:dyDescent="0.25">
      <c r="N593" s="1"/>
      <c r="S593" s="1"/>
      <c r="U593" s="39"/>
      <c r="V593" s="39"/>
      <c r="W593" s="39"/>
      <c r="X593" s="39"/>
      <c r="Y593" s="39"/>
      <c r="Z593" s="39"/>
      <c r="AA593" s="39"/>
      <c r="AB593" s="39"/>
      <c r="AC593" s="39"/>
      <c r="AD593" s="39"/>
      <c r="AE593" s="39"/>
      <c r="AF593" s="39"/>
      <c r="AH593" s="1"/>
      <c r="AK593" s="39"/>
      <c r="AL593" s="39"/>
      <c r="AM593" s="39"/>
      <c r="AN593" s="39"/>
      <c r="AO593" s="60"/>
      <c r="AS593" s="1"/>
      <c r="AT593" s="1"/>
      <c r="AU593" s="1"/>
    </row>
    <row r="594" spans="14:47" customFormat="1" x14ac:dyDescent="0.25">
      <c r="N594" s="1"/>
      <c r="S594" s="1"/>
      <c r="U594" s="39"/>
      <c r="V594" s="39"/>
      <c r="W594" s="39"/>
      <c r="X594" s="39"/>
      <c r="Y594" s="39"/>
      <c r="Z594" s="39"/>
      <c r="AA594" s="39"/>
      <c r="AB594" s="39"/>
      <c r="AC594" s="39"/>
      <c r="AD594" s="39"/>
      <c r="AE594" s="39"/>
      <c r="AF594" s="39"/>
      <c r="AH594" s="1"/>
      <c r="AK594" s="39"/>
      <c r="AL594" s="39"/>
      <c r="AM594" s="39"/>
      <c r="AN594" s="39"/>
      <c r="AO594" s="60"/>
      <c r="AS594" s="1"/>
      <c r="AT594" s="1"/>
      <c r="AU594" s="1"/>
    </row>
    <row r="595" spans="14:47" customFormat="1" x14ac:dyDescent="0.25">
      <c r="N595" s="1"/>
      <c r="S595" s="1"/>
      <c r="U595" s="39"/>
      <c r="V595" s="39"/>
      <c r="W595" s="39"/>
      <c r="X595" s="39"/>
      <c r="Y595" s="39"/>
      <c r="Z595" s="39"/>
      <c r="AA595" s="39"/>
      <c r="AB595" s="39"/>
      <c r="AC595" s="39"/>
      <c r="AD595" s="39"/>
      <c r="AE595" s="39"/>
      <c r="AF595" s="39"/>
      <c r="AH595" s="1"/>
      <c r="AK595" s="39"/>
      <c r="AL595" s="39"/>
      <c r="AM595" s="39"/>
      <c r="AN595" s="39"/>
      <c r="AO595" s="60"/>
      <c r="AS595" s="1"/>
      <c r="AT595" s="1"/>
      <c r="AU595" s="1"/>
    </row>
    <row r="596" spans="14:47" customFormat="1" x14ac:dyDescent="0.25">
      <c r="N596" s="1"/>
      <c r="S596" s="1"/>
      <c r="U596" s="39"/>
      <c r="V596" s="39"/>
      <c r="W596" s="39"/>
      <c r="X596" s="39"/>
      <c r="Y596" s="39"/>
      <c r="Z596" s="39"/>
      <c r="AA596" s="39"/>
      <c r="AB596" s="39"/>
      <c r="AC596" s="39"/>
      <c r="AD596" s="39"/>
      <c r="AE596" s="39"/>
      <c r="AF596" s="39"/>
      <c r="AH596" s="1"/>
      <c r="AK596" s="39"/>
      <c r="AL596" s="39"/>
      <c r="AM596" s="39"/>
      <c r="AN596" s="39"/>
      <c r="AO596" s="60"/>
      <c r="AS596" s="1"/>
      <c r="AT596" s="1"/>
      <c r="AU596" s="1"/>
    </row>
    <row r="597" spans="14:47" customFormat="1" x14ac:dyDescent="0.25">
      <c r="N597" s="1"/>
      <c r="S597" s="1"/>
      <c r="U597" s="39"/>
      <c r="V597" s="39"/>
      <c r="W597" s="39"/>
      <c r="X597" s="39"/>
      <c r="Y597" s="39"/>
      <c r="Z597" s="39"/>
      <c r="AA597" s="39"/>
      <c r="AB597" s="39"/>
      <c r="AC597" s="39"/>
      <c r="AD597" s="39"/>
      <c r="AE597" s="39"/>
      <c r="AF597" s="39"/>
      <c r="AH597" s="1"/>
      <c r="AK597" s="39"/>
      <c r="AL597" s="39"/>
      <c r="AM597" s="39"/>
      <c r="AN597" s="39"/>
      <c r="AO597" s="60"/>
      <c r="AS597" s="1"/>
      <c r="AT597" s="1"/>
      <c r="AU597" s="1"/>
    </row>
    <row r="598" spans="14:47" customFormat="1" x14ac:dyDescent="0.25">
      <c r="N598" s="1"/>
      <c r="S598" s="1"/>
      <c r="U598" s="39"/>
      <c r="V598" s="39"/>
      <c r="W598" s="39"/>
      <c r="X598" s="39"/>
      <c r="Y598" s="39"/>
      <c r="Z598" s="39"/>
      <c r="AA598" s="39"/>
      <c r="AB598" s="39"/>
      <c r="AC598" s="39"/>
      <c r="AD598" s="39"/>
      <c r="AE598" s="39"/>
      <c r="AF598" s="39"/>
      <c r="AH598" s="1"/>
      <c r="AK598" s="39"/>
      <c r="AL598" s="39"/>
      <c r="AM598" s="39"/>
      <c r="AN598" s="39"/>
      <c r="AO598" s="60"/>
      <c r="AS598" s="1"/>
      <c r="AT598" s="1"/>
      <c r="AU598" s="1"/>
    </row>
    <row r="599" spans="14:47" customFormat="1" x14ac:dyDescent="0.25">
      <c r="N599" s="1"/>
      <c r="S599" s="1"/>
      <c r="U599" s="39"/>
      <c r="V599" s="39"/>
      <c r="W599" s="39"/>
      <c r="X599" s="39"/>
      <c r="Y599" s="39"/>
      <c r="Z599" s="39"/>
      <c r="AA599" s="39"/>
      <c r="AB599" s="39"/>
      <c r="AC599" s="39"/>
      <c r="AD599" s="39"/>
      <c r="AE599" s="39"/>
      <c r="AF599" s="39"/>
      <c r="AH599" s="1"/>
      <c r="AK599" s="39"/>
      <c r="AL599" s="39"/>
      <c r="AM599" s="39"/>
      <c r="AN599" s="39"/>
      <c r="AO599" s="60"/>
      <c r="AS599" s="1"/>
      <c r="AT599" s="1"/>
      <c r="AU599" s="1"/>
    </row>
    <row r="600" spans="14:47" customFormat="1" x14ac:dyDescent="0.25">
      <c r="N600" s="1"/>
      <c r="S600" s="1"/>
      <c r="U600" s="39"/>
      <c r="V600" s="39"/>
      <c r="W600" s="39"/>
      <c r="X600" s="39"/>
      <c r="Y600" s="39"/>
      <c r="Z600" s="39"/>
      <c r="AA600" s="39"/>
      <c r="AB600" s="39"/>
      <c r="AC600" s="39"/>
      <c r="AD600" s="39"/>
      <c r="AE600" s="39"/>
      <c r="AF600" s="39"/>
      <c r="AH600" s="1"/>
      <c r="AK600" s="39"/>
      <c r="AL600" s="39"/>
      <c r="AM600" s="39"/>
      <c r="AN600" s="39"/>
      <c r="AO600" s="60"/>
      <c r="AS600" s="1"/>
      <c r="AT600" s="1"/>
      <c r="AU600" s="1"/>
    </row>
    <row r="601" spans="14:47" customFormat="1" x14ac:dyDescent="0.25">
      <c r="N601" s="1"/>
      <c r="S601" s="1"/>
      <c r="U601" s="39"/>
      <c r="V601" s="39"/>
      <c r="W601" s="39"/>
      <c r="X601" s="39"/>
      <c r="Y601" s="39"/>
      <c r="Z601" s="39"/>
      <c r="AA601" s="39"/>
      <c r="AB601" s="39"/>
      <c r="AC601" s="39"/>
      <c r="AD601" s="39"/>
      <c r="AE601" s="39"/>
      <c r="AF601" s="39"/>
      <c r="AH601" s="1"/>
      <c r="AK601" s="39"/>
      <c r="AL601" s="39"/>
      <c r="AM601" s="39"/>
      <c r="AN601" s="39"/>
      <c r="AO601" s="60"/>
      <c r="AS601" s="1"/>
      <c r="AT601" s="1"/>
      <c r="AU601" s="1"/>
    </row>
    <row r="602" spans="14:47" customFormat="1" x14ac:dyDescent="0.25">
      <c r="N602" s="1"/>
      <c r="S602" s="1"/>
      <c r="U602" s="39"/>
      <c r="V602" s="39"/>
      <c r="W602" s="39"/>
      <c r="X602" s="39"/>
      <c r="Y602" s="39"/>
      <c r="Z602" s="39"/>
      <c r="AA602" s="39"/>
      <c r="AB602" s="39"/>
      <c r="AC602" s="39"/>
      <c r="AD602" s="39"/>
      <c r="AE602" s="39"/>
      <c r="AF602" s="39"/>
      <c r="AH602" s="1"/>
      <c r="AK602" s="39"/>
      <c r="AL602" s="39"/>
      <c r="AM602" s="39"/>
      <c r="AN602" s="39"/>
      <c r="AO602" s="60"/>
      <c r="AS602" s="1"/>
      <c r="AT602" s="1"/>
      <c r="AU602" s="1"/>
    </row>
    <row r="603" spans="14:47" customFormat="1" x14ac:dyDescent="0.25">
      <c r="N603" s="1"/>
      <c r="S603" s="1"/>
      <c r="U603" s="39"/>
      <c r="V603" s="39"/>
      <c r="W603" s="39"/>
      <c r="X603" s="39"/>
      <c r="Y603" s="39"/>
      <c r="Z603" s="39"/>
      <c r="AA603" s="39"/>
      <c r="AB603" s="39"/>
      <c r="AC603" s="39"/>
      <c r="AD603" s="39"/>
      <c r="AE603" s="39"/>
      <c r="AF603" s="39"/>
      <c r="AH603" s="1"/>
      <c r="AK603" s="39"/>
      <c r="AL603" s="39"/>
      <c r="AM603" s="39"/>
      <c r="AN603" s="39"/>
      <c r="AO603" s="60"/>
      <c r="AS603" s="1"/>
      <c r="AT603" s="1"/>
      <c r="AU603" s="1"/>
    </row>
    <row r="604" spans="14:47" customFormat="1" x14ac:dyDescent="0.25">
      <c r="N604" s="1"/>
      <c r="S604" s="1"/>
      <c r="U604" s="39"/>
      <c r="V604" s="39"/>
      <c r="W604" s="39"/>
      <c r="X604" s="39"/>
      <c r="Y604" s="39"/>
      <c r="Z604" s="39"/>
      <c r="AA604" s="39"/>
      <c r="AB604" s="39"/>
      <c r="AC604" s="39"/>
      <c r="AD604" s="39"/>
      <c r="AE604" s="39"/>
      <c r="AF604" s="39"/>
      <c r="AH604" s="1"/>
      <c r="AK604" s="39"/>
      <c r="AL604" s="39"/>
      <c r="AM604" s="39"/>
      <c r="AN604" s="39"/>
      <c r="AO604" s="60"/>
      <c r="AS604" s="1"/>
      <c r="AT604" s="1"/>
      <c r="AU604" s="1"/>
    </row>
    <row r="605" spans="14:47" customFormat="1" x14ac:dyDescent="0.25">
      <c r="N605" s="1"/>
      <c r="S605" s="1"/>
      <c r="U605" s="39"/>
      <c r="V605" s="39"/>
      <c r="W605" s="39"/>
      <c r="X605" s="39"/>
      <c r="Y605" s="39"/>
      <c r="Z605" s="39"/>
      <c r="AA605" s="39"/>
      <c r="AB605" s="39"/>
      <c r="AC605" s="39"/>
      <c r="AD605" s="39"/>
      <c r="AE605" s="39"/>
      <c r="AF605" s="39"/>
      <c r="AH605" s="1"/>
      <c r="AK605" s="39"/>
      <c r="AL605" s="39"/>
      <c r="AM605" s="39"/>
      <c r="AN605" s="39"/>
      <c r="AO605" s="60"/>
      <c r="AS605" s="1"/>
      <c r="AT605" s="1"/>
      <c r="AU605" s="1"/>
    </row>
    <row r="606" spans="14:47" customFormat="1" x14ac:dyDescent="0.25">
      <c r="N606" s="1"/>
      <c r="S606" s="1"/>
      <c r="U606" s="39"/>
      <c r="V606" s="39"/>
      <c r="W606" s="39"/>
      <c r="X606" s="39"/>
      <c r="Y606" s="39"/>
      <c r="Z606" s="39"/>
      <c r="AA606" s="39"/>
      <c r="AB606" s="39"/>
      <c r="AC606" s="39"/>
      <c r="AD606" s="39"/>
      <c r="AE606" s="39"/>
      <c r="AF606" s="39"/>
      <c r="AH606" s="1"/>
      <c r="AK606" s="39"/>
      <c r="AL606" s="39"/>
      <c r="AM606" s="39"/>
      <c r="AN606" s="39"/>
      <c r="AO606" s="60"/>
      <c r="AS606" s="1"/>
      <c r="AT606" s="1"/>
      <c r="AU606" s="1"/>
    </row>
    <row r="607" spans="14:47" customFormat="1" x14ac:dyDescent="0.25">
      <c r="N607" s="1"/>
      <c r="S607" s="1"/>
      <c r="U607" s="39"/>
      <c r="V607" s="39"/>
      <c r="W607" s="39"/>
      <c r="X607" s="39"/>
      <c r="Y607" s="39"/>
      <c r="Z607" s="39"/>
      <c r="AA607" s="39"/>
      <c r="AB607" s="39"/>
      <c r="AC607" s="39"/>
      <c r="AD607" s="39"/>
      <c r="AE607" s="39"/>
      <c r="AF607" s="39"/>
      <c r="AH607" s="1"/>
      <c r="AK607" s="39"/>
      <c r="AL607" s="39"/>
      <c r="AM607" s="39"/>
      <c r="AN607" s="39"/>
      <c r="AO607" s="60"/>
      <c r="AS607" s="1"/>
      <c r="AT607" s="1"/>
      <c r="AU607" s="1"/>
    </row>
    <row r="608" spans="14:47" customFormat="1" x14ac:dyDescent="0.25">
      <c r="N608" s="1"/>
      <c r="S608" s="1"/>
      <c r="U608" s="39"/>
      <c r="V608" s="39"/>
      <c r="W608" s="39"/>
      <c r="X608" s="39"/>
      <c r="Y608" s="39"/>
      <c r="Z608" s="39"/>
      <c r="AA608" s="39"/>
      <c r="AB608" s="39"/>
      <c r="AC608" s="39"/>
      <c r="AD608" s="39"/>
      <c r="AE608" s="39"/>
      <c r="AF608" s="39"/>
      <c r="AH608" s="1"/>
      <c r="AK608" s="39"/>
      <c r="AL608" s="39"/>
      <c r="AM608" s="39"/>
      <c r="AN608" s="39"/>
      <c r="AO608" s="60"/>
      <c r="AS608" s="1"/>
      <c r="AT608" s="1"/>
      <c r="AU608" s="1"/>
    </row>
    <row r="609" spans="14:47" customFormat="1" x14ac:dyDescent="0.25">
      <c r="N609" s="1"/>
      <c r="S609" s="1"/>
      <c r="U609" s="39"/>
      <c r="V609" s="39"/>
      <c r="W609" s="39"/>
      <c r="X609" s="39"/>
      <c r="Y609" s="39"/>
      <c r="Z609" s="39"/>
      <c r="AA609" s="39"/>
      <c r="AB609" s="39"/>
      <c r="AC609" s="39"/>
      <c r="AD609" s="39"/>
      <c r="AE609" s="39"/>
      <c r="AF609" s="39"/>
      <c r="AH609" s="1"/>
      <c r="AK609" s="39"/>
      <c r="AL609" s="39"/>
      <c r="AM609" s="39"/>
      <c r="AN609" s="39"/>
      <c r="AO609" s="60"/>
      <c r="AS609" s="1"/>
      <c r="AT609" s="1"/>
      <c r="AU609" s="1"/>
    </row>
    <row r="610" spans="14:47" customFormat="1" x14ac:dyDescent="0.25">
      <c r="N610" s="1"/>
      <c r="S610" s="1"/>
      <c r="U610" s="39"/>
      <c r="V610" s="39"/>
      <c r="W610" s="39"/>
      <c r="X610" s="39"/>
      <c r="Y610" s="39"/>
      <c r="Z610" s="39"/>
      <c r="AA610" s="39"/>
      <c r="AB610" s="39"/>
      <c r="AC610" s="39"/>
      <c r="AD610" s="39"/>
      <c r="AE610" s="39"/>
      <c r="AF610" s="39"/>
      <c r="AH610" s="1"/>
      <c r="AK610" s="39"/>
      <c r="AL610" s="39"/>
      <c r="AM610" s="39"/>
      <c r="AN610" s="39"/>
      <c r="AO610" s="60"/>
      <c r="AS610" s="1"/>
      <c r="AT610" s="1"/>
      <c r="AU610" s="1"/>
    </row>
    <row r="611" spans="14:47" customFormat="1" x14ac:dyDescent="0.25">
      <c r="N611" s="1"/>
      <c r="S611" s="1"/>
      <c r="U611" s="39"/>
      <c r="V611" s="39"/>
      <c r="W611" s="39"/>
      <c r="X611" s="39"/>
      <c r="Y611" s="39"/>
      <c r="Z611" s="39"/>
      <c r="AA611" s="39"/>
      <c r="AB611" s="39"/>
      <c r="AC611" s="39"/>
      <c r="AD611" s="39"/>
      <c r="AE611" s="39"/>
      <c r="AF611" s="39"/>
      <c r="AH611" s="1"/>
      <c r="AK611" s="39"/>
      <c r="AL611" s="39"/>
      <c r="AM611" s="39"/>
      <c r="AN611" s="39"/>
      <c r="AO611" s="60"/>
      <c r="AS611" s="1"/>
      <c r="AT611" s="1"/>
      <c r="AU611" s="1"/>
    </row>
    <row r="612" spans="14:47" customFormat="1" x14ac:dyDescent="0.25">
      <c r="N612" s="1"/>
      <c r="S612" s="1"/>
      <c r="U612" s="39"/>
      <c r="V612" s="39"/>
      <c r="W612" s="39"/>
      <c r="X612" s="39"/>
      <c r="Y612" s="39"/>
      <c r="Z612" s="39"/>
      <c r="AA612" s="39"/>
      <c r="AB612" s="39"/>
      <c r="AC612" s="39"/>
      <c r="AD612" s="39"/>
      <c r="AE612" s="39"/>
      <c r="AF612" s="39"/>
      <c r="AH612" s="1"/>
      <c r="AK612" s="39"/>
      <c r="AL612" s="39"/>
      <c r="AM612" s="39"/>
      <c r="AN612" s="39"/>
      <c r="AO612" s="60"/>
      <c r="AS612" s="1"/>
      <c r="AT612" s="1"/>
      <c r="AU612" s="1"/>
    </row>
    <row r="613" spans="14:47" customFormat="1" x14ac:dyDescent="0.25">
      <c r="N613" s="1"/>
      <c r="S613" s="1"/>
      <c r="U613" s="39"/>
      <c r="V613" s="39"/>
      <c r="W613" s="39"/>
      <c r="X613" s="39"/>
      <c r="Y613" s="39"/>
      <c r="Z613" s="39"/>
      <c r="AA613" s="39"/>
      <c r="AB613" s="39"/>
      <c r="AC613" s="39"/>
      <c r="AD613" s="39"/>
      <c r="AE613" s="39"/>
      <c r="AF613" s="39"/>
      <c r="AH613" s="1"/>
      <c r="AK613" s="39"/>
      <c r="AL613" s="39"/>
      <c r="AM613" s="39"/>
      <c r="AN613" s="39"/>
      <c r="AO613" s="60"/>
      <c r="AS613" s="1"/>
      <c r="AT613" s="1"/>
      <c r="AU613" s="1"/>
    </row>
    <row r="614" spans="14:47" customFormat="1" x14ac:dyDescent="0.25">
      <c r="N614" s="1"/>
      <c r="S614" s="1"/>
      <c r="U614" s="39"/>
      <c r="V614" s="39"/>
      <c r="W614" s="39"/>
      <c r="X614" s="39"/>
      <c r="Y614" s="39"/>
      <c r="Z614" s="39"/>
      <c r="AA614" s="39"/>
      <c r="AB614" s="39"/>
      <c r="AC614" s="39"/>
      <c r="AD614" s="39"/>
      <c r="AE614" s="39"/>
      <c r="AF614" s="39"/>
      <c r="AH614" s="1"/>
      <c r="AK614" s="39"/>
      <c r="AL614" s="39"/>
      <c r="AM614" s="39"/>
      <c r="AN614" s="39"/>
      <c r="AO614" s="60"/>
      <c r="AS614" s="1"/>
      <c r="AT614" s="1"/>
      <c r="AU614" s="1"/>
    </row>
    <row r="615" spans="14:47" customFormat="1" x14ac:dyDescent="0.25">
      <c r="N615" s="1"/>
      <c r="S615" s="1"/>
      <c r="U615" s="39"/>
      <c r="V615" s="39"/>
      <c r="W615" s="39"/>
      <c r="X615" s="39"/>
      <c r="Y615" s="39"/>
      <c r="Z615" s="39"/>
      <c r="AA615" s="39"/>
      <c r="AB615" s="39"/>
      <c r="AC615" s="39"/>
      <c r="AD615" s="39"/>
      <c r="AE615" s="39"/>
      <c r="AF615" s="39"/>
      <c r="AH615" s="1"/>
      <c r="AK615" s="39"/>
      <c r="AL615" s="39"/>
      <c r="AM615" s="39"/>
      <c r="AN615" s="39"/>
      <c r="AO615" s="60"/>
      <c r="AS615" s="1"/>
      <c r="AT615" s="1"/>
      <c r="AU615" s="1"/>
    </row>
    <row r="616" spans="14:47" customFormat="1" x14ac:dyDescent="0.25">
      <c r="N616" s="1"/>
      <c r="S616" s="1"/>
      <c r="U616" s="39"/>
      <c r="V616" s="39"/>
      <c r="W616" s="39"/>
      <c r="X616" s="39"/>
      <c r="Y616" s="39"/>
      <c r="Z616" s="39"/>
      <c r="AA616" s="39"/>
      <c r="AB616" s="39"/>
      <c r="AC616" s="39"/>
      <c r="AD616" s="39"/>
      <c r="AE616" s="39"/>
      <c r="AF616" s="39"/>
      <c r="AH616" s="1"/>
      <c r="AK616" s="39"/>
      <c r="AL616" s="39"/>
      <c r="AM616" s="39"/>
      <c r="AN616" s="39"/>
      <c r="AO616" s="60"/>
      <c r="AS616" s="1"/>
      <c r="AT616" s="1"/>
      <c r="AU616" s="1"/>
    </row>
    <row r="617" spans="14:47" customFormat="1" x14ac:dyDescent="0.25">
      <c r="N617" s="1"/>
      <c r="S617" s="1"/>
      <c r="U617" s="39"/>
      <c r="V617" s="39"/>
      <c r="W617" s="39"/>
      <c r="X617" s="39"/>
      <c r="Y617" s="39"/>
      <c r="Z617" s="39"/>
      <c r="AA617" s="39"/>
      <c r="AB617" s="39"/>
      <c r="AC617" s="39"/>
      <c r="AD617" s="39"/>
      <c r="AE617" s="39"/>
      <c r="AF617" s="39"/>
      <c r="AH617" s="1"/>
      <c r="AK617" s="39"/>
      <c r="AL617" s="39"/>
      <c r="AM617" s="39"/>
      <c r="AN617" s="39"/>
      <c r="AO617" s="60"/>
      <c r="AS617" s="1"/>
      <c r="AT617" s="1"/>
      <c r="AU617" s="1"/>
    </row>
    <row r="618" spans="14:47" customFormat="1" x14ac:dyDescent="0.25">
      <c r="N618" s="1"/>
      <c r="S618" s="1"/>
      <c r="U618" s="39"/>
      <c r="V618" s="39"/>
      <c r="W618" s="39"/>
      <c r="X618" s="39"/>
      <c r="Y618" s="39"/>
      <c r="Z618" s="39"/>
      <c r="AA618" s="39"/>
      <c r="AB618" s="39"/>
      <c r="AC618" s="39"/>
      <c r="AD618" s="39"/>
      <c r="AE618" s="39"/>
      <c r="AF618" s="39"/>
      <c r="AH618" s="1"/>
      <c r="AK618" s="39"/>
      <c r="AL618" s="39"/>
      <c r="AM618" s="39"/>
      <c r="AN618" s="39"/>
      <c r="AO618" s="60"/>
      <c r="AS618" s="1"/>
      <c r="AT618" s="1"/>
      <c r="AU618" s="1"/>
    </row>
    <row r="619" spans="14:47" customFormat="1" x14ac:dyDescent="0.25">
      <c r="N619" s="1"/>
      <c r="S619" s="1"/>
      <c r="U619" s="39"/>
      <c r="V619" s="39"/>
      <c r="W619" s="39"/>
      <c r="X619" s="39"/>
      <c r="Y619" s="39"/>
      <c r="Z619" s="39"/>
      <c r="AA619" s="39"/>
      <c r="AB619" s="39"/>
      <c r="AC619" s="39"/>
      <c r="AD619" s="39"/>
      <c r="AE619" s="39"/>
      <c r="AF619" s="39"/>
      <c r="AH619" s="1"/>
      <c r="AK619" s="39"/>
      <c r="AL619" s="39"/>
      <c r="AM619" s="39"/>
      <c r="AN619" s="39"/>
      <c r="AO619" s="60"/>
      <c r="AS619" s="1"/>
      <c r="AT619" s="1"/>
      <c r="AU619" s="1"/>
    </row>
    <row r="620" spans="14:47" customFormat="1" x14ac:dyDescent="0.25">
      <c r="N620" s="1"/>
      <c r="S620" s="1"/>
      <c r="U620" s="39"/>
      <c r="V620" s="39"/>
      <c r="W620" s="39"/>
      <c r="X620" s="39"/>
      <c r="Y620" s="39"/>
      <c r="Z620" s="39"/>
      <c r="AA620" s="39"/>
      <c r="AB620" s="39"/>
      <c r="AC620" s="39"/>
      <c r="AD620" s="39"/>
      <c r="AE620" s="39"/>
      <c r="AF620" s="39"/>
      <c r="AH620" s="1"/>
      <c r="AK620" s="39"/>
      <c r="AL620" s="39"/>
      <c r="AM620" s="39"/>
      <c r="AN620" s="39"/>
      <c r="AO620" s="60"/>
      <c r="AS620" s="1"/>
      <c r="AT620" s="1"/>
      <c r="AU620" s="1"/>
    </row>
    <row r="621" spans="14:47" customFormat="1" x14ac:dyDescent="0.25">
      <c r="N621" s="1"/>
      <c r="S621" s="1"/>
      <c r="U621" s="39"/>
      <c r="V621" s="39"/>
      <c r="W621" s="39"/>
      <c r="X621" s="39"/>
      <c r="Y621" s="39"/>
      <c r="Z621" s="39"/>
      <c r="AA621" s="39"/>
      <c r="AB621" s="39"/>
      <c r="AC621" s="39"/>
      <c r="AD621" s="39"/>
      <c r="AE621" s="39"/>
      <c r="AF621" s="39"/>
      <c r="AH621" s="1"/>
      <c r="AK621" s="39"/>
      <c r="AL621" s="39"/>
      <c r="AM621" s="39"/>
      <c r="AN621" s="39"/>
      <c r="AO621" s="60"/>
      <c r="AS621" s="1"/>
      <c r="AT621" s="1"/>
      <c r="AU621" s="1"/>
    </row>
    <row r="622" spans="14:47" customFormat="1" x14ac:dyDescent="0.25">
      <c r="N622" s="1"/>
      <c r="S622" s="1"/>
      <c r="U622" s="39"/>
      <c r="V622" s="39"/>
      <c r="W622" s="39"/>
      <c r="X622" s="39"/>
      <c r="Y622" s="39"/>
      <c r="Z622" s="39"/>
      <c r="AA622" s="39"/>
      <c r="AB622" s="39"/>
      <c r="AC622" s="39"/>
      <c r="AD622" s="39"/>
      <c r="AE622" s="39"/>
      <c r="AF622" s="39"/>
      <c r="AH622" s="1"/>
      <c r="AK622" s="39"/>
      <c r="AL622" s="39"/>
      <c r="AM622" s="39"/>
      <c r="AN622" s="39"/>
      <c r="AO622" s="60"/>
      <c r="AS622" s="1"/>
      <c r="AT622" s="1"/>
      <c r="AU622" s="1"/>
    </row>
    <row r="623" spans="14:47" customFormat="1" x14ac:dyDescent="0.25">
      <c r="N623" s="1"/>
      <c r="S623" s="1"/>
      <c r="U623" s="39"/>
      <c r="V623" s="39"/>
      <c r="W623" s="39"/>
      <c r="X623" s="39"/>
      <c r="Y623" s="39"/>
      <c r="Z623" s="39"/>
      <c r="AA623" s="39"/>
      <c r="AB623" s="39"/>
      <c r="AC623" s="39"/>
      <c r="AD623" s="39"/>
      <c r="AE623" s="39"/>
      <c r="AF623" s="39"/>
      <c r="AH623" s="1"/>
      <c r="AK623" s="39"/>
      <c r="AL623" s="39"/>
      <c r="AM623" s="39"/>
      <c r="AN623" s="39"/>
      <c r="AO623" s="60"/>
      <c r="AS623" s="1"/>
      <c r="AT623" s="1"/>
      <c r="AU623" s="1"/>
    </row>
    <row r="624" spans="14:47" customFormat="1" x14ac:dyDescent="0.25">
      <c r="N624" s="1"/>
      <c r="S624" s="1"/>
      <c r="U624" s="39"/>
      <c r="V624" s="39"/>
      <c r="W624" s="39"/>
      <c r="X624" s="39"/>
      <c r="Y624" s="39"/>
      <c r="Z624" s="39"/>
      <c r="AA624" s="39"/>
      <c r="AB624" s="39"/>
      <c r="AC624" s="39"/>
      <c r="AD624" s="39"/>
      <c r="AE624" s="39"/>
      <c r="AF624" s="39"/>
      <c r="AH624" s="1"/>
      <c r="AK624" s="39"/>
      <c r="AL624" s="39"/>
      <c r="AM624" s="39"/>
      <c r="AN624" s="39"/>
      <c r="AO624" s="60"/>
      <c r="AS624" s="1"/>
      <c r="AT624" s="1"/>
      <c r="AU624" s="1"/>
    </row>
    <row r="625" spans="14:47" customFormat="1" x14ac:dyDescent="0.25">
      <c r="N625" s="1"/>
      <c r="S625" s="1"/>
      <c r="U625" s="39"/>
      <c r="V625" s="39"/>
      <c r="W625" s="39"/>
      <c r="X625" s="39"/>
      <c r="Y625" s="39"/>
      <c r="Z625" s="39"/>
      <c r="AA625" s="39"/>
      <c r="AB625" s="39"/>
      <c r="AC625" s="39"/>
      <c r="AD625" s="39"/>
      <c r="AE625" s="39"/>
      <c r="AF625" s="39"/>
      <c r="AH625" s="1"/>
      <c r="AK625" s="39"/>
      <c r="AL625" s="39"/>
      <c r="AM625" s="39"/>
      <c r="AN625" s="39"/>
      <c r="AO625" s="60"/>
      <c r="AS625" s="1"/>
      <c r="AT625" s="1"/>
      <c r="AU625" s="1"/>
    </row>
    <row r="626" spans="14:47" customFormat="1" x14ac:dyDescent="0.25">
      <c r="N626" s="1"/>
      <c r="S626" s="1"/>
      <c r="U626" s="39"/>
      <c r="V626" s="39"/>
      <c r="W626" s="39"/>
      <c r="X626" s="39"/>
      <c r="Y626" s="39"/>
      <c r="Z626" s="39"/>
      <c r="AA626" s="39"/>
      <c r="AB626" s="39"/>
      <c r="AC626" s="39"/>
      <c r="AD626" s="39"/>
      <c r="AE626" s="39"/>
      <c r="AF626" s="39"/>
      <c r="AH626" s="1"/>
      <c r="AK626" s="39"/>
      <c r="AL626" s="39"/>
      <c r="AM626" s="39"/>
      <c r="AN626" s="39"/>
      <c r="AO626" s="60"/>
      <c r="AS626" s="1"/>
      <c r="AT626" s="1"/>
      <c r="AU626" s="1"/>
    </row>
    <row r="627" spans="14:47" customFormat="1" x14ac:dyDescent="0.25">
      <c r="N627" s="1"/>
      <c r="S627" s="1"/>
      <c r="U627" s="39"/>
      <c r="V627" s="39"/>
      <c r="W627" s="39"/>
      <c r="X627" s="39"/>
      <c r="Y627" s="39"/>
      <c r="Z627" s="39"/>
      <c r="AA627" s="39"/>
      <c r="AB627" s="39"/>
      <c r="AC627" s="39"/>
      <c r="AD627" s="39"/>
      <c r="AE627" s="39"/>
      <c r="AF627" s="39"/>
      <c r="AH627" s="1"/>
      <c r="AK627" s="39"/>
      <c r="AL627" s="39"/>
      <c r="AM627" s="39"/>
      <c r="AN627" s="39"/>
      <c r="AO627" s="60"/>
      <c r="AS627" s="1"/>
      <c r="AT627" s="1"/>
      <c r="AU627" s="1"/>
    </row>
    <row r="628" spans="14:47" customFormat="1" x14ac:dyDescent="0.25">
      <c r="N628" s="1"/>
      <c r="S628" s="1"/>
      <c r="U628" s="39"/>
      <c r="V628" s="39"/>
      <c r="W628" s="39"/>
      <c r="X628" s="39"/>
      <c r="Y628" s="39"/>
      <c r="Z628" s="39"/>
      <c r="AA628" s="39"/>
      <c r="AB628" s="39"/>
      <c r="AC628" s="39"/>
      <c r="AD628" s="39"/>
      <c r="AE628" s="39"/>
      <c r="AF628" s="39"/>
      <c r="AH628" s="1"/>
      <c r="AK628" s="39"/>
      <c r="AL628" s="39"/>
      <c r="AM628" s="39"/>
      <c r="AN628" s="39"/>
      <c r="AO628" s="60"/>
      <c r="AS628" s="1"/>
      <c r="AT628" s="1"/>
      <c r="AU628" s="1"/>
    </row>
    <row r="629" spans="14:47" customFormat="1" x14ac:dyDescent="0.25">
      <c r="N629" s="1"/>
      <c r="S629" s="1"/>
      <c r="U629" s="39"/>
      <c r="V629" s="39"/>
      <c r="W629" s="39"/>
      <c r="X629" s="39"/>
      <c r="Y629" s="39"/>
      <c r="Z629" s="39"/>
      <c r="AA629" s="39"/>
      <c r="AB629" s="39"/>
      <c r="AC629" s="39"/>
      <c r="AD629" s="39"/>
      <c r="AE629" s="39"/>
      <c r="AF629" s="39"/>
      <c r="AH629" s="1"/>
      <c r="AK629" s="39"/>
      <c r="AL629" s="39"/>
      <c r="AM629" s="39"/>
      <c r="AN629" s="39"/>
      <c r="AO629" s="60"/>
      <c r="AS629" s="1"/>
      <c r="AT629" s="1"/>
      <c r="AU629" s="1"/>
    </row>
    <row r="630" spans="14:47" customFormat="1" x14ac:dyDescent="0.25">
      <c r="N630" s="1"/>
      <c r="S630" s="1"/>
      <c r="U630" s="39"/>
      <c r="V630" s="39"/>
      <c r="W630" s="39"/>
      <c r="X630" s="39"/>
      <c r="Y630" s="39"/>
      <c r="Z630" s="39"/>
      <c r="AA630" s="39"/>
      <c r="AB630" s="39"/>
      <c r="AC630" s="39"/>
      <c r="AD630" s="39"/>
      <c r="AE630" s="39"/>
      <c r="AF630" s="39"/>
      <c r="AH630" s="1"/>
      <c r="AK630" s="39"/>
      <c r="AL630" s="39"/>
      <c r="AM630" s="39"/>
      <c r="AN630" s="39"/>
      <c r="AO630" s="60"/>
      <c r="AS630" s="1"/>
      <c r="AT630" s="1"/>
      <c r="AU630" s="1"/>
    </row>
    <row r="631" spans="14:47" customFormat="1" x14ac:dyDescent="0.25">
      <c r="N631" s="1"/>
      <c r="S631" s="1"/>
      <c r="U631" s="39"/>
      <c r="V631" s="39"/>
      <c r="W631" s="39"/>
      <c r="X631" s="39"/>
      <c r="Y631" s="39"/>
      <c r="Z631" s="39"/>
      <c r="AA631" s="39"/>
      <c r="AB631" s="39"/>
      <c r="AC631" s="39"/>
      <c r="AD631" s="39"/>
      <c r="AE631" s="39"/>
      <c r="AF631" s="39"/>
      <c r="AH631" s="1"/>
      <c r="AK631" s="39"/>
      <c r="AL631" s="39"/>
      <c r="AM631" s="39"/>
      <c r="AN631" s="39"/>
      <c r="AO631" s="60"/>
      <c r="AS631" s="1"/>
      <c r="AT631" s="1"/>
      <c r="AU631" s="1"/>
    </row>
    <row r="632" spans="14:47" customFormat="1" x14ac:dyDescent="0.25">
      <c r="N632" s="1"/>
      <c r="S632" s="1"/>
      <c r="U632" s="39"/>
      <c r="V632" s="39"/>
      <c r="W632" s="39"/>
      <c r="X632" s="39"/>
      <c r="Y632" s="39"/>
      <c r="Z632" s="39"/>
      <c r="AA632" s="39"/>
      <c r="AB632" s="39"/>
      <c r="AC632" s="39"/>
      <c r="AD632" s="39"/>
      <c r="AE632" s="39"/>
      <c r="AF632" s="39"/>
      <c r="AH632" s="1"/>
      <c r="AK632" s="39"/>
      <c r="AL632" s="39"/>
      <c r="AM632" s="39"/>
      <c r="AN632" s="39"/>
      <c r="AO632" s="60"/>
      <c r="AS632" s="1"/>
      <c r="AT632" s="1"/>
      <c r="AU632" s="1"/>
    </row>
    <row r="633" spans="14:47" customFormat="1" x14ac:dyDescent="0.25">
      <c r="N633" s="1"/>
      <c r="S633" s="1"/>
      <c r="U633" s="39"/>
      <c r="V633" s="39"/>
      <c r="W633" s="39"/>
      <c r="X633" s="39"/>
      <c r="Y633" s="39"/>
      <c r="Z633" s="39"/>
      <c r="AA633" s="39"/>
      <c r="AB633" s="39"/>
      <c r="AC633" s="39"/>
      <c r="AD633" s="39"/>
      <c r="AE633" s="39"/>
      <c r="AF633" s="39"/>
      <c r="AH633" s="1"/>
      <c r="AK633" s="39"/>
      <c r="AL633" s="39"/>
      <c r="AM633" s="39"/>
      <c r="AN633" s="39"/>
      <c r="AO633" s="60"/>
      <c r="AS633" s="1"/>
      <c r="AT633" s="1"/>
      <c r="AU633" s="1"/>
    </row>
    <row r="634" spans="14:47" customFormat="1" x14ac:dyDescent="0.25">
      <c r="N634" s="1"/>
      <c r="S634" s="1"/>
      <c r="U634" s="39"/>
      <c r="V634" s="39"/>
      <c r="W634" s="39"/>
      <c r="X634" s="39"/>
      <c r="Y634" s="39"/>
      <c r="Z634" s="39"/>
      <c r="AA634" s="39"/>
      <c r="AB634" s="39"/>
      <c r="AC634" s="39"/>
      <c r="AD634" s="39"/>
      <c r="AE634" s="39"/>
      <c r="AF634" s="39"/>
      <c r="AH634" s="1"/>
      <c r="AK634" s="39"/>
      <c r="AL634" s="39"/>
      <c r="AM634" s="39"/>
      <c r="AN634" s="39"/>
      <c r="AO634" s="60"/>
      <c r="AS634" s="1"/>
      <c r="AT634" s="1"/>
      <c r="AU634" s="1"/>
    </row>
    <row r="635" spans="14:47" customFormat="1" x14ac:dyDescent="0.25">
      <c r="N635" s="1"/>
      <c r="S635" s="1"/>
      <c r="U635" s="39"/>
      <c r="V635" s="39"/>
      <c r="W635" s="39"/>
      <c r="X635" s="39"/>
      <c r="Y635" s="39"/>
      <c r="Z635" s="39"/>
      <c r="AA635" s="39"/>
      <c r="AB635" s="39"/>
      <c r="AC635" s="39"/>
      <c r="AD635" s="39"/>
      <c r="AE635" s="39"/>
      <c r="AF635" s="39"/>
      <c r="AH635" s="1"/>
      <c r="AK635" s="39"/>
      <c r="AL635" s="39"/>
      <c r="AM635" s="39"/>
      <c r="AN635" s="39"/>
      <c r="AO635" s="60"/>
      <c r="AS635" s="1"/>
      <c r="AT635" s="1"/>
      <c r="AU635" s="1"/>
    </row>
    <row r="636" spans="14:47" customFormat="1" x14ac:dyDescent="0.25">
      <c r="N636" s="1"/>
      <c r="S636" s="1"/>
      <c r="U636" s="39"/>
      <c r="V636" s="39"/>
      <c r="W636" s="39"/>
      <c r="X636" s="39"/>
      <c r="Y636" s="39"/>
      <c r="Z636" s="39"/>
      <c r="AA636" s="39"/>
      <c r="AB636" s="39"/>
      <c r="AC636" s="39"/>
      <c r="AD636" s="39"/>
      <c r="AE636" s="39"/>
      <c r="AF636" s="39"/>
      <c r="AH636" s="1"/>
      <c r="AK636" s="39"/>
      <c r="AL636" s="39"/>
      <c r="AM636" s="39"/>
      <c r="AN636" s="39"/>
      <c r="AO636" s="60"/>
      <c r="AS636" s="1"/>
      <c r="AT636" s="1"/>
      <c r="AU636" s="1"/>
    </row>
    <row r="637" spans="14:47" customFormat="1" x14ac:dyDescent="0.25">
      <c r="N637" s="1"/>
      <c r="S637" s="1"/>
      <c r="U637" s="39"/>
      <c r="V637" s="39"/>
      <c r="W637" s="39"/>
      <c r="X637" s="39"/>
      <c r="Y637" s="39"/>
      <c r="Z637" s="39"/>
      <c r="AA637" s="39"/>
      <c r="AB637" s="39"/>
      <c r="AC637" s="39"/>
      <c r="AD637" s="39"/>
      <c r="AE637" s="39"/>
      <c r="AF637" s="39"/>
      <c r="AH637" s="1"/>
      <c r="AK637" s="39"/>
      <c r="AL637" s="39"/>
      <c r="AM637" s="39"/>
      <c r="AN637" s="39"/>
      <c r="AO637" s="60"/>
      <c r="AS637" s="1"/>
      <c r="AT637" s="1"/>
      <c r="AU637" s="1"/>
    </row>
    <row r="638" spans="14:47" customFormat="1" x14ac:dyDescent="0.25">
      <c r="N638" s="1"/>
      <c r="S638" s="1"/>
      <c r="U638" s="39"/>
      <c r="V638" s="39"/>
      <c r="W638" s="39"/>
      <c r="X638" s="39"/>
      <c r="Y638" s="39"/>
      <c r="Z638" s="39"/>
      <c r="AA638" s="39"/>
      <c r="AB638" s="39"/>
      <c r="AC638" s="39"/>
      <c r="AD638" s="39"/>
      <c r="AE638" s="39"/>
      <c r="AF638" s="39"/>
      <c r="AH638" s="1"/>
      <c r="AK638" s="39"/>
      <c r="AL638" s="39"/>
      <c r="AM638" s="39"/>
      <c r="AN638" s="39"/>
      <c r="AO638" s="60"/>
      <c r="AS638" s="1"/>
      <c r="AT638" s="1"/>
      <c r="AU638" s="1"/>
    </row>
    <row r="639" spans="14:47" customFormat="1" x14ac:dyDescent="0.25">
      <c r="N639" s="1"/>
      <c r="S639" s="1"/>
      <c r="U639" s="39"/>
      <c r="V639" s="39"/>
      <c r="W639" s="39"/>
      <c r="X639" s="39"/>
      <c r="Y639" s="39"/>
      <c r="Z639" s="39"/>
      <c r="AA639" s="39"/>
      <c r="AB639" s="39"/>
      <c r="AC639" s="39"/>
      <c r="AD639" s="39"/>
      <c r="AE639" s="39"/>
      <c r="AF639" s="39"/>
      <c r="AH639" s="1"/>
      <c r="AK639" s="39"/>
      <c r="AL639" s="39"/>
      <c r="AM639" s="39"/>
      <c r="AN639" s="39"/>
      <c r="AO639" s="60"/>
      <c r="AS639" s="1"/>
      <c r="AT639" s="1"/>
      <c r="AU639" s="1"/>
    </row>
    <row r="640" spans="14:47" customFormat="1" x14ac:dyDescent="0.25">
      <c r="N640" s="1"/>
      <c r="S640" s="1"/>
      <c r="U640" s="39"/>
      <c r="V640" s="39"/>
      <c r="W640" s="39"/>
      <c r="X640" s="39"/>
      <c r="Y640" s="39"/>
      <c r="Z640" s="39"/>
      <c r="AA640" s="39"/>
      <c r="AB640" s="39"/>
      <c r="AC640" s="39"/>
      <c r="AD640" s="39"/>
      <c r="AE640" s="39"/>
      <c r="AF640" s="39"/>
      <c r="AH640" s="1"/>
      <c r="AK640" s="39"/>
      <c r="AL640" s="39"/>
      <c r="AM640" s="39"/>
      <c r="AN640" s="39"/>
      <c r="AO640" s="60"/>
      <c r="AS640" s="1"/>
      <c r="AT640" s="1"/>
      <c r="AU640" s="1"/>
    </row>
    <row r="641" spans="14:47" customFormat="1" x14ac:dyDescent="0.25">
      <c r="N641" s="1"/>
      <c r="S641" s="1"/>
      <c r="U641" s="39"/>
      <c r="V641" s="39"/>
      <c r="W641" s="39"/>
      <c r="X641" s="39"/>
      <c r="Y641" s="39"/>
      <c r="Z641" s="39"/>
      <c r="AA641" s="39"/>
      <c r="AB641" s="39"/>
      <c r="AC641" s="39"/>
      <c r="AD641" s="39"/>
      <c r="AE641" s="39"/>
      <c r="AF641" s="39"/>
      <c r="AH641" s="1"/>
      <c r="AK641" s="39"/>
      <c r="AL641" s="39"/>
      <c r="AM641" s="39"/>
      <c r="AN641" s="39"/>
      <c r="AO641" s="60"/>
      <c r="AS641" s="1"/>
      <c r="AT641" s="1"/>
      <c r="AU641" s="1"/>
    </row>
    <row r="642" spans="14:47" customFormat="1" x14ac:dyDescent="0.25">
      <c r="N642" s="1"/>
      <c r="S642" s="1"/>
      <c r="U642" s="39"/>
      <c r="V642" s="39"/>
      <c r="W642" s="39"/>
      <c r="X642" s="39"/>
      <c r="Y642" s="39"/>
      <c r="Z642" s="39"/>
      <c r="AA642" s="39"/>
      <c r="AB642" s="39"/>
      <c r="AC642" s="39"/>
      <c r="AD642" s="39"/>
      <c r="AE642" s="39"/>
      <c r="AF642" s="39"/>
      <c r="AH642" s="1"/>
      <c r="AK642" s="39"/>
      <c r="AL642" s="39"/>
      <c r="AM642" s="39"/>
      <c r="AN642" s="39"/>
      <c r="AO642" s="60"/>
      <c r="AS642" s="1"/>
      <c r="AT642" s="1"/>
      <c r="AU642" s="1"/>
    </row>
    <row r="643" spans="14:47" customFormat="1" x14ac:dyDescent="0.25">
      <c r="N643" s="1"/>
      <c r="S643" s="1"/>
      <c r="U643" s="39"/>
      <c r="V643" s="39"/>
      <c r="W643" s="39"/>
      <c r="X643" s="39"/>
      <c r="Y643" s="39"/>
      <c r="Z643" s="39"/>
      <c r="AA643" s="39"/>
      <c r="AB643" s="39"/>
      <c r="AC643" s="39"/>
      <c r="AD643" s="39"/>
      <c r="AE643" s="39"/>
      <c r="AF643" s="39"/>
      <c r="AH643" s="1"/>
      <c r="AK643" s="39"/>
      <c r="AL643" s="39"/>
      <c r="AM643" s="39"/>
      <c r="AN643" s="39"/>
      <c r="AO643" s="60"/>
      <c r="AS643" s="1"/>
      <c r="AT643" s="1"/>
      <c r="AU643" s="1"/>
    </row>
    <row r="644" spans="14:47" customFormat="1" x14ac:dyDescent="0.25">
      <c r="N644" s="1"/>
      <c r="S644" s="1"/>
      <c r="U644" s="39"/>
      <c r="V644" s="39"/>
      <c r="W644" s="39"/>
      <c r="X644" s="39"/>
      <c r="Y644" s="39"/>
      <c r="Z644" s="39"/>
      <c r="AA644" s="39"/>
      <c r="AB644" s="39"/>
      <c r="AC644" s="39"/>
      <c r="AD644" s="39"/>
      <c r="AE644" s="39"/>
      <c r="AF644" s="39"/>
      <c r="AH644" s="1"/>
      <c r="AK644" s="39"/>
      <c r="AL644" s="39"/>
      <c r="AM644" s="39"/>
      <c r="AN644" s="39"/>
      <c r="AO644" s="60"/>
      <c r="AS644" s="1"/>
      <c r="AT644" s="1"/>
      <c r="AU644" s="1"/>
    </row>
    <row r="645" spans="14:47" customFormat="1" x14ac:dyDescent="0.25">
      <c r="N645" s="1"/>
      <c r="S645" s="1"/>
      <c r="U645" s="39"/>
      <c r="V645" s="39"/>
      <c r="W645" s="39"/>
      <c r="X645" s="39"/>
      <c r="Y645" s="39"/>
      <c r="Z645" s="39"/>
      <c r="AA645" s="39"/>
      <c r="AB645" s="39"/>
      <c r="AC645" s="39"/>
      <c r="AD645" s="39"/>
      <c r="AE645" s="39"/>
      <c r="AF645" s="39"/>
      <c r="AH645" s="1"/>
      <c r="AK645" s="39"/>
      <c r="AL645" s="39"/>
      <c r="AM645" s="39"/>
      <c r="AN645" s="39"/>
      <c r="AO645" s="60"/>
      <c r="AS645" s="1"/>
      <c r="AT645" s="1"/>
      <c r="AU645" s="1"/>
    </row>
    <row r="646" spans="14:47" customFormat="1" x14ac:dyDescent="0.25">
      <c r="N646" s="1"/>
      <c r="S646" s="1"/>
      <c r="U646" s="39"/>
      <c r="V646" s="39"/>
      <c r="W646" s="39"/>
      <c r="X646" s="39"/>
      <c r="Y646" s="39"/>
      <c r="Z646" s="39"/>
      <c r="AA646" s="39"/>
      <c r="AB646" s="39"/>
      <c r="AC646" s="39"/>
      <c r="AD646" s="39"/>
      <c r="AE646" s="39"/>
      <c r="AF646" s="39"/>
      <c r="AH646" s="1"/>
      <c r="AK646" s="39"/>
      <c r="AL646" s="39"/>
      <c r="AM646" s="39"/>
      <c r="AN646" s="39"/>
      <c r="AO646" s="60"/>
      <c r="AS646" s="1"/>
      <c r="AT646" s="1"/>
      <c r="AU646" s="1"/>
    </row>
    <row r="647" spans="14:47" customFormat="1" x14ac:dyDescent="0.25">
      <c r="N647" s="1"/>
      <c r="S647" s="1"/>
      <c r="U647" s="39"/>
      <c r="V647" s="39"/>
      <c r="W647" s="39"/>
      <c r="X647" s="39"/>
      <c r="Y647" s="39"/>
      <c r="Z647" s="39"/>
      <c r="AA647" s="39"/>
      <c r="AB647" s="39"/>
      <c r="AC647" s="39"/>
      <c r="AD647" s="39"/>
      <c r="AE647" s="39"/>
      <c r="AF647" s="39"/>
      <c r="AH647" s="1"/>
      <c r="AK647" s="39"/>
      <c r="AL647" s="39"/>
      <c r="AM647" s="39"/>
      <c r="AN647" s="39"/>
      <c r="AO647" s="60"/>
      <c r="AS647" s="1"/>
      <c r="AT647" s="1"/>
      <c r="AU647" s="1"/>
    </row>
    <row r="648" spans="14:47" customFormat="1" x14ac:dyDescent="0.25">
      <c r="N648" s="1"/>
      <c r="S648" s="1"/>
      <c r="U648" s="39"/>
      <c r="V648" s="39"/>
      <c r="W648" s="39"/>
      <c r="X648" s="39"/>
      <c r="Y648" s="39"/>
      <c r="Z648" s="39"/>
      <c r="AA648" s="39"/>
      <c r="AB648" s="39"/>
      <c r="AC648" s="39"/>
      <c r="AD648" s="39"/>
      <c r="AE648" s="39"/>
      <c r="AF648" s="39"/>
      <c r="AH648" s="1"/>
      <c r="AK648" s="39"/>
      <c r="AL648" s="39"/>
      <c r="AM648" s="39"/>
      <c r="AN648" s="39"/>
      <c r="AO648" s="60"/>
      <c r="AS648" s="1"/>
      <c r="AT648" s="1"/>
      <c r="AU648" s="1"/>
    </row>
    <row r="649" spans="14:47" customFormat="1" x14ac:dyDescent="0.25">
      <c r="N649" s="1"/>
      <c r="S649" s="1"/>
      <c r="U649" s="39"/>
      <c r="V649" s="39"/>
      <c r="W649" s="39"/>
      <c r="X649" s="39"/>
      <c r="Y649" s="39"/>
      <c r="Z649" s="39"/>
      <c r="AA649" s="39"/>
      <c r="AB649" s="39"/>
      <c r="AC649" s="39"/>
      <c r="AD649" s="39"/>
      <c r="AE649" s="39"/>
      <c r="AF649" s="39"/>
      <c r="AH649" s="1"/>
      <c r="AK649" s="39"/>
      <c r="AL649" s="39"/>
      <c r="AM649" s="39"/>
      <c r="AN649" s="39"/>
      <c r="AO649" s="60"/>
      <c r="AS649" s="1"/>
      <c r="AT649" s="1"/>
      <c r="AU649" s="1"/>
    </row>
    <row r="650" spans="14:47" customFormat="1" x14ac:dyDescent="0.25">
      <c r="N650" s="1"/>
      <c r="S650" s="1"/>
      <c r="U650" s="39"/>
      <c r="V650" s="39"/>
      <c r="W650" s="39"/>
      <c r="X650" s="39"/>
      <c r="Y650" s="39"/>
      <c r="Z650" s="39"/>
      <c r="AA650" s="39"/>
      <c r="AB650" s="39"/>
      <c r="AC650" s="39"/>
      <c r="AD650" s="39"/>
      <c r="AE650" s="39"/>
      <c r="AF650" s="39"/>
      <c r="AH650" s="1"/>
      <c r="AK650" s="39"/>
      <c r="AL650" s="39"/>
      <c r="AM650" s="39"/>
      <c r="AN650" s="39"/>
      <c r="AO650" s="60"/>
      <c r="AS650" s="1"/>
      <c r="AT650" s="1"/>
      <c r="AU650" s="1"/>
    </row>
    <row r="651" spans="14:47" customFormat="1" x14ac:dyDescent="0.25">
      <c r="N651" s="1"/>
      <c r="S651" s="1"/>
      <c r="U651" s="39"/>
      <c r="V651" s="39"/>
      <c r="W651" s="39"/>
      <c r="X651" s="39"/>
      <c r="Y651" s="39"/>
      <c r="Z651" s="39"/>
      <c r="AA651" s="39"/>
      <c r="AB651" s="39"/>
      <c r="AC651" s="39"/>
      <c r="AD651" s="39"/>
      <c r="AE651" s="39"/>
      <c r="AF651" s="39"/>
      <c r="AH651" s="1"/>
      <c r="AK651" s="39"/>
      <c r="AL651" s="39"/>
      <c r="AM651" s="39"/>
      <c r="AN651" s="39"/>
      <c r="AO651" s="60"/>
      <c r="AS651" s="1"/>
      <c r="AT651" s="1"/>
      <c r="AU651" s="1"/>
    </row>
    <row r="652" spans="14:47" customFormat="1" x14ac:dyDescent="0.25">
      <c r="N652" s="1"/>
      <c r="S652" s="1"/>
      <c r="U652" s="39"/>
      <c r="V652" s="39"/>
      <c r="W652" s="39"/>
      <c r="X652" s="39"/>
      <c r="Y652" s="39"/>
      <c r="Z652" s="39"/>
      <c r="AA652" s="39"/>
      <c r="AB652" s="39"/>
      <c r="AC652" s="39"/>
      <c r="AD652" s="39"/>
      <c r="AE652" s="39"/>
      <c r="AF652" s="39"/>
      <c r="AH652" s="1"/>
      <c r="AK652" s="39"/>
      <c r="AL652" s="39"/>
      <c r="AM652" s="39"/>
      <c r="AN652" s="39"/>
      <c r="AO652" s="60"/>
      <c r="AS652" s="1"/>
      <c r="AT652" s="1"/>
      <c r="AU652" s="1"/>
    </row>
    <row r="653" spans="14:47" customFormat="1" x14ac:dyDescent="0.25">
      <c r="N653" s="1"/>
      <c r="S653" s="1"/>
      <c r="U653" s="39"/>
      <c r="V653" s="39"/>
      <c r="W653" s="39"/>
      <c r="X653" s="39"/>
      <c r="Y653" s="39"/>
      <c r="Z653" s="39"/>
      <c r="AA653" s="39"/>
      <c r="AB653" s="39"/>
      <c r="AC653" s="39"/>
      <c r="AD653" s="39"/>
      <c r="AE653" s="39"/>
      <c r="AF653" s="39"/>
      <c r="AH653" s="1"/>
      <c r="AK653" s="39"/>
      <c r="AL653" s="39"/>
      <c r="AM653" s="39"/>
      <c r="AN653" s="39"/>
      <c r="AO653" s="60"/>
      <c r="AS653" s="1"/>
      <c r="AT653" s="1"/>
      <c r="AU653" s="1"/>
    </row>
    <row r="654" spans="14:47" customFormat="1" x14ac:dyDescent="0.25">
      <c r="N654" s="1"/>
      <c r="S654" s="1"/>
      <c r="U654" s="39"/>
      <c r="V654" s="39"/>
      <c r="W654" s="39"/>
      <c r="X654" s="39"/>
      <c r="Y654" s="39"/>
      <c r="Z654" s="39"/>
      <c r="AA654" s="39"/>
      <c r="AB654" s="39"/>
      <c r="AC654" s="39"/>
      <c r="AD654" s="39"/>
      <c r="AE654" s="39"/>
      <c r="AF654" s="39"/>
      <c r="AH654" s="1"/>
      <c r="AK654" s="39"/>
      <c r="AL654" s="39"/>
      <c r="AM654" s="39"/>
      <c r="AN654" s="39"/>
      <c r="AO654" s="60"/>
      <c r="AS654" s="1"/>
      <c r="AT654" s="1"/>
      <c r="AU654" s="1"/>
    </row>
    <row r="655" spans="14:47" customFormat="1" x14ac:dyDescent="0.25">
      <c r="N655" s="1"/>
      <c r="S655" s="1"/>
      <c r="U655" s="39"/>
      <c r="V655" s="39"/>
      <c r="W655" s="39"/>
      <c r="X655" s="39"/>
      <c r="Y655" s="39"/>
      <c r="Z655" s="39"/>
      <c r="AA655" s="39"/>
      <c r="AB655" s="39"/>
      <c r="AC655" s="39"/>
      <c r="AD655" s="39"/>
      <c r="AE655" s="39"/>
      <c r="AF655" s="39"/>
      <c r="AH655" s="1"/>
      <c r="AK655" s="39"/>
      <c r="AL655" s="39"/>
      <c r="AM655" s="39"/>
      <c r="AN655" s="39"/>
      <c r="AO655" s="60"/>
      <c r="AS655" s="1"/>
      <c r="AT655" s="1"/>
      <c r="AU655" s="1"/>
    </row>
    <row r="656" spans="14:47" customFormat="1" x14ac:dyDescent="0.25">
      <c r="N656" s="1"/>
      <c r="S656" s="1"/>
      <c r="U656" s="39"/>
      <c r="V656" s="39"/>
      <c r="W656" s="39"/>
      <c r="X656" s="39"/>
      <c r="Y656" s="39"/>
      <c r="Z656" s="39"/>
      <c r="AA656" s="39"/>
      <c r="AB656" s="39"/>
      <c r="AC656" s="39"/>
      <c r="AD656" s="39"/>
      <c r="AE656" s="39"/>
      <c r="AF656" s="39"/>
      <c r="AH656" s="1"/>
      <c r="AK656" s="39"/>
      <c r="AL656" s="39"/>
      <c r="AM656" s="39"/>
      <c r="AN656" s="39"/>
      <c r="AO656" s="60"/>
      <c r="AS656" s="1"/>
      <c r="AT656" s="1"/>
      <c r="AU656" s="1"/>
    </row>
    <row r="657" spans="1:60" x14ac:dyDescent="0.25">
      <c r="A657"/>
      <c r="B657"/>
      <c r="C657"/>
      <c r="D657"/>
      <c r="E657"/>
      <c r="F657"/>
      <c r="G657"/>
      <c r="H657"/>
      <c r="I657"/>
      <c r="J657"/>
      <c r="K657"/>
      <c r="L657"/>
      <c r="M657"/>
      <c r="N657" s="1"/>
      <c r="O657"/>
      <c r="P657"/>
      <c r="Q657"/>
      <c r="R657"/>
      <c r="S657" s="1"/>
      <c r="T657"/>
      <c r="U657" s="39"/>
      <c r="V657" s="39"/>
      <c r="W657" s="39"/>
      <c r="X657" s="39"/>
      <c r="Y657" s="39"/>
      <c r="Z657" s="39"/>
      <c r="AA657" s="39"/>
      <c r="AB657" s="39"/>
      <c r="AC657" s="39"/>
      <c r="AD657" s="39"/>
      <c r="AE657" s="39"/>
      <c r="AF657" s="39"/>
      <c r="AG657"/>
      <c r="AH657" s="1"/>
      <c r="AI657"/>
      <c r="AJ657"/>
      <c r="AK657" s="39"/>
      <c r="AL657" s="39"/>
      <c r="AM657" s="39"/>
      <c r="AN657" s="39"/>
      <c r="AO657" s="60"/>
      <c r="AP657"/>
      <c r="AQ657"/>
      <c r="AR657"/>
      <c r="AS657" s="1"/>
      <c r="AT657" s="1"/>
      <c r="AU657" s="1"/>
      <c r="AV657"/>
      <c r="AW657"/>
      <c r="AX657"/>
      <c r="AY657"/>
      <c r="AZ657"/>
      <c r="BA657"/>
      <c r="BB657"/>
      <c r="BC657"/>
      <c r="BD657"/>
      <c r="BE657"/>
      <c r="BF657"/>
      <c r="BG657"/>
      <c r="BH657"/>
    </row>
    <row r="658" spans="1:60" x14ac:dyDescent="0.25">
      <c r="A658"/>
      <c r="B658"/>
      <c r="C658"/>
      <c r="D658"/>
      <c r="E658"/>
      <c r="F658"/>
      <c r="G658"/>
      <c r="H658"/>
      <c r="I658"/>
      <c r="J658"/>
      <c r="K658"/>
      <c r="L658"/>
      <c r="M658"/>
      <c r="N658" s="1"/>
      <c r="O658"/>
      <c r="P658"/>
      <c r="Q658"/>
      <c r="R658"/>
      <c r="S658" s="1"/>
      <c r="T658"/>
      <c r="U658" s="39"/>
      <c r="V658" s="39"/>
      <c r="W658" s="39"/>
      <c r="X658" s="39"/>
      <c r="Y658" s="39"/>
      <c r="Z658" s="39"/>
      <c r="AA658" s="39"/>
      <c r="AB658" s="39"/>
      <c r="AC658" s="39"/>
      <c r="AD658" s="39"/>
      <c r="AE658" s="39"/>
      <c r="AF658" s="39"/>
      <c r="AG658"/>
      <c r="AH658" s="1"/>
      <c r="AI658"/>
      <c r="AJ658"/>
      <c r="AK658" s="39"/>
      <c r="AL658" s="39"/>
      <c r="AM658" s="39"/>
      <c r="AN658" s="39"/>
      <c r="AO658" s="60"/>
      <c r="AP658"/>
      <c r="AQ658"/>
      <c r="AR658"/>
      <c r="AS658" s="1"/>
      <c r="AT658" s="1"/>
      <c r="AU658" s="1"/>
      <c r="AV658"/>
      <c r="AW658"/>
      <c r="AX658"/>
      <c r="AY658"/>
      <c r="AZ658"/>
      <c r="BA658"/>
      <c r="BB658"/>
      <c r="BC658"/>
      <c r="BD658"/>
      <c r="BE658"/>
      <c r="BF658"/>
      <c r="BG658"/>
      <c r="BH658"/>
    </row>
    <row r="659" spans="1:60" x14ac:dyDescent="0.25">
      <c r="A659"/>
      <c r="B659"/>
      <c r="C659"/>
      <c r="D659"/>
      <c r="E659"/>
      <c r="F659"/>
      <c r="G659"/>
      <c r="H659"/>
      <c r="I659"/>
      <c r="J659"/>
      <c r="K659"/>
      <c r="L659"/>
      <c r="M659"/>
      <c r="N659" s="1"/>
      <c r="O659"/>
      <c r="P659"/>
      <c r="Q659"/>
      <c r="R659"/>
      <c r="S659" s="1"/>
      <c r="T659"/>
      <c r="U659" s="39"/>
      <c r="V659" s="39"/>
      <c r="W659" s="39"/>
      <c r="X659" s="39"/>
      <c r="Y659" s="39"/>
      <c r="Z659" s="39"/>
      <c r="AA659" s="39"/>
      <c r="AB659" s="39"/>
      <c r="AC659" s="39"/>
      <c r="AD659" s="39"/>
      <c r="AE659" s="39"/>
      <c r="AF659" s="39"/>
      <c r="AG659"/>
      <c r="AH659" s="1"/>
      <c r="AI659"/>
      <c r="AJ659"/>
      <c r="AK659" s="39"/>
      <c r="AL659" s="39"/>
      <c r="AM659" s="39"/>
      <c r="AN659" s="39"/>
      <c r="AO659" s="60"/>
      <c r="AP659"/>
      <c r="AQ659"/>
      <c r="AR659"/>
      <c r="AS659" s="1"/>
      <c r="AT659" s="1"/>
      <c r="AU659" s="1"/>
      <c r="AV659"/>
      <c r="AW659"/>
      <c r="AX659"/>
      <c r="AY659"/>
      <c r="AZ659"/>
      <c r="BA659"/>
      <c r="BB659"/>
      <c r="BC659"/>
      <c r="BD659"/>
      <c r="BE659"/>
      <c r="BF659"/>
      <c r="BG659"/>
      <c r="BH659"/>
    </row>
    <row r="660" spans="1:60" x14ac:dyDescent="0.25">
      <c r="A660"/>
      <c r="B660"/>
      <c r="C660"/>
      <c r="D660"/>
      <c r="E660"/>
      <c r="F660"/>
      <c r="G660"/>
      <c r="H660"/>
      <c r="I660"/>
      <c r="J660"/>
      <c r="K660"/>
      <c r="L660"/>
      <c r="M660"/>
      <c r="N660" s="1"/>
      <c r="O660"/>
      <c r="P660"/>
      <c r="Q660"/>
      <c r="R660"/>
      <c r="S660" s="1"/>
      <c r="T660"/>
      <c r="U660" s="39"/>
      <c r="V660" s="39"/>
      <c r="W660" s="39"/>
      <c r="X660" s="39"/>
      <c r="Y660" s="39"/>
      <c r="Z660" s="39"/>
      <c r="AA660" s="39"/>
      <c r="AB660" s="39"/>
      <c r="AC660" s="39"/>
      <c r="AD660" s="39"/>
      <c r="AE660" s="39"/>
      <c r="AF660" s="39"/>
      <c r="AG660"/>
      <c r="AH660" s="1"/>
      <c r="AI660"/>
      <c r="AJ660"/>
      <c r="AK660" s="39"/>
      <c r="AL660" s="39"/>
      <c r="AM660" s="39"/>
      <c r="AN660" s="39"/>
      <c r="AO660" s="60"/>
      <c r="AP660"/>
      <c r="AQ660"/>
      <c r="AR660"/>
      <c r="AS660" s="1"/>
      <c r="AT660" s="1"/>
      <c r="AU660" s="1"/>
      <c r="AV660"/>
      <c r="AW660"/>
      <c r="AX660"/>
      <c r="AY660"/>
      <c r="AZ660"/>
      <c r="BA660"/>
      <c r="BB660"/>
      <c r="BC660"/>
      <c r="BD660"/>
      <c r="BE660"/>
      <c r="BF660"/>
      <c r="BG660"/>
      <c r="BH660"/>
    </row>
    <row r="661" spans="1:60" x14ac:dyDescent="0.25">
      <c r="A661"/>
      <c r="B661"/>
      <c r="C661"/>
      <c r="D661"/>
      <c r="E661"/>
      <c r="F661"/>
      <c r="G661"/>
      <c r="H661"/>
      <c r="I661"/>
      <c r="J661"/>
      <c r="K661"/>
      <c r="L661"/>
      <c r="M661"/>
      <c r="N661" s="1"/>
      <c r="O661"/>
      <c r="P661"/>
      <c r="Q661"/>
      <c r="R661"/>
      <c r="S661" s="1"/>
      <c r="T661"/>
      <c r="U661" s="39"/>
      <c r="V661" s="39"/>
      <c r="W661" s="39"/>
      <c r="X661" s="39"/>
      <c r="Y661" s="39"/>
      <c r="Z661" s="39"/>
      <c r="AA661" s="39"/>
      <c r="AB661" s="39"/>
      <c r="AC661" s="39"/>
      <c r="AD661" s="39"/>
      <c r="AE661" s="39"/>
      <c r="AF661" s="39"/>
      <c r="AG661"/>
      <c r="AH661" s="1"/>
      <c r="AI661"/>
      <c r="AJ661"/>
      <c r="AK661" s="39"/>
      <c r="AL661" s="39"/>
      <c r="AM661" s="39"/>
      <c r="AN661" s="39"/>
      <c r="AO661" s="60"/>
      <c r="AP661"/>
      <c r="AQ661"/>
      <c r="AR661"/>
      <c r="AS661" s="1"/>
      <c r="AT661" s="1"/>
      <c r="AU661" s="1"/>
      <c r="AV661"/>
      <c r="AW661"/>
      <c r="AX661"/>
      <c r="AY661"/>
      <c r="AZ661"/>
      <c r="BA661"/>
      <c r="BB661"/>
      <c r="BC661"/>
      <c r="BD661"/>
      <c r="BE661"/>
      <c r="BF661"/>
      <c r="BG661"/>
      <c r="BH661"/>
    </row>
    <row r="662" spans="1:60" x14ac:dyDescent="0.25">
      <c r="A662"/>
      <c r="B662"/>
      <c r="C662"/>
      <c r="D662"/>
      <c r="E662"/>
      <c r="F662"/>
      <c r="G662"/>
      <c r="H662"/>
      <c r="I662"/>
      <c r="J662"/>
      <c r="K662"/>
      <c r="L662"/>
      <c r="M662"/>
      <c r="N662" s="1"/>
      <c r="O662"/>
      <c r="P662"/>
      <c r="Q662"/>
      <c r="R662"/>
      <c r="S662" s="1"/>
      <c r="T662"/>
      <c r="U662" s="39"/>
      <c r="V662" s="39"/>
      <c r="W662" s="39"/>
      <c r="X662" s="39"/>
      <c r="Y662" s="39"/>
      <c r="Z662" s="39"/>
      <c r="AA662" s="39"/>
      <c r="AB662" s="39"/>
      <c r="AC662" s="39"/>
      <c r="AD662" s="39"/>
      <c r="AE662" s="39"/>
      <c r="AF662" s="39"/>
      <c r="AG662"/>
      <c r="AH662" s="1"/>
      <c r="AI662"/>
      <c r="AJ662"/>
      <c r="AK662" s="39"/>
      <c r="AL662" s="39"/>
      <c r="AM662" s="39"/>
      <c r="AN662" s="39"/>
      <c r="AO662" s="60"/>
      <c r="AP662"/>
      <c r="AQ662"/>
      <c r="AR662"/>
      <c r="AS662" s="1"/>
      <c r="AT662" s="1"/>
      <c r="AU662" s="1"/>
      <c r="AV662"/>
      <c r="AW662"/>
      <c r="AX662"/>
      <c r="AY662"/>
      <c r="AZ662"/>
      <c r="BA662"/>
      <c r="BB662"/>
      <c r="BC662"/>
      <c r="BD662"/>
      <c r="BE662"/>
      <c r="BF662"/>
      <c r="BG662"/>
      <c r="BH662"/>
    </row>
    <row r="663" spans="1:60" x14ac:dyDescent="0.25">
      <c r="A663"/>
      <c r="B663"/>
      <c r="C663"/>
      <c r="D663"/>
      <c r="E663"/>
      <c r="F663"/>
      <c r="G663"/>
      <c r="H663"/>
      <c r="I663"/>
      <c r="J663"/>
      <c r="K663"/>
      <c r="L663"/>
      <c r="M663"/>
      <c r="N663" s="1"/>
      <c r="O663"/>
      <c r="P663"/>
      <c r="Q663"/>
      <c r="R663"/>
      <c r="S663" s="1"/>
      <c r="T663"/>
      <c r="U663" s="39"/>
      <c r="V663" s="39"/>
      <c r="W663" s="39"/>
      <c r="X663" s="39"/>
      <c r="Y663" s="39"/>
      <c r="Z663" s="39"/>
      <c r="AA663" s="39"/>
      <c r="AB663" s="39"/>
      <c r="AC663" s="39"/>
      <c r="AD663" s="39"/>
      <c r="AE663" s="39"/>
      <c r="AF663" s="39"/>
      <c r="AG663"/>
      <c r="AH663" s="1"/>
      <c r="AI663"/>
      <c r="AJ663"/>
      <c r="AK663" s="39"/>
      <c r="AL663" s="39"/>
      <c r="AM663" s="39"/>
      <c r="AN663" s="39"/>
      <c r="AO663" s="60"/>
      <c r="AP663"/>
      <c r="AQ663"/>
      <c r="AR663"/>
      <c r="AS663" s="1"/>
      <c r="AT663" s="1"/>
      <c r="AU663" s="1"/>
      <c r="AV663"/>
      <c r="AW663"/>
      <c r="AX663"/>
      <c r="AY663"/>
      <c r="AZ663"/>
      <c r="BA663"/>
      <c r="BB663"/>
      <c r="BC663"/>
      <c r="BD663"/>
      <c r="BE663"/>
      <c r="BF663"/>
      <c r="BG663"/>
      <c r="BH663"/>
    </row>
    <row r="664" spans="1:60" x14ac:dyDescent="0.25">
      <c r="A664"/>
      <c r="B664"/>
      <c r="C664"/>
      <c r="D664"/>
      <c r="E664"/>
      <c r="F664"/>
      <c r="G664"/>
      <c r="H664"/>
      <c r="I664"/>
      <c r="J664"/>
      <c r="K664"/>
      <c r="L664"/>
      <c r="M664"/>
      <c r="N664" s="1"/>
      <c r="O664"/>
      <c r="P664"/>
      <c r="Q664"/>
      <c r="R664"/>
      <c r="S664" s="1"/>
      <c r="T664"/>
      <c r="U664" s="39"/>
      <c r="V664" s="39"/>
      <c r="W664" s="39"/>
      <c r="X664" s="39"/>
      <c r="Y664" s="39"/>
      <c r="Z664" s="39"/>
      <c r="AA664" s="39"/>
      <c r="AB664" s="39"/>
      <c r="AC664" s="39"/>
      <c r="AD664" s="39"/>
      <c r="AE664" s="39"/>
      <c r="AF664" s="39"/>
      <c r="AG664"/>
      <c r="AH664" s="1"/>
      <c r="AI664"/>
      <c r="AJ664"/>
      <c r="AK664" s="39"/>
      <c r="AL664" s="39"/>
      <c r="AM664" s="39"/>
      <c r="AN664" s="39"/>
      <c r="AO664" s="60"/>
      <c r="AP664"/>
      <c r="AQ664"/>
      <c r="AR664"/>
      <c r="AS664" s="1"/>
      <c r="AT664" s="1"/>
      <c r="AU664" s="1"/>
      <c r="AV664"/>
      <c r="AW664"/>
      <c r="AX664"/>
      <c r="AY664"/>
      <c r="AZ664"/>
      <c r="BA664"/>
      <c r="BB664"/>
      <c r="BC664"/>
      <c r="BD664"/>
      <c r="BE664"/>
      <c r="BF664"/>
      <c r="BG664"/>
      <c r="BH664"/>
    </row>
    <row r="665" spans="1:60" x14ac:dyDescent="0.25">
      <c r="A665"/>
      <c r="B665"/>
      <c r="C665"/>
      <c r="D665"/>
      <c r="E665"/>
      <c r="F665"/>
      <c r="G665"/>
      <c r="H665"/>
      <c r="I665"/>
      <c r="J665"/>
      <c r="K665"/>
      <c r="L665"/>
      <c r="M665"/>
      <c r="N665" s="1"/>
      <c r="O665"/>
      <c r="P665"/>
      <c r="Q665"/>
      <c r="R665"/>
      <c r="S665" s="1"/>
      <c r="T665"/>
      <c r="U665" s="39"/>
      <c r="V665" s="39"/>
      <c r="W665" s="39"/>
      <c r="X665" s="39"/>
      <c r="Y665" s="39"/>
      <c r="Z665" s="39"/>
      <c r="AA665" s="39"/>
      <c r="AB665" s="39"/>
      <c r="AC665" s="39"/>
      <c r="AD665" s="39"/>
      <c r="AE665" s="39"/>
      <c r="AF665" s="39"/>
      <c r="AG665"/>
      <c r="AH665" s="1"/>
      <c r="AI665"/>
      <c r="AJ665"/>
      <c r="AK665" s="39"/>
      <c r="AL665" s="39"/>
      <c r="AM665" s="39"/>
      <c r="AN665" s="39"/>
      <c r="AO665" s="60"/>
      <c r="AP665"/>
      <c r="AQ665"/>
      <c r="AR665"/>
      <c r="AS665" s="1"/>
      <c r="AT665" s="1"/>
      <c r="AU665" s="1"/>
      <c r="AV665"/>
      <c r="AW665"/>
      <c r="AX665"/>
      <c r="AY665"/>
      <c r="AZ665"/>
      <c r="BA665"/>
      <c r="BB665"/>
      <c r="BC665"/>
      <c r="BD665"/>
      <c r="BE665"/>
      <c r="BF665"/>
      <c r="BG665"/>
      <c r="BH665"/>
    </row>
    <row r="666" spans="1:60" x14ac:dyDescent="0.25">
      <c r="A666"/>
      <c r="B666"/>
      <c r="C666"/>
      <c r="D666"/>
      <c r="E666"/>
      <c r="F666"/>
      <c r="G666"/>
      <c r="H666"/>
      <c r="I666"/>
      <c r="J666"/>
      <c r="K666"/>
      <c r="L666"/>
      <c r="M666"/>
      <c r="N666" s="1"/>
      <c r="O666"/>
      <c r="P666"/>
      <c r="Q666"/>
      <c r="R666"/>
      <c r="S666" s="1"/>
      <c r="T666"/>
      <c r="U666" s="39"/>
      <c r="V666" s="39"/>
      <c r="W666" s="39"/>
      <c r="X666" s="39"/>
      <c r="Y666" s="39"/>
      <c r="Z666" s="39"/>
      <c r="AA666" s="39"/>
      <c r="AB666" s="39"/>
      <c r="AC666" s="39"/>
      <c r="AD666" s="39"/>
      <c r="AE666" s="39"/>
      <c r="AF666" s="39"/>
      <c r="AG666"/>
      <c r="AH666" s="1"/>
      <c r="AI666"/>
      <c r="AJ666"/>
      <c r="AK666" s="39"/>
      <c r="AL666" s="39"/>
      <c r="AM666" s="39"/>
      <c r="AN666" s="39"/>
      <c r="AO666" s="60"/>
      <c r="AP666"/>
      <c r="AQ666"/>
      <c r="AR666"/>
      <c r="AS666" s="1"/>
      <c r="AT666" s="1"/>
      <c r="AU666" s="1"/>
      <c r="AV666"/>
      <c r="AW666"/>
      <c r="AX666"/>
      <c r="AY666"/>
      <c r="AZ666"/>
      <c r="BA666"/>
      <c r="BB666"/>
      <c r="BC666"/>
      <c r="BD666"/>
      <c r="BE666"/>
      <c r="BF666"/>
      <c r="BG666"/>
      <c r="BH666"/>
    </row>
    <row r="667" spans="1:60" x14ac:dyDescent="0.25">
      <c r="A667"/>
      <c r="B667"/>
      <c r="C667"/>
      <c r="D667"/>
      <c r="E667"/>
      <c r="F667"/>
      <c r="G667"/>
      <c r="H667"/>
      <c r="I667"/>
      <c r="J667"/>
      <c r="K667"/>
      <c r="L667"/>
      <c r="M667"/>
      <c r="N667" s="1"/>
      <c r="O667"/>
      <c r="P667"/>
      <c r="Q667"/>
      <c r="R667"/>
      <c r="S667" s="1"/>
      <c r="T667"/>
      <c r="U667" s="39"/>
      <c r="V667" s="39"/>
      <c r="W667" s="39"/>
      <c r="X667" s="39"/>
      <c r="Y667" s="39"/>
      <c r="Z667" s="39"/>
      <c r="AA667" s="39"/>
      <c r="AB667" s="39"/>
      <c r="AC667" s="39"/>
      <c r="AD667" s="39"/>
      <c r="AE667" s="39"/>
      <c r="AF667" s="39"/>
      <c r="AG667"/>
      <c r="AH667" s="1"/>
      <c r="AI667"/>
      <c r="AJ667"/>
      <c r="AK667" s="39"/>
      <c r="AL667" s="39"/>
      <c r="AM667" s="39"/>
      <c r="AN667" s="39"/>
      <c r="AO667" s="60"/>
      <c r="AP667"/>
      <c r="AQ667"/>
      <c r="AR667"/>
      <c r="AS667" s="1"/>
      <c r="AT667" s="1"/>
      <c r="AU667" s="1"/>
      <c r="AV667"/>
      <c r="AW667"/>
      <c r="AX667"/>
      <c r="AY667"/>
      <c r="AZ667"/>
      <c r="BA667"/>
      <c r="BB667"/>
      <c r="BC667"/>
      <c r="BD667"/>
      <c r="BE667"/>
      <c r="BF667"/>
      <c r="BG667"/>
      <c r="BH667"/>
    </row>
    <row r="668" spans="1:60" x14ac:dyDescent="0.25"/>
  </sheetData>
  <phoneticPr fontId="7" type="noConversion"/>
  <conditionalFormatting sqref="A2:AO500">
    <cfRule type="expression" dxfId="4" priority="17">
      <formula>LEFT($AT2,7) = "Warning"</formula>
    </cfRule>
    <cfRule type="expression" dxfId="3" priority="18">
      <formula>LEN(TRIM($AT2))&gt;0</formula>
    </cfRule>
  </conditionalFormatting>
  <dataValidations count="30">
    <dataValidation type="date" errorStyle="warning" operator="greaterThanOrEqual" allowBlank="1" showInputMessage="1" showErrorMessage="1" error="Please enter a valid AAPI score between 5 and 50." sqref="X2:X31 X33:X34 X36:X264" xr:uid="{00000000-0002-0000-0200-000000000000}">
      <formula1>$G2</formula1>
    </dataValidation>
    <dataValidation type="list" errorStyle="warning" allowBlank="1" showInputMessage="1" showErrorMessage="1" error="Please enter a value from the dropdown." sqref="AG2:AG500 L2:L500" xr:uid="{00000000-0002-0000-0200-000001000000}">
      <formula1>Care_Type</formula1>
    </dataValidation>
    <dataValidation type="list" errorStyle="warning" allowBlank="1" showInputMessage="1" showErrorMessage="1" error="Please enter a provider name from the dropdown." sqref="A2:A500" xr:uid="{00000000-0002-0000-0200-000002000000}">
      <formula1>Providers</formula1>
    </dataValidation>
    <dataValidation type="date" errorStyle="warning" allowBlank="1" showInputMessage="1" showErrorMessage="1" error="Please enter a valid date between 1/1/1900 and 18 years before today's date." sqref="E2:E500" xr:uid="{00000000-0002-0000-0200-000003000000}">
      <formula1>DATE(1900,1,1)</formula1>
      <formula2>DATE(YEAR(TODAY())-18,MONTH(TODAY()),DAY(TODAY()))</formula2>
    </dataValidation>
    <dataValidation type="whole" errorStyle="warning" allowBlank="1" showInputMessage="1" showErrorMessage="1" error="Please enter a valid AAPI score between 5 and 50." sqref="V2:V500 AB2:AB500" xr:uid="{00000000-0002-0000-0200-000004000000}">
      <formula1>5</formula1>
      <formula2>50</formula2>
    </dataValidation>
    <dataValidation type="list" errorStyle="warning" allowBlank="1" showInputMessage="1" showErrorMessage="1" error="Please enter a value from the dropdown." sqref="AL2:AL500" xr:uid="{00000000-0002-0000-0200-000005000000}">
      <formula1>Employment_Status</formula1>
    </dataValidation>
    <dataValidation type="list" errorStyle="warning" allowBlank="1" showInputMessage="1" showErrorMessage="1" error="Please enter a value from the dropdown." sqref="F2:F500" xr:uid="{00000000-0002-0000-0200-000006000000}">
      <formula1>RefSource</formula1>
    </dataValidation>
    <dataValidation type="textLength" errorStyle="warning" allowBlank="1" showInputMessage="1" showErrorMessage="1" error="Please enter a valid SSN in the XXX-XX-XXXX format." prompt="Use the_x000a_XXX-XX-XXXX_x000a_SSN format" sqref="D2:D500" xr:uid="{00000000-0002-0000-0200-000007000000}">
      <formula1>11</formula1>
      <formula2>11</formula2>
    </dataValidation>
    <dataValidation type="list" errorStyle="warning" operator="greaterThanOrEqual" allowBlank="1" showInputMessage="1" showErrorMessage="1" error="Please enter a value from the dropdown." sqref="S2:S500" xr:uid="{00000000-0002-0000-0200-000008000000}">
      <formula1>ICD10_Combined</formula1>
    </dataValidation>
    <dataValidation type="list" errorStyle="warning" allowBlank="1" showInputMessage="1" showErrorMessage="1" error="Please enter a value from the dropdown." sqref="AN2:AN500" xr:uid="{00000000-0002-0000-0200-000009000000}">
      <formula1>Care_Type_Post</formula1>
    </dataValidation>
    <dataValidation type="list" errorStyle="warning" allowBlank="1" showInputMessage="1" showErrorMessage="1" error="Please enter a value from the dropdown." sqref="AJ2:AJ500" xr:uid="{00000000-0002-0000-0200-00000A000000}">
      <formula1>Discharge_Reason</formula1>
    </dataValidation>
    <dataValidation type="list" errorStyle="warning" allowBlank="1" showInputMessage="1" showErrorMessage="1" error="Please enter a value from the dropdown." sqref="AH2:AH500 N2:N500" xr:uid="{00000000-0002-0000-0200-00000B000000}">
      <formula1>Living_Arr</formula1>
    </dataValidation>
    <dataValidation type="list" errorStyle="warning" operator="greaterThan" allowBlank="1" showInputMessage="1" showErrorMessage="1" error="Please enter a value from the dropdown menu." sqref="I2:I500" xr:uid="{00000000-0002-0000-0200-00000C000000}">
      <formula1>Non_Enrollment_Reason</formula1>
    </dataValidation>
    <dataValidation type="list" errorStyle="warning" allowBlank="1" showInputMessage="1" showErrorMessage="1" sqref="O2:O500" xr:uid="{00000000-0002-0000-0200-00000D000000}">
      <formula1>Assessment_Status</formula1>
    </dataValidation>
    <dataValidation type="list" errorStyle="warning" operator="greaterThanOrEqual" allowBlank="1" showInputMessage="1" showErrorMessage="1" error="Please enter a value from the dropdown." sqref="T2:T500" xr:uid="{00000000-0002-0000-0200-00000E000000}">
      <formula1>AAPI_Conducted</formula1>
    </dataValidation>
    <dataValidation type="list" errorStyle="warning" allowBlank="1" showInputMessage="1" showErrorMessage="1" error="Please enter a valid AAPI score between 5 and 50." sqref="Z2:Z500 AC2:AC500 W2:W500" xr:uid="{00000000-0002-0000-0200-00000F000000}">
      <formula1>AAPI_Conducted</formula1>
    </dataValidation>
    <dataValidation type="list" errorStyle="warning" operator="greaterThanOrEqual" allowBlank="1" showInputMessage="1" showErrorMessage="1" error="Please enter a date on or after 30 days before the enrollment date." sqref="Q2:Q500" xr:uid="{00000000-0002-0000-0200-000010000000}">
      <formula1>AAPI_Conducted</formula1>
    </dataValidation>
    <dataValidation type="list" errorStyle="warning" allowBlank="1" showInputMessage="1" showErrorMessage="1" error="Please enter a value from the dropdown." sqref="M2:M500 AI2:AI500" xr:uid="{00000000-0002-0000-0200-000011000000}">
      <formula1>EmpStat</formula1>
    </dataValidation>
    <dataValidation type="decimal" errorStyle="warning" allowBlank="1" showInputMessage="1" showErrorMessage="1" error="Please enter a valid DLA-20 score between 1 and 7." sqref="AE2:AE500 Y2:Y500" xr:uid="{00000000-0002-0000-0200-000012000000}">
      <formula1>1</formula1>
      <formula2>7</formula2>
    </dataValidation>
    <dataValidation type="date" errorStyle="warning" operator="greaterThanOrEqual" allowBlank="1" showInputMessage="1" showErrorMessage="1" error="Please enter a valid AAPI score between 5 and 50." sqref="X35" xr:uid="{00000000-0002-0000-0200-000013000000}">
      <formula1>$G32</formula1>
    </dataValidation>
    <dataValidation type="date" errorStyle="warning" operator="greaterThanOrEqual" allowBlank="1" showInputMessage="1" showErrorMessage="1" error="Please enter a date on or after the referral date." sqref="U2:U500 AF2:AF500" xr:uid="{00000000-0002-0000-0200-000014000000}">
      <formula1>$G2</formula1>
    </dataValidation>
    <dataValidation type="date" errorStyle="warning" operator="greaterThan" allowBlank="1" showInputMessage="1" showErrorMessage="1" error="Please enter a date on or after the birth date." sqref="G2:G500" xr:uid="{00000000-0002-0000-0200-000015000000}">
      <formula1>$E2</formula1>
    </dataValidation>
    <dataValidation type="date" errorStyle="warning" allowBlank="1" showInputMessage="1" showErrorMessage="1" error="Please enter a date after the most recent available AAPI date or enrollment date but before the earliest subsequent date." sqref="AA2:AA500" xr:uid="{00000000-0002-0000-0200-000016000000}">
      <formula1>BF2</formula1>
      <formula2>BG2</formula2>
    </dataValidation>
    <dataValidation type="date" errorStyle="warning" operator="greaterThanOrEqual" allowBlank="1" showInputMessage="1" showErrorMessage="1" error="Please enter a date on or after the discharge date." sqref="AM2:AM500" xr:uid="{00000000-0002-0000-0200-000017000000}">
      <formula1>AK2</formula1>
    </dataValidation>
    <dataValidation type="date" errorStyle="warning" operator="greaterThanOrEqual" allowBlank="1" showInputMessage="1" showErrorMessage="1" error="Please enter a date on or after the enrollment date." sqref="R2:R500 AK2:AK500" xr:uid="{00000000-0002-0000-0200-000018000000}">
      <formula1>$K2</formula1>
    </dataValidation>
    <dataValidation type="date" errorStyle="warning" operator="greaterThanOrEqual" allowBlank="1" showInputMessage="1" showErrorMessage="1" error="Please enter a date on or after 30 days before the enrollment date." sqref="P2:P500" xr:uid="{00000000-0002-0000-0200-000019000000}">
      <formula1>$K2-30</formula1>
    </dataValidation>
    <dataValidation type="date" errorStyle="warning" operator="greaterThanOrEqual" allowBlank="1" showInputMessage="1" showErrorMessage="1" error="Please enter a date on or after the Referral Date." sqref="H2:H500" xr:uid="{00000000-0002-0000-0200-00001A000000}">
      <formula1>$G2</formula1>
    </dataValidation>
    <dataValidation type="date" errorStyle="warning" operator="greaterThanOrEqual" allowBlank="1" showInputMessage="1" showErrorMessage="1" error="Please enter a date on or after 30 days before the referral date." sqref="K2:K500" xr:uid="{00000000-0002-0000-0200-00001B000000}">
      <formula1>$G2-30</formula1>
    </dataValidation>
    <dataValidation type="date" errorStyle="warning" allowBlank="1" showInputMessage="1" showErrorMessage="1" error="Please enter a valid AAPI score between 5 and 50." sqref="AD2:AD500" xr:uid="{00000000-0002-0000-0200-00001C000000}">
      <formula1>BH2</formula1>
      <formula2>BG2</formula2>
    </dataValidation>
    <dataValidation type="date" errorStyle="warning" operator="greaterThan" allowBlank="1" showInputMessage="1" showErrorMessage="1" error="Please enter a date greater than the referral date." sqref="J2:J500" xr:uid="{F9B72E96-6873-4687-9C52-63607DAADC89}">
      <formula1>$G2</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874"/>
  <sheetViews>
    <sheetView workbookViewId="0">
      <selection activeCell="D4" sqref="D4"/>
    </sheetView>
  </sheetViews>
  <sheetFormatPr defaultRowHeight="15" x14ac:dyDescent="0.25"/>
  <cols>
    <col min="1" max="1" width="11.140625" customWidth="1"/>
    <col min="2" max="2" width="10.5703125" customWidth="1"/>
    <col min="3" max="3" width="46.5703125" bestFit="1" customWidth="1"/>
    <col min="4" max="4" width="17.42578125" customWidth="1"/>
    <col min="5" max="5" width="18.85546875" customWidth="1"/>
    <col min="6" max="6" width="15.85546875" customWidth="1"/>
    <col min="7" max="7" width="23.85546875" customWidth="1"/>
    <col min="8" max="8" width="13.140625" customWidth="1"/>
    <col min="9" max="9" width="31.85546875" customWidth="1"/>
    <col min="10" max="10" width="18.42578125" customWidth="1"/>
    <col min="11" max="11" width="12" customWidth="1"/>
    <col min="12" max="12" width="9.85546875" customWidth="1"/>
    <col min="13" max="13" width="19.5703125" customWidth="1"/>
    <col min="14" max="14" width="17.140625" bestFit="1" customWidth="1"/>
    <col min="16" max="16" width="19.42578125" customWidth="1"/>
    <col min="17" max="17" width="18.85546875" customWidth="1"/>
    <col min="19" max="19" width="16.140625" customWidth="1"/>
  </cols>
  <sheetData>
    <row r="1" spans="1:19" x14ac:dyDescent="0.25">
      <c r="A1" t="s">
        <v>124</v>
      </c>
      <c r="B1" t="s">
        <v>125</v>
      </c>
      <c r="C1" t="s">
        <v>44</v>
      </c>
      <c r="D1" t="s">
        <v>70</v>
      </c>
      <c r="E1" t="s">
        <v>126</v>
      </c>
      <c r="F1" t="s">
        <v>41</v>
      </c>
      <c r="G1" t="s">
        <v>127</v>
      </c>
      <c r="H1" t="s">
        <v>128</v>
      </c>
      <c r="I1" t="s">
        <v>129</v>
      </c>
      <c r="J1" t="s">
        <v>130</v>
      </c>
      <c r="K1" t="s">
        <v>131</v>
      </c>
      <c r="L1" t="s">
        <v>132</v>
      </c>
      <c r="M1" t="s">
        <v>133</v>
      </c>
      <c r="N1" t="s">
        <v>134</v>
      </c>
      <c r="P1" t="s">
        <v>126</v>
      </c>
      <c r="Q1" t="s">
        <v>135</v>
      </c>
      <c r="S1" t="s">
        <v>136</v>
      </c>
    </row>
    <row r="2" spans="1:19" x14ac:dyDescent="0.25">
      <c r="A2" t="s">
        <v>95</v>
      </c>
      <c r="B2" t="s">
        <v>94</v>
      </c>
      <c r="C2" t="s">
        <v>120</v>
      </c>
      <c r="D2" t="s">
        <v>2007</v>
      </c>
      <c r="E2" t="s">
        <v>98</v>
      </c>
      <c r="F2" t="s">
        <v>2095</v>
      </c>
      <c r="G2" t="s">
        <v>95</v>
      </c>
      <c r="H2" t="s">
        <v>137</v>
      </c>
      <c r="I2" t="s">
        <v>138</v>
      </c>
      <c r="J2" t="str">
        <f>ICD_10[[#This Row],[icd_10_code]]&amp;" "&amp;ICD_10[[#This Row],[icd_10_description]]</f>
        <v>F01.50 Major vascular neurocognitive disorder, Probable, Without behavioral disturbance</v>
      </c>
      <c r="K2" t="s">
        <v>139</v>
      </c>
      <c r="L2" t="s">
        <v>140</v>
      </c>
      <c r="M2" t="s">
        <v>141</v>
      </c>
      <c r="N2" t="s">
        <v>142</v>
      </c>
      <c r="P2" t="s">
        <v>143</v>
      </c>
      <c r="Q2" t="s">
        <v>144</v>
      </c>
      <c r="S2" t="s">
        <v>98</v>
      </c>
    </row>
    <row r="3" spans="1:19" x14ac:dyDescent="0.25">
      <c r="A3" t="s">
        <v>99</v>
      </c>
      <c r="B3" t="s">
        <v>2105</v>
      </c>
      <c r="C3" t="s">
        <v>145</v>
      </c>
      <c r="D3" t="s">
        <v>104</v>
      </c>
      <c r="E3" t="s">
        <v>96</v>
      </c>
      <c r="F3" t="s">
        <v>2094</v>
      </c>
      <c r="G3" t="s">
        <v>99</v>
      </c>
      <c r="H3" t="s">
        <v>146</v>
      </c>
      <c r="I3" t="s">
        <v>147</v>
      </c>
      <c r="J3" t="str">
        <f>ICD_10[[#This Row],[icd_10_code]]&amp;" "&amp;ICD_10[[#This Row],[icd_10_description]]</f>
        <v>F01.51 Major vascular neurocognitive disorder, Probable, With behavioral disturbance</v>
      </c>
      <c r="K3" t="s">
        <v>139</v>
      </c>
      <c r="L3" t="s">
        <v>140</v>
      </c>
      <c r="M3" t="s">
        <v>148</v>
      </c>
      <c r="N3" t="s">
        <v>142</v>
      </c>
      <c r="P3" t="s">
        <v>149</v>
      </c>
      <c r="Q3" t="s">
        <v>144</v>
      </c>
      <c r="S3" t="s">
        <v>96</v>
      </c>
    </row>
    <row r="4" spans="1:19" x14ac:dyDescent="0.25">
      <c r="A4" t="s">
        <v>102</v>
      </c>
      <c r="B4" t="s">
        <v>150</v>
      </c>
      <c r="C4" t="s">
        <v>117</v>
      </c>
      <c r="D4" t="s">
        <v>2006</v>
      </c>
      <c r="E4" t="s">
        <v>102</v>
      </c>
      <c r="F4" t="s">
        <v>2096</v>
      </c>
      <c r="G4" t="s">
        <v>102</v>
      </c>
      <c r="H4" t="s">
        <v>151</v>
      </c>
      <c r="I4" t="s">
        <v>152</v>
      </c>
      <c r="J4" t="str">
        <f>ICD_10[[#This Row],[icd_10_code]]&amp;" "&amp;ICD_10[[#This Row],[icd_10_description]]</f>
        <v>F02.80 Major frontotemporal neurocognitive disorder, Probable, Without behavioral disturbance</v>
      </c>
      <c r="K4" t="s">
        <v>139</v>
      </c>
      <c r="L4" t="s">
        <v>140</v>
      </c>
      <c r="M4" t="s">
        <v>153</v>
      </c>
      <c r="N4" t="s">
        <v>142</v>
      </c>
      <c r="P4" t="s">
        <v>114</v>
      </c>
      <c r="Q4" t="s">
        <v>144</v>
      </c>
    </row>
    <row r="5" spans="1:19" x14ac:dyDescent="0.25">
      <c r="C5" t="s">
        <v>154</v>
      </c>
      <c r="D5" t="s">
        <v>2107</v>
      </c>
      <c r="F5" t="s">
        <v>2097</v>
      </c>
      <c r="H5" t="s">
        <v>155</v>
      </c>
      <c r="I5" t="s">
        <v>156</v>
      </c>
      <c r="J5" t="str">
        <f>ICD_10[[#This Row],[icd_10_code]]&amp;" "&amp;ICD_10[[#This Row],[icd_10_description]]</f>
        <v>F02.81 Major frontotemporal neurocognitive disorder, Probable, With behavioral disturbance</v>
      </c>
      <c r="K5" t="s">
        <v>139</v>
      </c>
      <c r="L5" t="s">
        <v>140</v>
      </c>
      <c r="M5" t="s">
        <v>108</v>
      </c>
      <c r="N5" t="s">
        <v>142</v>
      </c>
      <c r="P5" t="s">
        <v>110</v>
      </c>
      <c r="Q5" t="s">
        <v>144</v>
      </c>
    </row>
    <row r="6" spans="1:19" x14ac:dyDescent="0.25">
      <c r="C6" t="s">
        <v>157</v>
      </c>
      <c r="D6" t="s">
        <v>2005</v>
      </c>
      <c r="H6" t="s">
        <v>158</v>
      </c>
      <c r="I6" t="s">
        <v>159</v>
      </c>
      <c r="J6" t="str">
        <f>ICD_10[[#This Row],[icd_10_code]]&amp;" "&amp;ICD_10[[#This Row],[icd_10_description]]</f>
        <v>F03.90 Unspecified dementia without behavioral disturbance</v>
      </c>
      <c r="K6" t="s">
        <v>139</v>
      </c>
      <c r="L6" t="s">
        <v>140</v>
      </c>
      <c r="M6" t="s">
        <v>160</v>
      </c>
      <c r="N6" t="s">
        <v>142</v>
      </c>
      <c r="P6" t="s">
        <v>112</v>
      </c>
      <c r="Q6" t="s">
        <v>144</v>
      </c>
    </row>
    <row r="7" spans="1:19" x14ac:dyDescent="0.25">
      <c r="C7" t="s">
        <v>161</v>
      </c>
      <c r="D7" t="s">
        <v>2108</v>
      </c>
      <c r="H7" t="s">
        <v>162</v>
      </c>
      <c r="I7" t="s">
        <v>163</v>
      </c>
      <c r="J7" t="str">
        <f>ICD_10[[#This Row],[icd_10_code]]&amp;" "&amp;ICD_10[[#This Row],[icd_10_description]]</f>
        <v>F03.91 Unspecified dementia with behavioral disturbance</v>
      </c>
      <c r="K7" t="s">
        <v>139</v>
      </c>
      <c r="L7" t="s">
        <v>140</v>
      </c>
      <c r="M7" t="s">
        <v>101</v>
      </c>
      <c r="N7" t="s">
        <v>144</v>
      </c>
      <c r="P7" t="s">
        <v>164</v>
      </c>
      <c r="Q7" t="s">
        <v>142</v>
      </c>
    </row>
    <row r="8" spans="1:19" x14ac:dyDescent="0.25">
      <c r="C8" t="s">
        <v>165</v>
      </c>
      <c r="D8" t="s">
        <v>2109</v>
      </c>
      <c r="H8" t="s">
        <v>166</v>
      </c>
      <c r="I8" t="s">
        <v>167</v>
      </c>
      <c r="J8" t="str">
        <f>ICD_10[[#This Row],[icd_10_code]]&amp;" "&amp;ICD_10[[#This Row],[icd_10_description]]</f>
        <v>F04 Amnestic disorder due to known physiological condition</v>
      </c>
      <c r="K8" t="s">
        <v>139</v>
      </c>
      <c r="L8" t="s">
        <v>140</v>
      </c>
      <c r="M8" t="s">
        <v>105</v>
      </c>
      <c r="N8" t="s">
        <v>144</v>
      </c>
      <c r="P8" t="s">
        <v>168</v>
      </c>
      <c r="Q8" t="s">
        <v>142</v>
      </c>
    </row>
    <row r="9" spans="1:19" x14ac:dyDescent="0.25">
      <c r="C9" t="s">
        <v>119</v>
      </c>
      <c r="D9" t="s">
        <v>2004</v>
      </c>
      <c r="H9" t="s">
        <v>169</v>
      </c>
      <c r="I9" t="s">
        <v>170</v>
      </c>
      <c r="J9" t="str">
        <f>ICD_10[[#This Row],[icd_10_code]]&amp;" "&amp;ICD_10[[#This Row],[icd_10_description]]</f>
        <v>F05 Delirium due to another medical condition</v>
      </c>
      <c r="K9" t="s">
        <v>139</v>
      </c>
      <c r="L9" t="s">
        <v>171</v>
      </c>
      <c r="M9" t="s">
        <v>172</v>
      </c>
      <c r="N9" t="s">
        <v>142</v>
      </c>
      <c r="P9" t="s">
        <v>173</v>
      </c>
      <c r="Q9" t="s">
        <v>142</v>
      </c>
    </row>
    <row r="10" spans="1:19" x14ac:dyDescent="0.25">
      <c r="C10" t="s">
        <v>174</v>
      </c>
      <c r="H10" t="s">
        <v>175</v>
      </c>
      <c r="I10" t="s">
        <v>176</v>
      </c>
      <c r="J10" t="str">
        <f>ICD_10[[#This Row],[icd_10_code]]&amp;" "&amp;ICD_10[[#This Row],[icd_10_description]]</f>
        <v>F06.0 Psychotic disorder due to another medical condition, With hallucinations</v>
      </c>
      <c r="K10" t="s">
        <v>139</v>
      </c>
      <c r="L10" t="s">
        <v>171</v>
      </c>
      <c r="M10" t="s">
        <v>177</v>
      </c>
      <c r="N10" t="s">
        <v>144</v>
      </c>
      <c r="P10" t="s">
        <v>115</v>
      </c>
      <c r="Q10" t="s">
        <v>144</v>
      </c>
    </row>
    <row r="11" spans="1:19" x14ac:dyDescent="0.25">
      <c r="C11" t="s">
        <v>121</v>
      </c>
      <c r="H11" t="s">
        <v>178</v>
      </c>
      <c r="I11" t="s">
        <v>179</v>
      </c>
      <c r="J11" t="str">
        <f>ICD_10[[#This Row],[icd_10_code]]&amp;" "&amp;ICD_10[[#This Row],[icd_10_description]]</f>
        <v>F06.1 Catatonia associated with another mental disorder (catatonia specifier)</v>
      </c>
      <c r="K11" t="s">
        <v>139</v>
      </c>
      <c r="L11" t="s">
        <v>171</v>
      </c>
      <c r="M11" t="s">
        <v>100</v>
      </c>
      <c r="N11" t="s">
        <v>142</v>
      </c>
      <c r="P11" t="s">
        <v>180</v>
      </c>
      <c r="Q11" t="s">
        <v>144</v>
      </c>
    </row>
    <row r="12" spans="1:19" x14ac:dyDescent="0.25">
      <c r="C12" t="s">
        <v>116</v>
      </c>
      <c r="H12" t="s">
        <v>181</v>
      </c>
      <c r="I12" t="s">
        <v>182</v>
      </c>
      <c r="J12" t="str">
        <f>ICD_10[[#This Row],[icd_10_code]]&amp;" "&amp;ICD_10[[#This Row],[icd_10_description]]</f>
        <v>F06.2 Psychotic disorder due to another medical condition, With delusions</v>
      </c>
      <c r="K12" t="s">
        <v>139</v>
      </c>
      <c r="L12" t="s">
        <v>171</v>
      </c>
      <c r="M12" t="s">
        <v>97</v>
      </c>
      <c r="N12" t="s">
        <v>144</v>
      </c>
      <c r="P12" t="s">
        <v>113</v>
      </c>
      <c r="Q12" t="s">
        <v>144</v>
      </c>
    </row>
    <row r="13" spans="1:19" x14ac:dyDescent="0.25">
      <c r="C13" t="s">
        <v>123</v>
      </c>
      <c r="H13" t="s">
        <v>183</v>
      </c>
      <c r="I13" t="s">
        <v>184</v>
      </c>
      <c r="J13" t="str">
        <f>ICD_10[[#This Row],[icd_10_code]]&amp;" "&amp;ICD_10[[#This Row],[icd_10_description]]</f>
        <v>F06.30 Mood disorder due to known physiological condition, unspecified</v>
      </c>
      <c r="K13" t="s">
        <v>139</v>
      </c>
      <c r="L13" t="s">
        <v>171</v>
      </c>
      <c r="M13" t="s">
        <v>103</v>
      </c>
      <c r="N13" t="s">
        <v>144</v>
      </c>
      <c r="P13" t="s">
        <v>109</v>
      </c>
      <c r="Q13" t="s">
        <v>142</v>
      </c>
    </row>
    <row r="14" spans="1:19" x14ac:dyDescent="0.25">
      <c r="C14" t="s">
        <v>118</v>
      </c>
      <c r="H14" t="s">
        <v>185</v>
      </c>
      <c r="I14" t="s">
        <v>186</v>
      </c>
      <c r="J14" t="str">
        <f>ICD_10[[#This Row],[icd_10_code]]&amp;" "&amp;ICD_10[[#This Row],[icd_10_description]]</f>
        <v>F06.31 Depressive disorder due to another medical condition, With depressive features</v>
      </c>
      <c r="K14" t="s">
        <v>139</v>
      </c>
      <c r="L14" t="s">
        <v>171</v>
      </c>
      <c r="M14" t="s">
        <v>111</v>
      </c>
      <c r="N14" t="s">
        <v>144</v>
      </c>
      <c r="P14" t="s">
        <v>187</v>
      </c>
      <c r="Q14" t="s">
        <v>142</v>
      </c>
    </row>
    <row r="15" spans="1:19" x14ac:dyDescent="0.25">
      <c r="H15" t="s">
        <v>188</v>
      </c>
      <c r="I15" t="s">
        <v>189</v>
      </c>
      <c r="J15" t="str">
        <f>ICD_10[[#This Row],[icd_10_code]]&amp;" "&amp;ICD_10[[#This Row],[icd_10_description]]</f>
        <v>F06.32 Depressive disorder due to another medical condition, With major depressive-like episode</v>
      </c>
      <c r="K15" t="s">
        <v>139</v>
      </c>
      <c r="L15" t="s">
        <v>171</v>
      </c>
      <c r="M15" t="s">
        <v>190</v>
      </c>
      <c r="N15" t="s">
        <v>142</v>
      </c>
      <c r="P15" t="s">
        <v>191</v>
      </c>
      <c r="Q15" t="s">
        <v>144</v>
      </c>
    </row>
    <row r="16" spans="1:19" x14ac:dyDescent="0.25">
      <c r="H16" t="s">
        <v>192</v>
      </c>
      <c r="I16" t="s">
        <v>193</v>
      </c>
      <c r="J16" t="str">
        <f>ICD_10[[#This Row],[icd_10_code]]&amp;" "&amp;ICD_10[[#This Row],[icd_10_description]]</f>
        <v>F06.33 Bipolar and related disorder due to another medical condition, With manic features</v>
      </c>
      <c r="K16" t="s">
        <v>139</v>
      </c>
      <c r="L16" t="s">
        <v>171</v>
      </c>
      <c r="M16" t="s">
        <v>194</v>
      </c>
      <c r="N16" t="s">
        <v>142</v>
      </c>
      <c r="P16" t="s">
        <v>102</v>
      </c>
      <c r="Q16" t="s">
        <v>195</v>
      </c>
    </row>
    <row r="17" spans="8:14" x14ac:dyDescent="0.25">
      <c r="H17" t="s">
        <v>196</v>
      </c>
      <c r="I17" t="s">
        <v>197</v>
      </c>
      <c r="J17" t="str">
        <f>ICD_10[[#This Row],[icd_10_code]]&amp;" "&amp;ICD_10[[#This Row],[icd_10_description]]</f>
        <v>F06.34 Bipolar and related disorder due to another medical condition, With mixed features</v>
      </c>
      <c r="K17" t="s">
        <v>139</v>
      </c>
      <c r="L17" t="s">
        <v>171</v>
      </c>
      <c r="M17" t="s">
        <v>198</v>
      </c>
      <c r="N17" t="s">
        <v>142</v>
      </c>
    </row>
    <row r="18" spans="8:14" x14ac:dyDescent="0.25">
      <c r="H18" t="s">
        <v>199</v>
      </c>
      <c r="I18" t="s">
        <v>200</v>
      </c>
      <c r="J18" t="str">
        <f>ICD_10[[#This Row],[icd_10_code]]&amp;" "&amp;ICD_10[[#This Row],[icd_10_description]]</f>
        <v>F06.4 Anxiety disorder due to another medical condition</v>
      </c>
      <c r="K18" t="s">
        <v>139</v>
      </c>
      <c r="L18" t="s">
        <v>171</v>
      </c>
      <c r="M18" t="s">
        <v>106</v>
      </c>
      <c r="N18" t="s">
        <v>142</v>
      </c>
    </row>
    <row r="19" spans="8:14" x14ac:dyDescent="0.25">
      <c r="H19" t="s">
        <v>201</v>
      </c>
      <c r="I19" t="s">
        <v>202</v>
      </c>
      <c r="J19" t="str">
        <f>ICD_10[[#This Row],[icd_10_code]]&amp;" "&amp;ICD_10[[#This Row],[icd_10_description]]</f>
        <v>F06.8 Obsessive-compulsive and related disorder due to another medical condition</v>
      </c>
      <c r="K19" t="s">
        <v>139</v>
      </c>
      <c r="L19" t="s">
        <v>171</v>
      </c>
      <c r="M19" t="s">
        <v>203</v>
      </c>
      <c r="N19" t="s">
        <v>142</v>
      </c>
    </row>
    <row r="20" spans="8:14" x14ac:dyDescent="0.25">
      <c r="H20" t="s">
        <v>204</v>
      </c>
      <c r="I20" t="s">
        <v>205</v>
      </c>
      <c r="J20" t="str">
        <f>ICD_10[[#This Row],[icd_10_code]]&amp;" "&amp;ICD_10[[#This Row],[icd_10_description]]</f>
        <v>F07.0 Personality change due to another medical condition</v>
      </c>
      <c r="K20" t="s">
        <v>139</v>
      </c>
      <c r="L20" t="s">
        <v>171</v>
      </c>
      <c r="M20" t="s">
        <v>107</v>
      </c>
      <c r="N20" t="s">
        <v>144</v>
      </c>
    </row>
    <row r="21" spans="8:14" x14ac:dyDescent="0.25">
      <c r="H21" t="s">
        <v>206</v>
      </c>
      <c r="I21" t="s">
        <v>207</v>
      </c>
      <c r="J21" t="str">
        <f>ICD_10[[#This Row],[icd_10_code]]&amp;" "&amp;ICD_10[[#This Row],[icd_10_description]]</f>
        <v>F07.81 Postconcussional syndrome</v>
      </c>
      <c r="K21" t="s">
        <v>139</v>
      </c>
      <c r="L21" t="s">
        <v>171</v>
      </c>
      <c r="M21" t="s">
        <v>102</v>
      </c>
      <c r="N21" t="s">
        <v>195</v>
      </c>
    </row>
    <row r="22" spans="8:14" x14ac:dyDescent="0.25">
      <c r="H22" t="s">
        <v>208</v>
      </c>
      <c r="I22" t="s">
        <v>209</v>
      </c>
      <c r="J22" t="str">
        <f>ICD_10[[#This Row],[icd_10_code]]&amp;" "&amp;ICD_10[[#This Row],[icd_10_description]]</f>
        <v>F07.89 Other personality and behavioral disorders due to known physiological condition</v>
      </c>
      <c r="K22" t="s">
        <v>139</v>
      </c>
      <c r="L22" t="s">
        <v>171</v>
      </c>
    </row>
    <row r="23" spans="8:14" x14ac:dyDescent="0.25">
      <c r="H23" t="s">
        <v>210</v>
      </c>
      <c r="I23" t="s">
        <v>211</v>
      </c>
      <c r="J23" t="str">
        <f>ICD_10[[#This Row],[icd_10_code]]&amp;" "&amp;ICD_10[[#This Row],[icd_10_description]]</f>
        <v>F07.9 Unspecified personality and behavioral disorder due to known physiological condition</v>
      </c>
      <c r="K23" t="s">
        <v>139</v>
      </c>
      <c r="L23" t="s">
        <v>171</v>
      </c>
    </row>
    <row r="24" spans="8:14" x14ac:dyDescent="0.25">
      <c r="H24" t="s">
        <v>212</v>
      </c>
      <c r="I24" t="s">
        <v>213</v>
      </c>
      <c r="J24" t="str">
        <f>ICD_10[[#This Row],[icd_10_code]]&amp;" "&amp;ICD_10[[#This Row],[icd_10_description]]</f>
        <v>F09 Unspecified mental disorder due to another medical condition</v>
      </c>
      <c r="K24" t="s">
        <v>139</v>
      </c>
      <c r="L24" t="s">
        <v>171</v>
      </c>
    </row>
    <row r="25" spans="8:14" x14ac:dyDescent="0.25">
      <c r="H25" t="s">
        <v>214</v>
      </c>
      <c r="I25" t="s">
        <v>215</v>
      </c>
      <c r="J25" t="str">
        <f>ICD_10[[#This Row],[icd_10_code]]&amp;" "&amp;ICD_10[[#This Row],[icd_10_description]]</f>
        <v>F10.10 Alcohol use disorder, Mild</v>
      </c>
      <c r="K25" t="s">
        <v>139</v>
      </c>
      <c r="L25" t="s">
        <v>216</v>
      </c>
    </row>
    <row r="26" spans="8:14" x14ac:dyDescent="0.25">
      <c r="H26" t="s">
        <v>217</v>
      </c>
      <c r="I26" t="s">
        <v>218</v>
      </c>
      <c r="J26" t="str">
        <f>ICD_10[[#This Row],[icd_10_code]]&amp;" "&amp;ICD_10[[#This Row],[icd_10_description]]</f>
        <v>F10.120 Alcohol abuse with intoxication, uncomplicated</v>
      </c>
      <c r="K26" t="s">
        <v>139</v>
      </c>
      <c r="L26" t="s">
        <v>216</v>
      </c>
    </row>
    <row r="27" spans="8:14" x14ac:dyDescent="0.25">
      <c r="H27" t="s">
        <v>219</v>
      </c>
      <c r="I27" t="s">
        <v>220</v>
      </c>
      <c r="J27" t="str">
        <f>ICD_10[[#This Row],[icd_10_code]]&amp;" "&amp;ICD_10[[#This Row],[icd_10_description]]</f>
        <v>F10.121 Alcohol intoxication delirium, With mild use disorder</v>
      </c>
      <c r="K27" t="s">
        <v>139</v>
      </c>
      <c r="L27" t="s">
        <v>216</v>
      </c>
    </row>
    <row r="28" spans="8:14" x14ac:dyDescent="0.25">
      <c r="H28" t="s">
        <v>221</v>
      </c>
      <c r="I28" t="s">
        <v>222</v>
      </c>
      <c r="J28" t="str">
        <f>ICD_10[[#This Row],[icd_10_code]]&amp;" "&amp;ICD_10[[#This Row],[icd_10_description]]</f>
        <v>F10.129 Alcohol intoxication, With mild use disorder</v>
      </c>
      <c r="K28" t="s">
        <v>139</v>
      </c>
      <c r="L28" t="s">
        <v>216</v>
      </c>
    </row>
    <row r="29" spans="8:14" x14ac:dyDescent="0.25">
      <c r="H29" t="s">
        <v>223</v>
      </c>
      <c r="I29" t="s">
        <v>224</v>
      </c>
      <c r="J29" t="str">
        <f>ICD_10[[#This Row],[icd_10_code]]&amp;" "&amp;ICD_10[[#This Row],[icd_10_description]]</f>
        <v>F10.14 Alcohol-induced bipolar and related disorder, With mild use disorder</v>
      </c>
      <c r="K29" t="s">
        <v>139</v>
      </c>
      <c r="L29" t="s">
        <v>216</v>
      </c>
    </row>
    <row r="30" spans="8:14" x14ac:dyDescent="0.25">
      <c r="H30" t="s">
        <v>225</v>
      </c>
      <c r="I30" t="s">
        <v>226</v>
      </c>
      <c r="J30" t="str">
        <f>ICD_10[[#This Row],[icd_10_code]]&amp;" "&amp;ICD_10[[#This Row],[icd_10_description]]</f>
        <v>F10.150 Alcohol abuse with alcohol-induced psychotic disorder with delusions</v>
      </c>
      <c r="K30" t="s">
        <v>139</v>
      </c>
      <c r="L30" t="s">
        <v>216</v>
      </c>
    </row>
    <row r="31" spans="8:14" x14ac:dyDescent="0.25">
      <c r="H31" t="s">
        <v>227</v>
      </c>
      <c r="I31" t="s">
        <v>228</v>
      </c>
      <c r="J31" t="str">
        <f>ICD_10[[#This Row],[icd_10_code]]&amp;" "&amp;ICD_10[[#This Row],[icd_10_description]]</f>
        <v>F10.151 Alcohol abuse with alcohol-induced psychotic disorder with hallucinations</v>
      </c>
      <c r="K31" t="s">
        <v>139</v>
      </c>
      <c r="L31" t="s">
        <v>216</v>
      </c>
    </row>
    <row r="32" spans="8:14" x14ac:dyDescent="0.25">
      <c r="H32" t="s">
        <v>229</v>
      </c>
      <c r="I32" t="s">
        <v>230</v>
      </c>
      <c r="J32" t="str">
        <f>ICD_10[[#This Row],[icd_10_code]]&amp;" "&amp;ICD_10[[#This Row],[icd_10_description]]</f>
        <v>F10.159 Alcohol-induced psychotic disorder, With mild use disorder</v>
      </c>
      <c r="K32" t="s">
        <v>139</v>
      </c>
      <c r="L32" t="s">
        <v>216</v>
      </c>
    </row>
    <row r="33" spans="8:12" x14ac:dyDescent="0.25">
      <c r="H33" t="s">
        <v>231</v>
      </c>
      <c r="I33" t="s">
        <v>232</v>
      </c>
      <c r="J33" t="str">
        <f>ICD_10[[#This Row],[icd_10_code]]&amp;" "&amp;ICD_10[[#This Row],[icd_10_description]]</f>
        <v>F10.180 Alcohol-induced anxiety disorder, With mild use disorder</v>
      </c>
      <c r="K33" t="s">
        <v>139</v>
      </c>
      <c r="L33" t="s">
        <v>216</v>
      </c>
    </row>
    <row r="34" spans="8:12" x14ac:dyDescent="0.25">
      <c r="H34" t="s">
        <v>233</v>
      </c>
      <c r="I34" t="s">
        <v>234</v>
      </c>
      <c r="J34" t="str">
        <f>ICD_10[[#This Row],[icd_10_code]]&amp;" "&amp;ICD_10[[#This Row],[icd_10_description]]</f>
        <v>F10.181 Alcohol-induced sexual dysfunction, With mild use disorder</v>
      </c>
      <c r="K34" t="s">
        <v>139</v>
      </c>
      <c r="L34" t="s">
        <v>216</v>
      </c>
    </row>
    <row r="35" spans="8:12" x14ac:dyDescent="0.25">
      <c r="H35" t="s">
        <v>235</v>
      </c>
      <c r="I35" t="s">
        <v>236</v>
      </c>
      <c r="J35" t="str">
        <f>ICD_10[[#This Row],[icd_10_code]]&amp;" "&amp;ICD_10[[#This Row],[icd_10_description]]</f>
        <v>F10.182 Alcohol-induced sleep disorder, With mild use disorder</v>
      </c>
      <c r="K35" t="s">
        <v>139</v>
      </c>
      <c r="L35" t="s">
        <v>216</v>
      </c>
    </row>
    <row r="36" spans="8:12" x14ac:dyDescent="0.25">
      <c r="H36" t="s">
        <v>237</v>
      </c>
      <c r="I36" t="s">
        <v>238</v>
      </c>
      <c r="J36" t="str">
        <f>ICD_10[[#This Row],[icd_10_code]]&amp;" "&amp;ICD_10[[#This Row],[icd_10_description]]</f>
        <v>F10.188 Alcohol abuse with other alcohol-induced disorder</v>
      </c>
      <c r="K36" t="s">
        <v>139</v>
      </c>
      <c r="L36" t="s">
        <v>216</v>
      </c>
    </row>
    <row r="37" spans="8:12" x14ac:dyDescent="0.25">
      <c r="H37" t="s">
        <v>239</v>
      </c>
      <c r="I37" t="s">
        <v>240</v>
      </c>
      <c r="J37" t="str">
        <f>ICD_10[[#This Row],[icd_10_code]]&amp;" "&amp;ICD_10[[#This Row],[icd_10_description]]</f>
        <v>F10.19 Alcohol abuse with unspecified alcohol-induced disorder</v>
      </c>
      <c r="K37" t="s">
        <v>139</v>
      </c>
      <c r="L37" t="s">
        <v>216</v>
      </c>
    </row>
    <row r="38" spans="8:12" x14ac:dyDescent="0.25">
      <c r="H38" t="s">
        <v>241</v>
      </c>
      <c r="I38" t="s">
        <v>242</v>
      </c>
      <c r="J38" t="str">
        <f>ICD_10[[#This Row],[icd_10_code]]&amp;" "&amp;ICD_10[[#This Row],[icd_10_description]]</f>
        <v>F10.20 Alcohol use disorder, Moderate</v>
      </c>
      <c r="K38" t="s">
        <v>139</v>
      </c>
      <c r="L38" t="s">
        <v>216</v>
      </c>
    </row>
    <row r="39" spans="8:12" x14ac:dyDescent="0.25">
      <c r="H39" t="s">
        <v>243</v>
      </c>
      <c r="I39" t="s">
        <v>244</v>
      </c>
      <c r="J39" t="str">
        <f>ICD_10[[#This Row],[icd_10_code]]&amp;" "&amp;ICD_10[[#This Row],[icd_10_description]]</f>
        <v>F10.21 Alcohol dependence, in remission</v>
      </c>
      <c r="K39" t="s">
        <v>139</v>
      </c>
      <c r="L39" t="s">
        <v>216</v>
      </c>
    </row>
    <row r="40" spans="8:12" x14ac:dyDescent="0.25">
      <c r="H40" t="s">
        <v>245</v>
      </c>
      <c r="I40" t="s">
        <v>246</v>
      </c>
      <c r="J40" t="str">
        <f>ICD_10[[#This Row],[icd_10_code]]&amp;" "&amp;ICD_10[[#This Row],[icd_10_description]]</f>
        <v>F10.220 Alcohol dependence with intoxication, uncomplicated</v>
      </c>
      <c r="K40" t="s">
        <v>139</v>
      </c>
      <c r="L40" t="s">
        <v>216</v>
      </c>
    </row>
    <row r="41" spans="8:12" x14ac:dyDescent="0.25">
      <c r="H41" t="s">
        <v>247</v>
      </c>
      <c r="I41" t="s">
        <v>248</v>
      </c>
      <c r="J41" t="str">
        <f>ICD_10[[#This Row],[icd_10_code]]&amp;" "&amp;ICD_10[[#This Row],[icd_10_description]]</f>
        <v>F10.221 Alcohol intoxication delirium, With moderate or severe use disorder</v>
      </c>
      <c r="K41" t="s">
        <v>139</v>
      </c>
      <c r="L41" t="s">
        <v>216</v>
      </c>
    </row>
    <row r="42" spans="8:12" x14ac:dyDescent="0.25">
      <c r="H42" t="s">
        <v>249</v>
      </c>
      <c r="I42" t="s">
        <v>250</v>
      </c>
      <c r="J42" t="str">
        <f>ICD_10[[#This Row],[icd_10_code]]&amp;" "&amp;ICD_10[[#This Row],[icd_10_description]]</f>
        <v>F10.229 Alcohol intoxication, With moderate or severe use disorder</v>
      </c>
      <c r="K42" t="s">
        <v>139</v>
      </c>
      <c r="L42" t="s">
        <v>216</v>
      </c>
    </row>
    <row r="43" spans="8:12" x14ac:dyDescent="0.25">
      <c r="H43" t="s">
        <v>251</v>
      </c>
      <c r="I43" t="s">
        <v>252</v>
      </c>
      <c r="J43" t="str">
        <f>ICD_10[[#This Row],[icd_10_code]]&amp;" "&amp;ICD_10[[#This Row],[icd_10_description]]</f>
        <v>F10.230 Alcohol dependence with withdrawal, uncomplicated</v>
      </c>
      <c r="K43" t="s">
        <v>139</v>
      </c>
      <c r="L43" t="s">
        <v>216</v>
      </c>
    </row>
    <row r="44" spans="8:12" x14ac:dyDescent="0.25">
      <c r="H44" t="s">
        <v>253</v>
      </c>
      <c r="I44" t="s">
        <v>254</v>
      </c>
      <c r="J44" t="str">
        <f>ICD_10[[#This Row],[icd_10_code]]&amp;" "&amp;ICD_10[[#This Row],[icd_10_description]]</f>
        <v>F10.231 Alcohol withdrawal delirium</v>
      </c>
      <c r="K44" t="s">
        <v>139</v>
      </c>
      <c r="L44" t="s">
        <v>216</v>
      </c>
    </row>
    <row r="45" spans="8:12" x14ac:dyDescent="0.25">
      <c r="H45" t="s">
        <v>255</v>
      </c>
      <c r="I45" t="s">
        <v>256</v>
      </c>
      <c r="J45" t="str">
        <f>ICD_10[[#This Row],[icd_10_code]]&amp;" "&amp;ICD_10[[#This Row],[icd_10_description]]</f>
        <v>F10.232 Alcohol withdrawal, With perceptual disturbances</v>
      </c>
      <c r="K45" t="s">
        <v>139</v>
      </c>
      <c r="L45" t="s">
        <v>216</v>
      </c>
    </row>
    <row r="46" spans="8:12" x14ac:dyDescent="0.25">
      <c r="H46" t="s">
        <v>257</v>
      </c>
      <c r="I46" t="s">
        <v>258</v>
      </c>
      <c r="J46" t="str">
        <f>ICD_10[[#This Row],[icd_10_code]]&amp;" "&amp;ICD_10[[#This Row],[icd_10_description]]</f>
        <v>F10.239 Alcohol withdrawal, Without perceptual disturbances</v>
      </c>
      <c r="K46" t="s">
        <v>139</v>
      </c>
      <c r="L46" t="s">
        <v>216</v>
      </c>
    </row>
    <row r="47" spans="8:12" x14ac:dyDescent="0.25">
      <c r="H47" t="s">
        <v>259</v>
      </c>
      <c r="I47" t="s">
        <v>260</v>
      </c>
      <c r="J47" t="str">
        <f>ICD_10[[#This Row],[icd_10_code]]&amp;" "&amp;ICD_10[[#This Row],[icd_10_description]]</f>
        <v>F10.24 Alcohol-induced bipolar and related disorder, With moderate or severe use disorder</v>
      </c>
      <c r="K47" t="s">
        <v>139</v>
      </c>
      <c r="L47" t="s">
        <v>216</v>
      </c>
    </row>
    <row r="48" spans="8:12" x14ac:dyDescent="0.25">
      <c r="H48" t="s">
        <v>261</v>
      </c>
      <c r="I48" t="s">
        <v>262</v>
      </c>
      <c r="J48" t="str">
        <f>ICD_10[[#This Row],[icd_10_code]]&amp;" "&amp;ICD_10[[#This Row],[icd_10_description]]</f>
        <v>F10.250 Alcohol dependence with alcohol-induced psychotic disorder with delusions</v>
      </c>
      <c r="K48" t="s">
        <v>139</v>
      </c>
      <c r="L48" t="s">
        <v>216</v>
      </c>
    </row>
    <row r="49" spans="8:12" x14ac:dyDescent="0.25">
      <c r="H49" t="s">
        <v>263</v>
      </c>
      <c r="I49" t="s">
        <v>264</v>
      </c>
      <c r="J49" t="str">
        <f>ICD_10[[#This Row],[icd_10_code]]&amp;" "&amp;ICD_10[[#This Row],[icd_10_description]]</f>
        <v>F10.251 Alcohol dependence with alcohol-induced psychotic disorder with hallucinations</v>
      </c>
      <c r="K49" t="s">
        <v>139</v>
      </c>
      <c r="L49" t="s">
        <v>216</v>
      </c>
    </row>
    <row r="50" spans="8:12" x14ac:dyDescent="0.25">
      <c r="H50" t="s">
        <v>265</v>
      </c>
      <c r="I50" t="s">
        <v>266</v>
      </c>
      <c r="J50" t="str">
        <f>ICD_10[[#This Row],[icd_10_code]]&amp;" "&amp;ICD_10[[#This Row],[icd_10_description]]</f>
        <v>F10.259 Alcohol-induced psychotic disorder, With moderate or severe use disorder</v>
      </c>
      <c r="K50" t="s">
        <v>139</v>
      </c>
      <c r="L50" t="s">
        <v>216</v>
      </c>
    </row>
    <row r="51" spans="8:12" x14ac:dyDescent="0.25">
      <c r="H51" t="s">
        <v>267</v>
      </c>
      <c r="I51" t="s">
        <v>268</v>
      </c>
      <c r="J51" t="str">
        <f>ICD_10[[#This Row],[icd_10_code]]&amp;" "&amp;ICD_10[[#This Row],[icd_10_description]]</f>
        <v>F10.26 Alcohol-induced major neurocognitive disorder, Amnestic confabulatory type, With moderate or severe use disorder</v>
      </c>
      <c r="K51" t="s">
        <v>139</v>
      </c>
      <c r="L51" t="s">
        <v>216</v>
      </c>
    </row>
    <row r="52" spans="8:12" x14ac:dyDescent="0.25">
      <c r="H52" t="s">
        <v>269</v>
      </c>
      <c r="I52" t="s">
        <v>270</v>
      </c>
      <c r="J52" t="str">
        <f>ICD_10[[#This Row],[icd_10_code]]&amp;" "&amp;ICD_10[[#This Row],[icd_10_description]]</f>
        <v>F10.27 Alcohol-induced major neurocognitive disorder, Nonamnestic confabulatory type, With moderate or severe use disorder</v>
      </c>
      <c r="K52" t="s">
        <v>139</v>
      </c>
      <c r="L52" t="s">
        <v>216</v>
      </c>
    </row>
    <row r="53" spans="8:12" x14ac:dyDescent="0.25">
      <c r="H53" t="s">
        <v>271</v>
      </c>
      <c r="I53" t="s">
        <v>272</v>
      </c>
      <c r="J53" t="str">
        <f>ICD_10[[#This Row],[icd_10_code]]&amp;" "&amp;ICD_10[[#This Row],[icd_10_description]]</f>
        <v>F10.280 Alcohol-induced anxiety disorder, With moderate or severe use disorder</v>
      </c>
      <c r="K53" t="s">
        <v>139</v>
      </c>
      <c r="L53" t="s">
        <v>216</v>
      </c>
    </row>
    <row r="54" spans="8:12" x14ac:dyDescent="0.25">
      <c r="H54" t="s">
        <v>273</v>
      </c>
      <c r="I54" t="s">
        <v>274</v>
      </c>
      <c r="J54" t="str">
        <f>ICD_10[[#This Row],[icd_10_code]]&amp;" "&amp;ICD_10[[#This Row],[icd_10_description]]</f>
        <v>F10.281 Alcohol-induced sexual dysfunction, With moderate or severe use disorder</v>
      </c>
      <c r="K54" t="s">
        <v>139</v>
      </c>
      <c r="L54" t="s">
        <v>216</v>
      </c>
    </row>
    <row r="55" spans="8:12" x14ac:dyDescent="0.25">
      <c r="H55" t="s">
        <v>275</v>
      </c>
      <c r="I55" t="s">
        <v>276</v>
      </c>
      <c r="J55" t="str">
        <f>ICD_10[[#This Row],[icd_10_code]]&amp;" "&amp;ICD_10[[#This Row],[icd_10_description]]</f>
        <v>F10.282 Alcohol-induced sleep disorder, With moderate or severe use disorder</v>
      </c>
      <c r="K55" t="s">
        <v>139</v>
      </c>
      <c r="L55" t="s">
        <v>216</v>
      </c>
    </row>
    <row r="56" spans="8:12" x14ac:dyDescent="0.25">
      <c r="H56" t="s">
        <v>277</v>
      </c>
      <c r="I56" t="s">
        <v>278</v>
      </c>
      <c r="J56" t="str">
        <f>ICD_10[[#This Row],[icd_10_code]]&amp;" "&amp;ICD_10[[#This Row],[icd_10_description]]</f>
        <v>F10.288 Alcohol-induced mild neurocognitive disorder, With moderate or severe use disorder</v>
      </c>
      <c r="K56" t="s">
        <v>139</v>
      </c>
      <c r="L56" t="s">
        <v>216</v>
      </c>
    </row>
    <row r="57" spans="8:12" x14ac:dyDescent="0.25">
      <c r="H57" t="s">
        <v>279</v>
      </c>
      <c r="I57" t="s">
        <v>280</v>
      </c>
      <c r="J57" t="str">
        <f>ICD_10[[#This Row],[icd_10_code]]&amp;" "&amp;ICD_10[[#This Row],[icd_10_description]]</f>
        <v>F10.29 Alcohol dependence with unspecified alcohol-induced disorder</v>
      </c>
      <c r="K57" t="s">
        <v>139</v>
      </c>
      <c r="L57" t="s">
        <v>216</v>
      </c>
    </row>
    <row r="58" spans="8:12" x14ac:dyDescent="0.25">
      <c r="H58" t="s">
        <v>281</v>
      </c>
      <c r="I58" t="s">
        <v>282</v>
      </c>
      <c r="J58" t="str">
        <f>ICD_10[[#This Row],[icd_10_code]]&amp;" "&amp;ICD_10[[#This Row],[icd_10_description]]</f>
        <v>F10.920 Alcohol use, unspecified with intoxication, uncomplicated</v>
      </c>
      <c r="K58" t="s">
        <v>139</v>
      </c>
      <c r="L58" t="s">
        <v>216</v>
      </c>
    </row>
    <row r="59" spans="8:12" x14ac:dyDescent="0.25">
      <c r="H59" t="s">
        <v>283</v>
      </c>
      <c r="I59" t="s">
        <v>284</v>
      </c>
      <c r="J59" t="str">
        <f>ICD_10[[#This Row],[icd_10_code]]&amp;" "&amp;ICD_10[[#This Row],[icd_10_description]]</f>
        <v>F10.921 Alcohol intoxication delirium, Without use disorder</v>
      </c>
      <c r="K59" t="s">
        <v>139</v>
      </c>
      <c r="L59" t="s">
        <v>171</v>
      </c>
    </row>
    <row r="60" spans="8:12" x14ac:dyDescent="0.25">
      <c r="H60" t="s">
        <v>285</v>
      </c>
      <c r="I60" t="s">
        <v>286</v>
      </c>
      <c r="J60" t="str">
        <f>ICD_10[[#This Row],[icd_10_code]]&amp;" "&amp;ICD_10[[#This Row],[icd_10_description]]</f>
        <v>F10.929 Alcohol intoxication, Without use disorder</v>
      </c>
      <c r="K60" t="s">
        <v>139</v>
      </c>
      <c r="L60" t="s">
        <v>216</v>
      </c>
    </row>
    <row r="61" spans="8:12" x14ac:dyDescent="0.25">
      <c r="H61" t="s">
        <v>287</v>
      </c>
      <c r="I61" t="s">
        <v>288</v>
      </c>
      <c r="J61" t="str">
        <f>ICD_10[[#This Row],[icd_10_code]]&amp;" "&amp;ICD_10[[#This Row],[icd_10_description]]</f>
        <v>F10.94 Alcohol-induced bipolar and related disorder, Without use disorder</v>
      </c>
      <c r="K61" t="s">
        <v>139</v>
      </c>
      <c r="L61" t="s">
        <v>171</v>
      </c>
    </row>
    <row r="62" spans="8:12" x14ac:dyDescent="0.25">
      <c r="H62" t="s">
        <v>289</v>
      </c>
      <c r="I62" t="s">
        <v>290</v>
      </c>
      <c r="J62" t="str">
        <f>ICD_10[[#This Row],[icd_10_code]]&amp;" "&amp;ICD_10[[#This Row],[icd_10_description]]</f>
        <v>F10.950 Alcohol use, unspecified with alcohol-induced psychotic disorder with delusions</v>
      </c>
      <c r="K62" t="s">
        <v>139</v>
      </c>
      <c r="L62" t="s">
        <v>216</v>
      </c>
    </row>
    <row r="63" spans="8:12" x14ac:dyDescent="0.25">
      <c r="H63" t="s">
        <v>291</v>
      </c>
      <c r="I63" t="s">
        <v>292</v>
      </c>
      <c r="J63" t="str">
        <f>ICD_10[[#This Row],[icd_10_code]]&amp;" "&amp;ICD_10[[#This Row],[icd_10_description]]</f>
        <v>F10.951 Alcohol use, unspecified with alcohol-induced psychotic disorder with hallucinations</v>
      </c>
      <c r="K63" t="s">
        <v>139</v>
      </c>
      <c r="L63" t="s">
        <v>216</v>
      </c>
    </row>
    <row r="64" spans="8:12" x14ac:dyDescent="0.25">
      <c r="H64" t="s">
        <v>293</v>
      </c>
      <c r="I64" t="s">
        <v>294</v>
      </c>
      <c r="J64" t="str">
        <f>ICD_10[[#This Row],[icd_10_code]]&amp;" "&amp;ICD_10[[#This Row],[icd_10_description]]</f>
        <v>F10.959 Alcohol-induced psychotic disorder, Without use disorder</v>
      </c>
      <c r="K64" t="s">
        <v>139</v>
      </c>
      <c r="L64" t="s">
        <v>171</v>
      </c>
    </row>
    <row r="65" spans="8:12" x14ac:dyDescent="0.25">
      <c r="H65" t="s">
        <v>295</v>
      </c>
      <c r="I65" t="s">
        <v>296</v>
      </c>
      <c r="J65" t="str">
        <f>ICD_10[[#This Row],[icd_10_code]]&amp;" "&amp;ICD_10[[#This Row],[icd_10_description]]</f>
        <v>F10.96 Alcohol-induced major neurocognitive disorder, Amnestic confabulatory type, Without use disorder</v>
      </c>
      <c r="K65" t="s">
        <v>139</v>
      </c>
      <c r="L65" t="s">
        <v>171</v>
      </c>
    </row>
    <row r="66" spans="8:12" x14ac:dyDescent="0.25">
      <c r="H66" t="s">
        <v>297</v>
      </c>
      <c r="I66" t="s">
        <v>298</v>
      </c>
      <c r="J66" t="str">
        <f>ICD_10[[#This Row],[icd_10_code]]&amp;" "&amp;ICD_10[[#This Row],[icd_10_description]]</f>
        <v>F10.97 Alcohol-induced major neurocognitive disorder, Nonamnestic confabulatory type, Without use disorder</v>
      </c>
      <c r="K66" t="s">
        <v>139</v>
      </c>
      <c r="L66" t="s">
        <v>171</v>
      </c>
    </row>
    <row r="67" spans="8:12" x14ac:dyDescent="0.25">
      <c r="H67" t="s">
        <v>299</v>
      </c>
      <c r="I67" t="s">
        <v>300</v>
      </c>
      <c r="J67" t="str">
        <f>ICD_10[[#This Row],[icd_10_code]]&amp;" "&amp;ICD_10[[#This Row],[icd_10_description]]</f>
        <v>F10.980 Alcohol-induced anxiety disorder, Without use disorder</v>
      </c>
      <c r="K67" t="s">
        <v>139</v>
      </c>
      <c r="L67" t="s">
        <v>171</v>
      </c>
    </row>
    <row r="68" spans="8:12" x14ac:dyDescent="0.25">
      <c r="H68" t="s">
        <v>301</v>
      </c>
      <c r="I68" t="s">
        <v>302</v>
      </c>
      <c r="J68" t="str">
        <f>ICD_10[[#This Row],[icd_10_code]]&amp;" "&amp;ICD_10[[#This Row],[icd_10_description]]</f>
        <v>F10.981 Alcohol-induced sexual dysfunction, Without use disorder</v>
      </c>
      <c r="K68" t="s">
        <v>139</v>
      </c>
      <c r="L68" t="s">
        <v>171</v>
      </c>
    </row>
    <row r="69" spans="8:12" x14ac:dyDescent="0.25">
      <c r="H69" t="s">
        <v>303</v>
      </c>
      <c r="I69" t="s">
        <v>304</v>
      </c>
      <c r="J69" t="str">
        <f>ICD_10[[#This Row],[icd_10_code]]&amp;" "&amp;ICD_10[[#This Row],[icd_10_description]]</f>
        <v>F10.982 Alcohol-induced sleep disorder, Without use disorder</v>
      </c>
      <c r="K69" t="s">
        <v>139</v>
      </c>
      <c r="L69" t="s">
        <v>171</v>
      </c>
    </row>
    <row r="70" spans="8:12" x14ac:dyDescent="0.25">
      <c r="H70" t="s">
        <v>305</v>
      </c>
      <c r="I70" t="s">
        <v>306</v>
      </c>
      <c r="J70" t="str">
        <f>ICD_10[[#This Row],[icd_10_code]]&amp;" "&amp;ICD_10[[#This Row],[icd_10_description]]</f>
        <v>F10.988 Alcohol-induced mild neurocognitive disorder, Without use disorder</v>
      </c>
      <c r="K70" t="s">
        <v>139</v>
      </c>
      <c r="L70" t="s">
        <v>171</v>
      </c>
    </row>
    <row r="71" spans="8:12" x14ac:dyDescent="0.25">
      <c r="H71" t="s">
        <v>307</v>
      </c>
      <c r="I71" t="s">
        <v>308</v>
      </c>
      <c r="J71" t="str">
        <f>ICD_10[[#This Row],[icd_10_code]]&amp;" "&amp;ICD_10[[#This Row],[icd_10_description]]</f>
        <v>F10.99 Unspecified alcohol-related disorder</v>
      </c>
      <c r="K71" t="s">
        <v>139</v>
      </c>
      <c r="L71" t="s">
        <v>216</v>
      </c>
    </row>
    <row r="72" spans="8:12" x14ac:dyDescent="0.25">
      <c r="H72" t="s">
        <v>309</v>
      </c>
      <c r="I72" t="s">
        <v>310</v>
      </c>
      <c r="J72" t="str">
        <f>ICD_10[[#This Row],[icd_10_code]]&amp;" "&amp;ICD_10[[#This Row],[icd_10_description]]</f>
        <v>F11.10 Opioid use disorder, Mild</v>
      </c>
      <c r="K72" t="s">
        <v>139</v>
      </c>
      <c r="L72" t="s">
        <v>216</v>
      </c>
    </row>
    <row r="73" spans="8:12" x14ac:dyDescent="0.25">
      <c r="H73" t="s">
        <v>311</v>
      </c>
      <c r="I73" t="s">
        <v>312</v>
      </c>
      <c r="J73" t="str">
        <f>ICD_10[[#This Row],[icd_10_code]]&amp;" "&amp;ICD_10[[#This Row],[icd_10_description]]</f>
        <v>F11.120 Opioid abuse with intoxication, uncomplicated</v>
      </c>
      <c r="K73" t="s">
        <v>139</v>
      </c>
      <c r="L73" t="s">
        <v>216</v>
      </c>
    </row>
    <row r="74" spans="8:12" x14ac:dyDescent="0.25">
      <c r="H74" t="s">
        <v>313</v>
      </c>
      <c r="I74" t="s">
        <v>314</v>
      </c>
      <c r="J74" t="str">
        <f>ICD_10[[#This Row],[icd_10_code]]&amp;" "&amp;ICD_10[[#This Row],[icd_10_description]]</f>
        <v>F11.121 Opioid intoxication delirium, With mild use disorder</v>
      </c>
      <c r="K74" t="s">
        <v>139</v>
      </c>
      <c r="L74" t="s">
        <v>216</v>
      </c>
    </row>
    <row r="75" spans="8:12" x14ac:dyDescent="0.25">
      <c r="H75" t="s">
        <v>315</v>
      </c>
      <c r="I75" t="s">
        <v>316</v>
      </c>
      <c r="J75" t="str">
        <f>ICD_10[[#This Row],[icd_10_code]]&amp;" "&amp;ICD_10[[#This Row],[icd_10_description]]</f>
        <v>F11.122 Opioid intoxication, With perceptual disturbances, With mild use disorder</v>
      </c>
      <c r="K75" t="s">
        <v>139</v>
      </c>
      <c r="L75" t="s">
        <v>216</v>
      </c>
    </row>
    <row r="76" spans="8:12" x14ac:dyDescent="0.25">
      <c r="H76" t="s">
        <v>317</v>
      </c>
      <c r="I76" t="s">
        <v>318</v>
      </c>
      <c r="J76" t="str">
        <f>ICD_10[[#This Row],[icd_10_code]]&amp;" "&amp;ICD_10[[#This Row],[icd_10_description]]</f>
        <v>F11.129 Opioid intoxication, Without perceptual disturbances, With mild use disorder</v>
      </c>
      <c r="K76" t="s">
        <v>139</v>
      </c>
      <c r="L76" t="s">
        <v>216</v>
      </c>
    </row>
    <row r="77" spans="8:12" x14ac:dyDescent="0.25">
      <c r="H77" t="s">
        <v>319</v>
      </c>
      <c r="I77" t="s">
        <v>320</v>
      </c>
      <c r="J77" t="str">
        <f>ICD_10[[#This Row],[icd_10_code]]&amp;" "&amp;ICD_10[[#This Row],[icd_10_description]]</f>
        <v>F11.14 Opioid-induced depressive disorder, With mild use disorder</v>
      </c>
      <c r="K77" t="s">
        <v>139</v>
      </c>
      <c r="L77" t="s">
        <v>216</v>
      </c>
    </row>
    <row r="78" spans="8:12" x14ac:dyDescent="0.25">
      <c r="H78" t="s">
        <v>321</v>
      </c>
      <c r="I78" t="s">
        <v>322</v>
      </c>
      <c r="J78" t="str">
        <f>ICD_10[[#This Row],[icd_10_code]]&amp;" "&amp;ICD_10[[#This Row],[icd_10_description]]</f>
        <v>F11.150 Opioid abuse with opioid-induced psychotic disorder with delusions</v>
      </c>
      <c r="K78" t="s">
        <v>139</v>
      </c>
      <c r="L78" t="s">
        <v>216</v>
      </c>
    </row>
    <row r="79" spans="8:12" x14ac:dyDescent="0.25">
      <c r="H79" t="s">
        <v>323</v>
      </c>
      <c r="I79" t="s">
        <v>324</v>
      </c>
      <c r="J79" t="str">
        <f>ICD_10[[#This Row],[icd_10_code]]&amp;" "&amp;ICD_10[[#This Row],[icd_10_description]]</f>
        <v>F11.151 Opioid abuse with opioid-induced psychotic disorder with hallucinations</v>
      </c>
      <c r="K79" t="s">
        <v>139</v>
      </c>
      <c r="L79" t="s">
        <v>216</v>
      </c>
    </row>
    <row r="80" spans="8:12" x14ac:dyDescent="0.25">
      <c r="H80" t="s">
        <v>325</v>
      </c>
      <c r="I80" t="s">
        <v>326</v>
      </c>
      <c r="J80" t="str">
        <f>ICD_10[[#This Row],[icd_10_code]]&amp;" "&amp;ICD_10[[#This Row],[icd_10_description]]</f>
        <v>F11.159 Opioid abuse with opioid-induced psychotic disorder, unspecified</v>
      </c>
      <c r="K80" t="s">
        <v>139</v>
      </c>
      <c r="L80" t="s">
        <v>216</v>
      </c>
    </row>
    <row r="81" spans="8:12" x14ac:dyDescent="0.25">
      <c r="H81" t="s">
        <v>327</v>
      </c>
      <c r="I81" t="s">
        <v>328</v>
      </c>
      <c r="J81" t="str">
        <f>ICD_10[[#This Row],[icd_10_code]]&amp;" "&amp;ICD_10[[#This Row],[icd_10_description]]</f>
        <v>F11.181 Opioid-induced sexual dysfunction, With mild use disorder</v>
      </c>
      <c r="K81" t="s">
        <v>139</v>
      </c>
      <c r="L81" t="s">
        <v>216</v>
      </c>
    </row>
    <row r="82" spans="8:12" x14ac:dyDescent="0.25">
      <c r="H82" t="s">
        <v>329</v>
      </c>
      <c r="I82" t="s">
        <v>330</v>
      </c>
      <c r="J82" t="str">
        <f>ICD_10[[#This Row],[icd_10_code]]&amp;" "&amp;ICD_10[[#This Row],[icd_10_description]]</f>
        <v>F11.182 Opioid-induced sleep disorder, With mild use disorder</v>
      </c>
      <c r="K82" t="s">
        <v>139</v>
      </c>
      <c r="L82" t="s">
        <v>216</v>
      </c>
    </row>
    <row r="83" spans="8:12" x14ac:dyDescent="0.25">
      <c r="H83" t="s">
        <v>331</v>
      </c>
      <c r="I83" t="s">
        <v>332</v>
      </c>
      <c r="J83" t="str">
        <f>ICD_10[[#This Row],[icd_10_code]]&amp;" "&amp;ICD_10[[#This Row],[icd_10_description]]</f>
        <v>F11.188 Opioid-induced anxiety disorder, With mild use disorder</v>
      </c>
      <c r="K83" t="s">
        <v>139</v>
      </c>
      <c r="L83" t="s">
        <v>216</v>
      </c>
    </row>
    <row r="84" spans="8:12" x14ac:dyDescent="0.25">
      <c r="H84" t="s">
        <v>333</v>
      </c>
      <c r="I84" t="s">
        <v>334</v>
      </c>
      <c r="J84" t="str">
        <f>ICD_10[[#This Row],[icd_10_code]]&amp;" "&amp;ICD_10[[#This Row],[icd_10_description]]</f>
        <v>F11.19 Opioid abuse with unspecified opioid-induced disorder</v>
      </c>
      <c r="K84" t="s">
        <v>139</v>
      </c>
      <c r="L84" t="s">
        <v>216</v>
      </c>
    </row>
    <row r="85" spans="8:12" x14ac:dyDescent="0.25">
      <c r="H85" t="s">
        <v>335</v>
      </c>
      <c r="I85" t="s">
        <v>336</v>
      </c>
      <c r="J85" t="str">
        <f>ICD_10[[#This Row],[icd_10_code]]&amp;" "&amp;ICD_10[[#This Row],[icd_10_description]]</f>
        <v>F11.20 Opioid use disorder, Moderate</v>
      </c>
      <c r="K85" t="s">
        <v>139</v>
      </c>
      <c r="L85" t="s">
        <v>216</v>
      </c>
    </row>
    <row r="86" spans="8:12" x14ac:dyDescent="0.25">
      <c r="H86" t="s">
        <v>337</v>
      </c>
      <c r="I86" t="s">
        <v>338</v>
      </c>
      <c r="J86" t="str">
        <f>ICD_10[[#This Row],[icd_10_code]]&amp;" "&amp;ICD_10[[#This Row],[icd_10_description]]</f>
        <v>F11.21 Opioid dependence, in remission</v>
      </c>
      <c r="K86" t="s">
        <v>139</v>
      </c>
      <c r="L86" t="s">
        <v>216</v>
      </c>
    </row>
    <row r="87" spans="8:12" x14ac:dyDescent="0.25">
      <c r="H87" t="s">
        <v>339</v>
      </c>
      <c r="I87" t="s">
        <v>340</v>
      </c>
      <c r="J87" t="str">
        <f>ICD_10[[#This Row],[icd_10_code]]&amp;" "&amp;ICD_10[[#This Row],[icd_10_description]]</f>
        <v>F11.220 Opioid dependence with intoxication, uncomplicated</v>
      </c>
      <c r="K87" t="s">
        <v>139</v>
      </c>
      <c r="L87" t="s">
        <v>216</v>
      </c>
    </row>
    <row r="88" spans="8:12" x14ac:dyDescent="0.25">
      <c r="H88" t="s">
        <v>341</v>
      </c>
      <c r="I88" t="s">
        <v>342</v>
      </c>
      <c r="J88" t="str">
        <f>ICD_10[[#This Row],[icd_10_code]]&amp;" "&amp;ICD_10[[#This Row],[icd_10_description]]</f>
        <v>F11.221 Opioid intoxication delirium, With moderate or severe use disorder</v>
      </c>
      <c r="K88" t="s">
        <v>139</v>
      </c>
      <c r="L88" t="s">
        <v>216</v>
      </c>
    </row>
    <row r="89" spans="8:12" x14ac:dyDescent="0.25">
      <c r="H89" t="s">
        <v>343</v>
      </c>
      <c r="I89" t="s">
        <v>344</v>
      </c>
      <c r="J89" t="str">
        <f>ICD_10[[#This Row],[icd_10_code]]&amp;" "&amp;ICD_10[[#This Row],[icd_10_description]]</f>
        <v>F11.222 Opioid intoxication, With perceptual disturbances, With moderate or severe use disorder</v>
      </c>
      <c r="K89" t="s">
        <v>139</v>
      </c>
      <c r="L89" t="s">
        <v>216</v>
      </c>
    </row>
    <row r="90" spans="8:12" x14ac:dyDescent="0.25">
      <c r="H90" t="s">
        <v>345</v>
      </c>
      <c r="I90" t="s">
        <v>346</v>
      </c>
      <c r="J90" t="str">
        <f>ICD_10[[#This Row],[icd_10_code]]&amp;" "&amp;ICD_10[[#This Row],[icd_10_description]]</f>
        <v>F11.229 Opioid intoxication, Without perceptual disturbances, With moderate or severe use disorder</v>
      </c>
      <c r="K90" t="s">
        <v>139</v>
      </c>
      <c r="L90" t="s">
        <v>216</v>
      </c>
    </row>
    <row r="91" spans="8:12" x14ac:dyDescent="0.25">
      <c r="H91" t="s">
        <v>347</v>
      </c>
      <c r="I91" t="s">
        <v>348</v>
      </c>
      <c r="J91" t="str">
        <f>ICD_10[[#This Row],[icd_10_code]]&amp;" "&amp;ICD_10[[#This Row],[icd_10_description]]</f>
        <v>F11.23 Opioid withdrawal</v>
      </c>
      <c r="K91" t="s">
        <v>139</v>
      </c>
      <c r="L91" t="s">
        <v>216</v>
      </c>
    </row>
    <row r="92" spans="8:12" x14ac:dyDescent="0.25">
      <c r="H92" t="s">
        <v>349</v>
      </c>
      <c r="I92" t="s">
        <v>350</v>
      </c>
      <c r="J92" t="str">
        <f>ICD_10[[#This Row],[icd_10_code]]&amp;" "&amp;ICD_10[[#This Row],[icd_10_description]]</f>
        <v>F11.24 Opioid-induced depressive disorder, With moderate or severe use disorder</v>
      </c>
      <c r="K92" t="s">
        <v>139</v>
      </c>
      <c r="L92" t="s">
        <v>216</v>
      </c>
    </row>
    <row r="93" spans="8:12" x14ac:dyDescent="0.25">
      <c r="H93" t="s">
        <v>351</v>
      </c>
      <c r="I93" t="s">
        <v>352</v>
      </c>
      <c r="J93" t="str">
        <f>ICD_10[[#This Row],[icd_10_code]]&amp;" "&amp;ICD_10[[#This Row],[icd_10_description]]</f>
        <v>F11.250 Opioid dependence with opioid-induced psychotic disorder with delusions</v>
      </c>
      <c r="K93" t="s">
        <v>139</v>
      </c>
      <c r="L93" t="s">
        <v>216</v>
      </c>
    </row>
    <row r="94" spans="8:12" x14ac:dyDescent="0.25">
      <c r="H94" t="s">
        <v>353</v>
      </c>
      <c r="I94" t="s">
        <v>354</v>
      </c>
      <c r="J94" t="str">
        <f>ICD_10[[#This Row],[icd_10_code]]&amp;" "&amp;ICD_10[[#This Row],[icd_10_description]]</f>
        <v>F11.251 Opioid dependence with opioid-induced psychotic disorder with hallucinations</v>
      </c>
      <c r="K94" t="s">
        <v>139</v>
      </c>
      <c r="L94" t="s">
        <v>216</v>
      </c>
    </row>
    <row r="95" spans="8:12" x14ac:dyDescent="0.25">
      <c r="H95" t="s">
        <v>355</v>
      </c>
      <c r="I95" t="s">
        <v>356</v>
      </c>
      <c r="J95" t="str">
        <f>ICD_10[[#This Row],[icd_10_code]]&amp;" "&amp;ICD_10[[#This Row],[icd_10_description]]</f>
        <v>F11.259 Opioid dependence with opioid-induced psychotic disorder, unspecified</v>
      </c>
      <c r="K95" t="s">
        <v>139</v>
      </c>
      <c r="L95" t="s">
        <v>216</v>
      </c>
    </row>
    <row r="96" spans="8:12" x14ac:dyDescent="0.25">
      <c r="H96" t="s">
        <v>357</v>
      </c>
      <c r="I96" t="s">
        <v>358</v>
      </c>
      <c r="J96" t="str">
        <f>ICD_10[[#This Row],[icd_10_code]]&amp;" "&amp;ICD_10[[#This Row],[icd_10_description]]</f>
        <v>F11.281 Opioid-induced sexual dysfunction, With moderate or severe use disorder</v>
      </c>
      <c r="K96" t="s">
        <v>139</v>
      </c>
      <c r="L96" t="s">
        <v>216</v>
      </c>
    </row>
    <row r="97" spans="8:12" x14ac:dyDescent="0.25">
      <c r="H97" t="s">
        <v>359</v>
      </c>
      <c r="I97" t="s">
        <v>360</v>
      </c>
      <c r="J97" t="str">
        <f>ICD_10[[#This Row],[icd_10_code]]&amp;" "&amp;ICD_10[[#This Row],[icd_10_description]]</f>
        <v>F11.282 Opioid-induced sleep disorder, With moderate or severe use disorder</v>
      </c>
      <c r="K97" t="s">
        <v>139</v>
      </c>
      <c r="L97" t="s">
        <v>216</v>
      </c>
    </row>
    <row r="98" spans="8:12" x14ac:dyDescent="0.25">
      <c r="H98" t="s">
        <v>361</v>
      </c>
      <c r="I98" t="s">
        <v>362</v>
      </c>
      <c r="J98" t="str">
        <f>ICD_10[[#This Row],[icd_10_code]]&amp;" "&amp;ICD_10[[#This Row],[icd_10_description]]</f>
        <v>F11.288 Opioid-induced anxiety disorder, With moderate or severe use disorder</v>
      </c>
      <c r="K98" t="s">
        <v>139</v>
      </c>
      <c r="L98" t="s">
        <v>216</v>
      </c>
    </row>
    <row r="99" spans="8:12" x14ac:dyDescent="0.25">
      <c r="H99" t="s">
        <v>363</v>
      </c>
      <c r="I99" t="s">
        <v>364</v>
      </c>
      <c r="J99" t="str">
        <f>ICD_10[[#This Row],[icd_10_code]]&amp;" "&amp;ICD_10[[#This Row],[icd_10_description]]</f>
        <v>F11.29 Opioid dependence with unspecified opioid-induced disorder</v>
      </c>
      <c r="K99" t="s">
        <v>139</v>
      </c>
      <c r="L99" t="s">
        <v>216</v>
      </c>
    </row>
    <row r="100" spans="8:12" x14ac:dyDescent="0.25">
      <c r="H100" t="s">
        <v>365</v>
      </c>
      <c r="I100" t="s">
        <v>366</v>
      </c>
      <c r="J100" t="str">
        <f>ICD_10[[#This Row],[icd_10_code]]&amp;" "&amp;ICD_10[[#This Row],[icd_10_description]]</f>
        <v>F11.90 Opioid use, unspecified, uncomplicated</v>
      </c>
      <c r="K100" t="s">
        <v>139</v>
      </c>
      <c r="L100" t="s">
        <v>216</v>
      </c>
    </row>
    <row r="101" spans="8:12" x14ac:dyDescent="0.25">
      <c r="H101" t="s">
        <v>367</v>
      </c>
      <c r="I101" t="s">
        <v>368</v>
      </c>
      <c r="J101" t="str">
        <f>ICD_10[[#This Row],[icd_10_code]]&amp;" "&amp;ICD_10[[#This Row],[icd_10_description]]</f>
        <v>F11.920 Opioid use, unspecified with intoxication, uncomplicated</v>
      </c>
      <c r="K101" t="s">
        <v>139</v>
      </c>
      <c r="L101" t="s">
        <v>216</v>
      </c>
    </row>
    <row r="102" spans="8:12" x14ac:dyDescent="0.25">
      <c r="H102" t="s">
        <v>369</v>
      </c>
      <c r="I102" t="s">
        <v>370</v>
      </c>
      <c r="J102" t="str">
        <f>ICD_10[[#This Row],[icd_10_code]]&amp;" "&amp;ICD_10[[#This Row],[icd_10_description]]</f>
        <v>F11.921 Opioid-induced delirium</v>
      </c>
      <c r="K102" t="s">
        <v>139</v>
      </c>
      <c r="L102" t="s">
        <v>216</v>
      </c>
    </row>
    <row r="103" spans="8:12" x14ac:dyDescent="0.25">
      <c r="H103" t="s">
        <v>371</v>
      </c>
      <c r="I103" t="s">
        <v>372</v>
      </c>
      <c r="J103" t="str">
        <f>ICD_10[[#This Row],[icd_10_code]]&amp;" "&amp;ICD_10[[#This Row],[icd_10_description]]</f>
        <v>F11.922 Opioid intoxication, With perceptual disturbances, Without use disorder</v>
      </c>
      <c r="K103" t="s">
        <v>139</v>
      </c>
      <c r="L103" t="s">
        <v>171</v>
      </c>
    </row>
    <row r="104" spans="8:12" x14ac:dyDescent="0.25">
      <c r="H104" t="s">
        <v>373</v>
      </c>
      <c r="I104" t="s">
        <v>374</v>
      </c>
      <c r="J104" t="str">
        <f>ICD_10[[#This Row],[icd_10_code]]&amp;" "&amp;ICD_10[[#This Row],[icd_10_description]]</f>
        <v>F11.929 Opioid intoxication, Without perceptual disturbances, Without use disorder</v>
      </c>
      <c r="K104" t="s">
        <v>139</v>
      </c>
      <c r="L104" t="s">
        <v>216</v>
      </c>
    </row>
    <row r="105" spans="8:12" x14ac:dyDescent="0.25">
      <c r="H105" t="s">
        <v>375</v>
      </c>
      <c r="I105" t="s">
        <v>376</v>
      </c>
      <c r="J105" t="str">
        <f>ICD_10[[#This Row],[icd_10_code]]&amp;" "&amp;ICD_10[[#This Row],[icd_10_description]]</f>
        <v>F11.93 Opioid use, unspecified with withdrawal</v>
      </c>
      <c r="K105" t="s">
        <v>139</v>
      </c>
      <c r="L105" t="s">
        <v>216</v>
      </c>
    </row>
    <row r="106" spans="8:12" x14ac:dyDescent="0.25">
      <c r="H106" t="s">
        <v>377</v>
      </c>
      <c r="I106" t="s">
        <v>378</v>
      </c>
      <c r="J106" t="str">
        <f>ICD_10[[#This Row],[icd_10_code]]&amp;" "&amp;ICD_10[[#This Row],[icd_10_description]]</f>
        <v>F11.94 Opioid-induced depressive disorder, Without use disorder</v>
      </c>
      <c r="K106" t="s">
        <v>139</v>
      </c>
      <c r="L106" t="s">
        <v>171</v>
      </c>
    </row>
    <row r="107" spans="8:12" x14ac:dyDescent="0.25">
      <c r="H107" t="s">
        <v>379</v>
      </c>
      <c r="I107" t="s">
        <v>380</v>
      </c>
      <c r="J107" t="str">
        <f>ICD_10[[#This Row],[icd_10_code]]&amp;" "&amp;ICD_10[[#This Row],[icd_10_description]]</f>
        <v>F11.950 Opioid use, unspecified with opioid-induced psychotic disorder with delusions</v>
      </c>
      <c r="K107" t="s">
        <v>139</v>
      </c>
      <c r="L107" t="s">
        <v>216</v>
      </c>
    </row>
    <row r="108" spans="8:12" x14ac:dyDescent="0.25">
      <c r="H108" t="s">
        <v>381</v>
      </c>
      <c r="I108" t="s">
        <v>382</v>
      </c>
      <c r="J108" t="str">
        <f>ICD_10[[#This Row],[icd_10_code]]&amp;" "&amp;ICD_10[[#This Row],[icd_10_description]]</f>
        <v>F11.951 Opioid use, unspecified with opioid-induced psychotic disorder with hallucinations</v>
      </c>
      <c r="K108" t="s">
        <v>139</v>
      </c>
      <c r="L108" t="s">
        <v>216</v>
      </c>
    </row>
    <row r="109" spans="8:12" x14ac:dyDescent="0.25">
      <c r="H109" t="s">
        <v>383</v>
      </c>
      <c r="I109" t="s">
        <v>384</v>
      </c>
      <c r="J109" t="str">
        <f>ICD_10[[#This Row],[icd_10_code]]&amp;" "&amp;ICD_10[[#This Row],[icd_10_description]]</f>
        <v>F11.959 Opioid use, unspecified with opioid-induced psychotic disorder, unspecified</v>
      </c>
      <c r="K109" t="s">
        <v>139</v>
      </c>
      <c r="L109" t="s">
        <v>216</v>
      </c>
    </row>
    <row r="110" spans="8:12" x14ac:dyDescent="0.25">
      <c r="H110" t="s">
        <v>385</v>
      </c>
      <c r="I110" t="s">
        <v>386</v>
      </c>
      <c r="J110" t="str">
        <f>ICD_10[[#This Row],[icd_10_code]]&amp;" "&amp;ICD_10[[#This Row],[icd_10_description]]</f>
        <v>F11.981 Opioid-induced sexual dysfunction, Without use disorder</v>
      </c>
      <c r="K110" t="s">
        <v>139</v>
      </c>
      <c r="L110" t="s">
        <v>171</v>
      </c>
    </row>
    <row r="111" spans="8:12" x14ac:dyDescent="0.25">
      <c r="H111" t="s">
        <v>387</v>
      </c>
      <c r="I111" t="s">
        <v>388</v>
      </c>
      <c r="J111" t="str">
        <f>ICD_10[[#This Row],[icd_10_code]]&amp;" "&amp;ICD_10[[#This Row],[icd_10_description]]</f>
        <v>F11.982 Opioid-induced sleep disorder, Without use disorder</v>
      </c>
      <c r="K111" t="s">
        <v>139</v>
      </c>
      <c r="L111" t="s">
        <v>171</v>
      </c>
    </row>
    <row r="112" spans="8:12" x14ac:dyDescent="0.25">
      <c r="H112" t="s">
        <v>389</v>
      </c>
      <c r="I112" t="s">
        <v>390</v>
      </c>
      <c r="J112" t="str">
        <f>ICD_10[[#This Row],[icd_10_code]]&amp;" "&amp;ICD_10[[#This Row],[icd_10_description]]</f>
        <v>F11.988 Opioid-induced anxiety disorder, Without use disorder</v>
      </c>
      <c r="K112" t="s">
        <v>139</v>
      </c>
      <c r="L112" t="s">
        <v>171</v>
      </c>
    </row>
    <row r="113" spans="8:12" x14ac:dyDescent="0.25">
      <c r="H113" t="s">
        <v>391</v>
      </c>
      <c r="I113" t="s">
        <v>392</v>
      </c>
      <c r="J113" t="str">
        <f>ICD_10[[#This Row],[icd_10_code]]&amp;" "&amp;ICD_10[[#This Row],[icd_10_description]]</f>
        <v>F11.99 Unspecified opioid-related disorder</v>
      </c>
      <c r="K113" t="s">
        <v>139</v>
      </c>
      <c r="L113" t="s">
        <v>216</v>
      </c>
    </row>
    <row r="114" spans="8:12" x14ac:dyDescent="0.25">
      <c r="H114" t="s">
        <v>393</v>
      </c>
      <c r="I114" t="s">
        <v>394</v>
      </c>
      <c r="J114" t="str">
        <f>ICD_10[[#This Row],[icd_10_code]]&amp;" "&amp;ICD_10[[#This Row],[icd_10_description]]</f>
        <v>F12.10 Cannabis use disorder, Mild</v>
      </c>
      <c r="K114" t="s">
        <v>139</v>
      </c>
      <c r="L114" t="s">
        <v>216</v>
      </c>
    </row>
    <row r="115" spans="8:12" x14ac:dyDescent="0.25">
      <c r="H115" t="s">
        <v>395</v>
      </c>
      <c r="I115" t="s">
        <v>396</v>
      </c>
      <c r="J115" t="str">
        <f>ICD_10[[#This Row],[icd_10_code]]&amp;" "&amp;ICD_10[[#This Row],[icd_10_description]]</f>
        <v>F12.120 Cannabis abuse with intoxication, uncomplicated</v>
      </c>
      <c r="K115" t="s">
        <v>139</v>
      </c>
      <c r="L115" t="s">
        <v>216</v>
      </c>
    </row>
    <row r="116" spans="8:12" x14ac:dyDescent="0.25">
      <c r="H116" t="s">
        <v>397</v>
      </c>
      <c r="I116" t="s">
        <v>398</v>
      </c>
      <c r="J116" t="str">
        <f>ICD_10[[#This Row],[icd_10_code]]&amp;" "&amp;ICD_10[[#This Row],[icd_10_description]]</f>
        <v>F12.121 Cannabis intoxication delirium, With mild use disorder</v>
      </c>
      <c r="K116" t="s">
        <v>139</v>
      </c>
      <c r="L116" t="s">
        <v>216</v>
      </c>
    </row>
    <row r="117" spans="8:12" x14ac:dyDescent="0.25">
      <c r="H117" t="s">
        <v>399</v>
      </c>
      <c r="I117" t="s">
        <v>400</v>
      </c>
      <c r="J117" t="str">
        <f>ICD_10[[#This Row],[icd_10_code]]&amp;" "&amp;ICD_10[[#This Row],[icd_10_description]]</f>
        <v>F12.122 Cannabis intoxication, With perceptual disturbances, With mild use disorder</v>
      </c>
      <c r="K117" t="s">
        <v>139</v>
      </c>
      <c r="L117" t="s">
        <v>216</v>
      </c>
    </row>
    <row r="118" spans="8:12" x14ac:dyDescent="0.25">
      <c r="H118" t="s">
        <v>401</v>
      </c>
      <c r="I118" t="s">
        <v>402</v>
      </c>
      <c r="J118" t="str">
        <f>ICD_10[[#This Row],[icd_10_code]]&amp;" "&amp;ICD_10[[#This Row],[icd_10_description]]</f>
        <v>F12.129 Cannabis intoxication, Without perceptual disturbances, With mild use disorder</v>
      </c>
      <c r="K118" t="s">
        <v>139</v>
      </c>
      <c r="L118" t="s">
        <v>216</v>
      </c>
    </row>
    <row r="119" spans="8:12" x14ac:dyDescent="0.25">
      <c r="H119" t="s">
        <v>403</v>
      </c>
      <c r="I119" t="s">
        <v>404</v>
      </c>
      <c r="J119" t="str">
        <f>ICD_10[[#This Row],[icd_10_code]]&amp;" "&amp;ICD_10[[#This Row],[icd_10_description]]</f>
        <v>F12.150 Cannabis abuse with psychotic disorder with delusions</v>
      </c>
      <c r="K119" t="s">
        <v>139</v>
      </c>
      <c r="L119" t="s">
        <v>216</v>
      </c>
    </row>
    <row r="120" spans="8:12" x14ac:dyDescent="0.25">
      <c r="H120" t="s">
        <v>405</v>
      </c>
      <c r="I120" t="s">
        <v>406</v>
      </c>
      <c r="J120" t="str">
        <f>ICD_10[[#This Row],[icd_10_code]]&amp;" "&amp;ICD_10[[#This Row],[icd_10_description]]</f>
        <v>F12.151 Cannabis abuse with psychotic disorder with hallucinations</v>
      </c>
      <c r="K120" t="s">
        <v>139</v>
      </c>
      <c r="L120" t="s">
        <v>216</v>
      </c>
    </row>
    <row r="121" spans="8:12" x14ac:dyDescent="0.25">
      <c r="H121" t="s">
        <v>407</v>
      </c>
      <c r="I121" t="s">
        <v>408</v>
      </c>
      <c r="J121" t="str">
        <f>ICD_10[[#This Row],[icd_10_code]]&amp;" "&amp;ICD_10[[#This Row],[icd_10_description]]</f>
        <v>F12.159 Cannabis-induced psychotic disorder, With mild use disorder</v>
      </c>
      <c r="K121" t="s">
        <v>139</v>
      </c>
      <c r="L121" t="s">
        <v>216</v>
      </c>
    </row>
    <row r="122" spans="8:12" x14ac:dyDescent="0.25">
      <c r="H122" t="s">
        <v>409</v>
      </c>
      <c r="I122" t="s">
        <v>410</v>
      </c>
      <c r="J122" t="str">
        <f>ICD_10[[#This Row],[icd_10_code]]&amp;" "&amp;ICD_10[[#This Row],[icd_10_description]]</f>
        <v>F12.180 Cannabis-induced anxiety disorder, With mild use disorder</v>
      </c>
      <c r="K122" t="s">
        <v>139</v>
      </c>
      <c r="L122" t="s">
        <v>216</v>
      </c>
    </row>
    <row r="123" spans="8:12" x14ac:dyDescent="0.25">
      <c r="H123" t="s">
        <v>411</v>
      </c>
      <c r="I123" t="s">
        <v>412</v>
      </c>
      <c r="J123" t="str">
        <f>ICD_10[[#This Row],[icd_10_code]]&amp;" "&amp;ICD_10[[#This Row],[icd_10_description]]</f>
        <v>F12.188 Cannabis-induced sleep disorder, With mild use disorder</v>
      </c>
      <c r="K123" t="s">
        <v>139</v>
      </c>
      <c r="L123" t="s">
        <v>216</v>
      </c>
    </row>
    <row r="124" spans="8:12" x14ac:dyDescent="0.25">
      <c r="H124" t="s">
        <v>413</v>
      </c>
      <c r="I124" t="s">
        <v>414</v>
      </c>
      <c r="J124" t="str">
        <f>ICD_10[[#This Row],[icd_10_code]]&amp;" "&amp;ICD_10[[#This Row],[icd_10_description]]</f>
        <v>F12.19 Cannabis abuse with unspecified cannabis-induced disorder</v>
      </c>
      <c r="K124" t="s">
        <v>139</v>
      </c>
      <c r="L124" t="s">
        <v>216</v>
      </c>
    </row>
    <row r="125" spans="8:12" x14ac:dyDescent="0.25">
      <c r="H125" t="s">
        <v>415</v>
      </c>
      <c r="I125" t="s">
        <v>416</v>
      </c>
      <c r="J125" t="str">
        <f>ICD_10[[#This Row],[icd_10_code]]&amp;" "&amp;ICD_10[[#This Row],[icd_10_description]]</f>
        <v>F12.20 Cannabis use disorder, Moderate</v>
      </c>
      <c r="K125" t="s">
        <v>139</v>
      </c>
      <c r="L125" t="s">
        <v>216</v>
      </c>
    </row>
    <row r="126" spans="8:12" x14ac:dyDescent="0.25">
      <c r="H126" t="s">
        <v>417</v>
      </c>
      <c r="I126" t="s">
        <v>418</v>
      </c>
      <c r="J126" t="str">
        <f>ICD_10[[#This Row],[icd_10_code]]&amp;" "&amp;ICD_10[[#This Row],[icd_10_description]]</f>
        <v>F12.21 Cannabis dependence, in remission</v>
      </c>
      <c r="K126" t="s">
        <v>139</v>
      </c>
      <c r="L126" t="s">
        <v>216</v>
      </c>
    </row>
    <row r="127" spans="8:12" x14ac:dyDescent="0.25">
      <c r="H127" t="s">
        <v>419</v>
      </c>
      <c r="I127" t="s">
        <v>420</v>
      </c>
      <c r="J127" t="str">
        <f>ICD_10[[#This Row],[icd_10_code]]&amp;" "&amp;ICD_10[[#This Row],[icd_10_description]]</f>
        <v>F12.220 Cannabis dependence with intoxication, uncomplicated</v>
      </c>
      <c r="K127" t="s">
        <v>139</v>
      </c>
      <c r="L127" t="s">
        <v>216</v>
      </c>
    </row>
    <row r="128" spans="8:12" x14ac:dyDescent="0.25">
      <c r="H128" t="s">
        <v>421</v>
      </c>
      <c r="I128" t="s">
        <v>422</v>
      </c>
      <c r="J128" t="str">
        <f>ICD_10[[#This Row],[icd_10_code]]&amp;" "&amp;ICD_10[[#This Row],[icd_10_description]]</f>
        <v>F12.221 Cannabis intoxication delirium, With moderate or severe use disorder</v>
      </c>
      <c r="K128" t="s">
        <v>139</v>
      </c>
      <c r="L128" t="s">
        <v>216</v>
      </c>
    </row>
    <row r="129" spans="8:12" x14ac:dyDescent="0.25">
      <c r="H129" t="s">
        <v>423</v>
      </c>
      <c r="I129" t="s">
        <v>424</v>
      </c>
      <c r="J129" t="str">
        <f>ICD_10[[#This Row],[icd_10_code]]&amp;" "&amp;ICD_10[[#This Row],[icd_10_description]]</f>
        <v>F12.222 Cannabis intoxication, With perceptual disturbances, With moderate or severe use disorder</v>
      </c>
      <c r="K129" t="s">
        <v>139</v>
      </c>
      <c r="L129" t="s">
        <v>216</v>
      </c>
    </row>
    <row r="130" spans="8:12" x14ac:dyDescent="0.25">
      <c r="H130" t="s">
        <v>425</v>
      </c>
      <c r="I130" t="s">
        <v>426</v>
      </c>
      <c r="J130" t="str">
        <f>ICD_10[[#This Row],[icd_10_code]]&amp;" "&amp;ICD_10[[#This Row],[icd_10_description]]</f>
        <v>F12.229 Cannabis intoxication, Without perceptual disturbances, With moderate or severe use disorder</v>
      </c>
      <c r="K130" t="s">
        <v>139</v>
      </c>
      <c r="L130" t="s">
        <v>216</v>
      </c>
    </row>
    <row r="131" spans="8:12" x14ac:dyDescent="0.25">
      <c r="H131" t="s">
        <v>427</v>
      </c>
      <c r="I131" t="s">
        <v>428</v>
      </c>
      <c r="J131" t="str">
        <f>ICD_10[[#This Row],[icd_10_code]]&amp;" "&amp;ICD_10[[#This Row],[icd_10_description]]</f>
        <v>F12.250 Cannabis dependence with psychotic disorder with delusions</v>
      </c>
      <c r="K131" t="s">
        <v>139</v>
      </c>
      <c r="L131" t="s">
        <v>216</v>
      </c>
    </row>
    <row r="132" spans="8:12" x14ac:dyDescent="0.25">
      <c r="H132" t="s">
        <v>429</v>
      </c>
      <c r="I132" t="s">
        <v>430</v>
      </c>
      <c r="J132" t="str">
        <f>ICD_10[[#This Row],[icd_10_code]]&amp;" "&amp;ICD_10[[#This Row],[icd_10_description]]</f>
        <v>F12.251 Cannabis dependence with psychotic disorder with hallucinations</v>
      </c>
      <c r="K132" t="s">
        <v>139</v>
      </c>
      <c r="L132" t="s">
        <v>216</v>
      </c>
    </row>
    <row r="133" spans="8:12" x14ac:dyDescent="0.25">
      <c r="H133" t="s">
        <v>431</v>
      </c>
      <c r="I133" t="s">
        <v>432</v>
      </c>
      <c r="J133" t="str">
        <f>ICD_10[[#This Row],[icd_10_code]]&amp;" "&amp;ICD_10[[#This Row],[icd_10_description]]</f>
        <v>F12.259 Cannabis-induced psychotic disorder, With moderate or severe use disorder</v>
      </c>
      <c r="K133" t="s">
        <v>139</v>
      </c>
      <c r="L133" t="s">
        <v>216</v>
      </c>
    </row>
    <row r="134" spans="8:12" x14ac:dyDescent="0.25">
      <c r="H134" t="s">
        <v>433</v>
      </c>
      <c r="I134" t="s">
        <v>434</v>
      </c>
      <c r="J134" t="str">
        <f>ICD_10[[#This Row],[icd_10_code]]&amp;" "&amp;ICD_10[[#This Row],[icd_10_description]]</f>
        <v>F12.280 Cannabis-induced anxiety disorder, With moderate or severe use disorder</v>
      </c>
      <c r="K134" t="s">
        <v>139</v>
      </c>
      <c r="L134" t="s">
        <v>216</v>
      </c>
    </row>
    <row r="135" spans="8:12" x14ac:dyDescent="0.25">
      <c r="H135" t="s">
        <v>435</v>
      </c>
      <c r="I135" t="s">
        <v>436</v>
      </c>
      <c r="J135" t="str">
        <f>ICD_10[[#This Row],[icd_10_code]]&amp;" "&amp;ICD_10[[#This Row],[icd_10_description]]</f>
        <v>F12.288 Cannabis withdrawal</v>
      </c>
      <c r="K135" t="s">
        <v>139</v>
      </c>
      <c r="L135" t="s">
        <v>216</v>
      </c>
    </row>
    <row r="136" spans="8:12" x14ac:dyDescent="0.25">
      <c r="H136" t="s">
        <v>437</v>
      </c>
      <c r="I136" t="s">
        <v>438</v>
      </c>
      <c r="J136" t="str">
        <f>ICD_10[[#This Row],[icd_10_code]]&amp;" "&amp;ICD_10[[#This Row],[icd_10_description]]</f>
        <v>F12.29 Cannabis dependence with unspecified cannabis-induced disorder</v>
      </c>
      <c r="K136" t="s">
        <v>139</v>
      </c>
      <c r="L136" t="s">
        <v>216</v>
      </c>
    </row>
    <row r="137" spans="8:12" x14ac:dyDescent="0.25">
      <c r="H137" t="s">
        <v>439</v>
      </c>
      <c r="I137" t="s">
        <v>440</v>
      </c>
      <c r="J137" t="str">
        <f>ICD_10[[#This Row],[icd_10_code]]&amp;" "&amp;ICD_10[[#This Row],[icd_10_description]]</f>
        <v>F12.90 Cannabis use, unspecified, uncomplicated</v>
      </c>
      <c r="K137" t="s">
        <v>139</v>
      </c>
      <c r="L137" t="s">
        <v>216</v>
      </c>
    </row>
    <row r="138" spans="8:12" x14ac:dyDescent="0.25">
      <c r="H138" t="s">
        <v>441</v>
      </c>
      <c r="I138" t="s">
        <v>442</v>
      </c>
      <c r="J138" t="str">
        <f>ICD_10[[#This Row],[icd_10_code]]&amp;" "&amp;ICD_10[[#This Row],[icd_10_description]]</f>
        <v>F12.920 Cannabis use, unspecified with intoxication, uncomplicated</v>
      </c>
      <c r="K138" t="s">
        <v>139</v>
      </c>
      <c r="L138" t="s">
        <v>216</v>
      </c>
    </row>
    <row r="139" spans="8:12" x14ac:dyDescent="0.25">
      <c r="H139" t="s">
        <v>443</v>
      </c>
      <c r="I139" t="s">
        <v>444</v>
      </c>
      <c r="J139" t="str">
        <f>ICD_10[[#This Row],[icd_10_code]]&amp;" "&amp;ICD_10[[#This Row],[icd_10_description]]</f>
        <v>F12.921 Cannabis intoxication delirium, Without use disorder</v>
      </c>
      <c r="K139" t="s">
        <v>139</v>
      </c>
      <c r="L139" t="s">
        <v>171</v>
      </c>
    </row>
    <row r="140" spans="8:12" x14ac:dyDescent="0.25">
      <c r="H140" t="s">
        <v>445</v>
      </c>
      <c r="I140" t="s">
        <v>446</v>
      </c>
      <c r="J140" t="str">
        <f>ICD_10[[#This Row],[icd_10_code]]&amp;" "&amp;ICD_10[[#This Row],[icd_10_description]]</f>
        <v>F12.922 Cannabis intoxication, With perceptual disturbances, Without use disorder</v>
      </c>
      <c r="K140" t="s">
        <v>139</v>
      </c>
      <c r="L140" t="s">
        <v>171</v>
      </c>
    </row>
    <row r="141" spans="8:12" x14ac:dyDescent="0.25">
      <c r="H141" t="s">
        <v>447</v>
      </c>
      <c r="I141" t="s">
        <v>448</v>
      </c>
      <c r="J141" t="str">
        <f>ICD_10[[#This Row],[icd_10_code]]&amp;" "&amp;ICD_10[[#This Row],[icd_10_description]]</f>
        <v>F12.929 Cannabis intoxication, Without perceptual disturbances, Without use disorder</v>
      </c>
      <c r="K141" t="s">
        <v>139</v>
      </c>
      <c r="L141" t="s">
        <v>216</v>
      </c>
    </row>
    <row r="142" spans="8:12" x14ac:dyDescent="0.25">
      <c r="H142" t="s">
        <v>449</v>
      </c>
      <c r="I142" t="s">
        <v>450</v>
      </c>
      <c r="J142" t="str">
        <f>ICD_10[[#This Row],[icd_10_code]]&amp;" "&amp;ICD_10[[#This Row],[icd_10_description]]</f>
        <v>F12.950 Cannabis use, unspecified with psychotic disorder with delusions</v>
      </c>
      <c r="K142" t="s">
        <v>139</v>
      </c>
      <c r="L142" t="s">
        <v>216</v>
      </c>
    </row>
    <row r="143" spans="8:12" x14ac:dyDescent="0.25">
      <c r="H143" t="s">
        <v>451</v>
      </c>
      <c r="I143" t="s">
        <v>452</v>
      </c>
      <c r="J143" t="str">
        <f>ICD_10[[#This Row],[icd_10_code]]&amp;" "&amp;ICD_10[[#This Row],[icd_10_description]]</f>
        <v>F12.951 Cannabis use, unspecified with psychotic disorder with hallucinations</v>
      </c>
      <c r="K143" t="s">
        <v>139</v>
      </c>
      <c r="L143" t="s">
        <v>216</v>
      </c>
    </row>
    <row r="144" spans="8:12" x14ac:dyDescent="0.25">
      <c r="H144" t="s">
        <v>453</v>
      </c>
      <c r="I144" t="s">
        <v>454</v>
      </c>
      <c r="J144" t="str">
        <f>ICD_10[[#This Row],[icd_10_code]]&amp;" "&amp;ICD_10[[#This Row],[icd_10_description]]</f>
        <v>F12.959 Cannabis-induced psychotic disorder, Without use disorder</v>
      </c>
      <c r="K144" t="s">
        <v>139</v>
      </c>
      <c r="L144" t="s">
        <v>171</v>
      </c>
    </row>
    <row r="145" spans="8:12" x14ac:dyDescent="0.25">
      <c r="H145" t="s">
        <v>455</v>
      </c>
      <c r="I145" t="s">
        <v>456</v>
      </c>
      <c r="J145" t="str">
        <f>ICD_10[[#This Row],[icd_10_code]]&amp;" "&amp;ICD_10[[#This Row],[icd_10_description]]</f>
        <v>F12.980 Cannabis-induced anxiety disorder, Without use disorder</v>
      </c>
      <c r="K145" t="s">
        <v>139</v>
      </c>
      <c r="L145" t="s">
        <v>171</v>
      </c>
    </row>
    <row r="146" spans="8:12" x14ac:dyDescent="0.25">
      <c r="H146" t="s">
        <v>457</v>
      </c>
      <c r="I146" t="s">
        <v>458</v>
      </c>
      <c r="J146" t="str">
        <f>ICD_10[[#This Row],[icd_10_code]]&amp;" "&amp;ICD_10[[#This Row],[icd_10_description]]</f>
        <v>F12.988 Cannabis-induced sleep disorder, Without use disorder</v>
      </c>
      <c r="K146" t="s">
        <v>139</v>
      </c>
      <c r="L146" t="s">
        <v>216</v>
      </c>
    </row>
    <row r="147" spans="8:12" x14ac:dyDescent="0.25">
      <c r="H147" t="s">
        <v>459</v>
      </c>
      <c r="I147" t="s">
        <v>460</v>
      </c>
      <c r="J147" t="str">
        <f>ICD_10[[#This Row],[icd_10_code]]&amp;" "&amp;ICD_10[[#This Row],[icd_10_description]]</f>
        <v>F12.99 Unspecified cannabis-related disorder</v>
      </c>
      <c r="K147" t="s">
        <v>139</v>
      </c>
      <c r="L147" t="s">
        <v>216</v>
      </c>
    </row>
    <row r="148" spans="8:12" x14ac:dyDescent="0.25">
      <c r="H148" t="s">
        <v>461</v>
      </c>
      <c r="I148" t="s">
        <v>462</v>
      </c>
      <c r="J148" t="str">
        <f>ICD_10[[#This Row],[icd_10_code]]&amp;" "&amp;ICD_10[[#This Row],[icd_10_description]]</f>
        <v>F13.10 Sedative, hypnotic, or anxiolytic use disorder, Mild</v>
      </c>
      <c r="K148" t="s">
        <v>139</v>
      </c>
      <c r="L148" t="s">
        <v>216</v>
      </c>
    </row>
    <row r="149" spans="8:12" x14ac:dyDescent="0.25">
      <c r="H149" t="s">
        <v>463</v>
      </c>
      <c r="I149" t="s">
        <v>464</v>
      </c>
      <c r="J149" t="str">
        <f>ICD_10[[#This Row],[icd_10_code]]&amp;" "&amp;ICD_10[[#This Row],[icd_10_description]]</f>
        <v>F13.120 Sedative, hypnotic or anxiolytic abuse with intoxication, uncomplicated</v>
      </c>
      <c r="K149" t="s">
        <v>139</v>
      </c>
      <c r="L149" t="s">
        <v>216</v>
      </c>
    </row>
    <row r="150" spans="8:12" x14ac:dyDescent="0.25">
      <c r="H150" t="s">
        <v>465</v>
      </c>
      <c r="I150" t="s">
        <v>466</v>
      </c>
      <c r="J150" t="str">
        <f>ICD_10[[#This Row],[icd_10_code]]&amp;" "&amp;ICD_10[[#This Row],[icd_10_description]]</f>
        <v>F13.121 Sedative, hypnotic, or anxiolytic intoxication delirium, With mild use disorder</v>
      </c>
      <c r="K150" t="s">
        <v>139</v>
      </c>
      <c r="L150" t="s">
        <v>216</v>
      </c>
    </row>
    <row r="151" spans="8:12" x14ac:dyDescent="0.25">
      <c r="H151" t="s">
        <v>467</v>
      </c>
      <c r="I151" t="s">
        <v>468</v>
      </c>
      <c r="J151" t="str">
        <f>ICD_10[[#This Row],[icd_10_code]]&amp;" "&amp;ICD_10[[#This Row],[icd_10_description]]</f>
        <v>F13.129 Sedative, hypnotic, or anxiolytic intoxication, With mild use disorder</v>
      </c>
      <c r="K151" t="s">
        <v>139</v>
      </c>
      <c r="L151" t="s">
        <v>216</v>
      </c>
    </row>
    <row r="152" spans="8:12" x14ac:dyDescent="0.25">
      <c r="H152" t="s">
        <v>469</v>
      </c>
      <c r="I152" t="s">
        <v>470</v>
      </c>
      <c r="J152" t="str">
        <f>ICD_10[[#This Row],[icd_10_code]]&amp;" "&amp;ICD_10[[#This Row],[icd_10_description]]</f>
        <v>F13.14 Sedative-, hypnotic-, or anxiolytic-induced bipolar and related disorder, With mild use disorder</v>
      </c>
      <c r="K152" t="s">
        <v>139</v>
      </c>
      <c r="L152" t="s">
        <v>216</v>
      </c>
    </row>
    <row r="153" spans="8:12" x14ac:dyDescent="0.25">
      <c r="H153" t="s">
        <v>471</v>
      </c>
      <c r="I153" t="s">
        <v>472</v>
      </c>
      <c r="J153" t="str">
        <f>ICD_10[[#This Row],[icd_10_code]]&amp;" "&amp;ICD_10[[#This Row],[icd_10_description]]</f>
        <v>F13.150 Sedative, hypnotic or anxiolytic abuse with sedative, hypnotic or anxiolytic-induced psychotic disorder with delusions</v>
      </c>
      <c r="K153" t="s">
        <v>139</v>
      </c>
      <c r="L153" t="s">
        <v>216</v>
      </c>
    </row>
    <row r="154" spans="8:12" x14ac:dyDescent="0.25">
      <c r="H154" t="s">
        <v>473</v>
      </c>
      <c r="I154" t="s">
        <v>474</v>
      </c>
      <c r="J154" t="str">
        <f>ICD_10[[#This Row],[icd_10_code]]&amp;" "&amp;ICD_10[[#This Row],[icd_10_description]]</f>
        <v>F13.151 Sedative, hypnotic or anxiolytic abuse with sedative, hypnotic or anxiolytic-induced psychotic disorder with hallucinations</v>
      </c>
      <c r="K154" t="s">
        <v>139</v>
      </c>
      <c r="L154" t="s">
        <v>216</v>
      </c>
    </row>
    <row r="155" spans="8:12" x14ac:dyDescent="0.25">
      <c r="H155" t="s">
        <v>475</v>
      </c>
      <c r="I155" t="s">
        <v>476</v>
      </c>
      <c r="J155" t="str">
        <f>ICD_10[[#This Row],[icd_10_code]]&amp;" "&amp;ICD_10[[#This Row],[icd_10_description]]</f>
        <v>F13.159 Sedative-, hypnotic-, or anxiolytic-induced psychotic disorder, With mild use disorder</v>
      </c>
      <c r="K155" t="s">
        <v>139</v>
      </c>
      <c r="L155" t="s">
        <v>216</v>
      </c>
    </row>
    <row r="156" spans="8:12" x14ac:dyDescent="0.25">
      <c r="H156" t="s">
        <v>477</v>
      </c>
      <c r="I156" t="s">
        <v>478</v>
      </c>
      <c r="J156" t="str">
        <f>ICD_10[[#This Row],[icd_10_code]]&amp;" "&amp;ICD_10[[#This Row],[icd_10_description]]</f>
        <v>F13.180 Sedative-, hypnotic-, or anxiolytic-induced anxiety disorder, With mild use disorder</v>
      </c>
      <c r="K156" t="s">
        <v>139</v>
      </c>
      <c r="L156" t="s">
        <v>216</v>
      </c>
    </row>
    <row r="157" spans="8:12" x14ac:dyDescent="0.25">
      <c r="H157" t="s">
        <v>479</v>
      </c>
      <c r="I157" t="s">
        <v>480</v>
      </c>
      <c r="J157" t="str">
        <f>ICD_10[[#This Row],[icd_10_code]]&amp;" "&amp;ICD_10[[#This Row],[icd_10_description]]</f>
        <v>F13.181 Sedative-, hypnotic-, or anxiolytic-induced sexual dysfunction, With mild use disorder</v>
      </c>
      <c r="K157" t="s">
        <v>139</v>
      </c>
      <c r="L157" t="s">
        <v>216</v>
      </c>
    </row>
    <row r="158" spans="8:12" x14ac:dyDescent="0.25">
      <c r="H158" t="s">
        <v>481</v>
      </c>
      <c r="I158" t="s">
        <v>482</v>
      </c>
      <c r="J158" t="str">
        <f>ICD_10[[#This Row],[icd_10_code]]&amp;" "&amp;ICD_10[[#This Row],[icd_10_description]]</f>
        <v>F13.182 Sedative-, hypnotic-, or anxiolytic-induced sleep disorder, With mild use disorder</v>
      </c>
      <c r="K158" t="s">
        <v>139</v>
      </c>
      <c r="L158" t="s">
        <v>216</v>
      </c>
    </row>
    <row r="159" spans="8:12" x14ac:dyDescent="0.25">
      <c r="H159" t="s">
        <v>483</v>
      </c>
      <c r="I159" t="s">
        <v>484</v>
      </c>
      <c r="J159" t="str">
        <f>ICD_10[[#This Row],[icd_10_code]]&amp;" "&amp;ICD_10[[#This Row],[icd_10_description]]</f>
        <v>F13.188 Sedative, hypnotic or anxiolytic abuse with other sedative, hypnotic or anxiolytic-induced disorder</v>
      </c>
      <c r="K159" t="s">
        <v>139</v>
      </c>
      <c r="L159" t="s">
        <v>216</v>
      </c>
    </row>
    <row r="160" spans="8:12" x14ac:dyDescent="0.25">
      <c r="H160" t="s">
        <v>485</v>
      </c>
      <c r="I160" t="s">
        <v>486</v>
      </c>
      <c r="J160" t="str">
        <f>ICD_10[[#This Row],[icd_10_code]]&amp;" "&amp;ICD_10[[#This Row],[icd_10_description]]</f>
        <v>F13.19 Sedative, hypnotic or anxiolytic abuse with unspecified sedative, hypnotic or anxiolytic-induced disorder</v>
      </c>
      <c r="K160" t="s">
        <v>139</v>
      </c>
      <c r="L160" t="s">
        <v>216</v>
      </c>
    </row>
    <row r="161" spans="8:12" x14ac:dyDescent="0.25">
      <c r="H161" t="s">
        <v>487</v>
      </c>
      <c r="I161" t="s">
        <v>488</v>
      </c>
      <c r="J161" t="str">
        <f>ICD_10[[#This Row],[icd_10_code]]&amp;" "&amp;ICD_10[[#This Row],[icd_10_description]]</f>
        <v>F13.20 Sedative, hypnotic, or anxiolytic use disorder, Moderate</v>
      </c>
      <c r="K161" t="s">
        <v>139</v>
      </c>
      <c r="L161" t="s">
        <v>216</v>
      </c>
    </row>
    <row r="162" spans="8:12" x14ac:dyDescent="0.25">
      <c r="H162" t="s">
        <v>489</v>
      </c>
      <c r="I162" t="s">
        <v>490</v>
      </c>
      <c r="J162" t="str">
        <f>ICD_10[[#This Row],[icd_10_code]]&amp;" "&amp;ICD_10[[#This Row],[icd_10_description]]</f>
        <v>F13.21 Sedative, hypnotic or anxiolytic dependence, in remission</v>
      </c>
      <c r="K162" t="s">
        <v>139</v>
      </c>
      <c r="L162" t="s">
        <v>216</v>
      </c>
    </row>
    <row r="163" spans="8:12" x14ac:dyDescent="0.25">
      <c r="H163" t="s">
        <v>491</v>
      </c>
      <c r="I163" t="s">
        <v>492</v>
      </c>
      <c r="J163" t="str">
        <f>ICD_10[[#This Row],[icd_10_code]]&amp;" "&amp;ICD_10[[#This Row],[icd_10_description]]</f>
        <v>F13.220 Sedative, hypnotic or anxiolytic dependence with intoxication, uncomplicated</v>
      </c>
      <c r="K163" t="s">
        <v>139</v>
      </c>
      <c r="L163" t="s">
        <v>216</v>
      </c>
    </row>
    <row r="164" spans="8:12" x14ac:dyDescent="0.25">
      <c r="H164" t="s">
        <v>493</v>
      </c>
      <c r="I164" t="s">
        <v>494</v>
      </c>
      <c r="J164" t="str">
        <f>ICD_10[[#This Row],[icd_10_code]]&amp;" "&amp;ICD_10[[#This Row],[icd_10_description]]</f>
        <v>F13.221 Sedative, hypnotic, or anxiolytic intoxication delirium, With moderate or severe use disorder</v>
      </c>
      <c r="K164" t="s">
        <v>139</v>
      </c>
      <c r="L164" t="s">
        <v>216</v>
      </c>
    </row>
    <row r="165" spans="8:12" x14ac:dyDescent="0.25">
      <c r="H165" t="s">
        <v>495</v>
      </c>
      <c r="I165" t="s">
        <v>496</v>
      </c>
      <c r="J165" t="str">
        <f>ICD_10[[#This Row],[icd_10_code]]&amp;" "&amp;ICD_10[[#This Row],[icd_10_description]]</f>
        <v>F13.229 Sedative, hypnotic, or anxiolytic intoxication, With moderate or severe use disorder</v>
      </c>
      <c r="K165" t="s">
        <v>139</v>
      </c>
      <c r="L165" t="s">
        <v>216</v>
      </c>
    </row>
    <row r="166" spans="8:12" x14ac:dyDescent="0.25">
      <c r="H166" t="s">
        <v>497</v>
      </c>
      <c r="I166" t="s">
        <v>498</v>
      </c>
      <c r="J166" t="str">
        <f>ICD_10[[#This Row],[icd_10_code]]&amp;" "&amp;ICD_10[[#This Row],[icd_10_description]]</f>
        <v>F13.230 Sedative, hypnotic or anxiolytic dependence with withdrawal, uncomplicated</v>
      </c>
      <c r="K166" t="s">
        <v>139</v>
      </c>
      <c r="L166" t="s">
        <v>216</v>
      </c>
    </row>
    <row r="167" spans="8:12" x14ac:dyDescent="0.25">
      <c r="H167" t="s">
        <v>499</v>
      </c>
      <c r="I167" t="s">
        <v>500</v>
      </c>
      <c r="J167" t="str">
        <f>ICD_10[[#This Row],[icd_10_code]]&amp;" "&amp;ICD_10[[#This Row],[icd_10_description]]</f>
        <v>F13.231 Sedative, hypnotic, or anxiolytic withdrawal delirium</v>
      </c>
      <c r="K167" t="s">
        <v>139</v>
      </c>
      <c r="L167" t="s">
        <v>216</v>
      </c>
    </row>
    <row r="168" spans="8:12" x14ac:dyDescent="0.25">
      <c r="H168" t="s">
        <v>501</v>
      </c>
      <c r="I168" t="s">
        <v>502</v>
      </c>
      <c r="J168" t="str">
        <f>ICD_10[[#This Row],[icd_10_code]]&amp;" "&amp;ICD_10[[#This Row],[icd_10_description]]</f>
        <v>F13.232 Sedative, hypnotic, or anxiolytic withdrawal, With perceptual disturbances</v>
      </c>
      <c r="K168" t="s">
        <v>139</v>
      </c>
      <c r="L168" t="s">
        <v>216</v>
      </c>
    </row>
    <row r="169" spans="8:12" x14ac:dyDescent="0.25">
      <c r="H169" t="s">
        <v>503</v>
      </c>
      <c r="I169" t="s">
        <v>504</v>
      </c>
      <c r="J169" t="str">
        <f>ICD_10[[#This Row],[icd_10_code]]&amp;" "&amp;ICD_10[[#This Row],[icd_10_description]]</f>
        <v>F13.239 Sedative, hypnotic, or anxiolytic withdrawal, Without perceptual disturbances</v>
      </c>
      <c r="K169" t="s">
        <v>139</v>
      </c>
      <c r="L169" t="s">
        <v>216</v>
      </c>
    </row>
    <row r="170" spans="8:12" x14ac:dyDescent="0.25">
      <c r="H170" t="s">
        <v>505</v>
      </c>
      <c r="I170" t="s">
        <v>506</v>
      </c>
      <c r="J170" t="str">
        <f>ICD_10[[#This Row],[icd_10_code]]&amp;" "&amp;ICD_10[[#This Row],[icd_10_description]]</f>
        <v>F13.24 Sedative-, hypnotic-, or anxiolytic-induced bipolar and related disorder, With moderate or severe use disorder</v>
      </c>
      <c r="K170" t="s">
        <v>139</v>
      </c>
      <c r="L170" t="s">
        <v>216</v>
      </c>
    </row>
    <row r="171" spans="8:12" x14ac:dyDescent="0.25">
      <c r="H171" t="s">
        <v>507</v>
      </c>
      <c r="I171" t="s">
        <v>508</v>
      </c>
      <c r="J171" t="str">
        <f>ICD_10[[#This Row],[icd_10_code]]&amp;" "&amp;ICD_10[[#This Row],[icd_10_description]]</f>
        <v>F13.250 Sedative, hypnotic or anxiolytic dependence with sedative, hypnotic or anxiolytic-induced psychotic disorder with delusions</v>
      </c>
      <c r="K171" t="s">
        <v>139</v>
      </c>
      <c r="L171" t="s">
        <v>216</v>
      </c>
    </row>
    <row r="172" spans="8:12" x14ac:dyDescent="0.25">
      <c r="H172" t="s">
        <v>509</v>
      </c>
      <c r="I172" t="s">
        <v>510</v>
      </c>
      <c r="J172" t="str">
        <f>ICD_10[[#This Row],[icd_10_code]]&amp;" "&amp;ICD_10[[#This Row],[icd_10_description]]</f>
        <v>F13.251 Sedative, hypnotic or anxiolytic dependence with sedative, hypnotic or anxiolytic-induced psychotic disorder with hallucinations</v>
      </c>
      <c r="K172" t="s">
        <v>139</v>
      </c>
      <c r="L172" t="s">
        <v>216</v>
      </c>
    </row>
    <row r="173" spans="8:12" x14ac:dyDescent="0.25">
      <c r="H173" t="s">
        <v>511</v>
      </c>
      <c r="I173" t="s">
        <v>512</v>
      </c>
      <c r="J173" t="str">
        <f>ICD_10[[#This Row],[icd_10_code]]&amp;" "&amp;ICD_10[[#This Row],[icd_10_description]]</f>
        <v>F13.259 Sedative-, hypnotic-, or anxiolytic-induced psychotic disorder, With moderate or severe use disorder</v>
      </c>
      <c r="K173" t="s">
        <v>139</v>
      </c>
      <c r="L173" t="s">
        <v>216</v>
      </c>
    </row>
    <row r="174" spans="8:12" x14ac:dyDescent="0.25">
      <c r="H174" t="s">
        <v>513</v>
      </c>
      <c r="I174" t="s">
        <v>514</v>
      </c>
      <c r="J174" t="str">
        <f>ICD_10[[#This Row],[icd_10_code]]&amp;" "&amp;ICD_10[[#This Row],[icd_10_description]]</f>
        <v>F13.26 Sedative, hypnotic or anxiolytic dependence with sedative, hypnotic or anxiolytic-induced persisting amnestic disorder</v>
      </c>
      <c r="K174" t="s">
        <v>139</v>
      </c>
      <c r="L174" t="s">
        <v>216</v>
      </c>
    </row>
    <row r="175" spans="8:12" x14ac:dyDescent="0.25">
      <c r="H175" t="s">
        <v>515</v>
      </c>
      <c r="I175" t="s">
        <v>516</v>
      </c>
      <c r="J175" t="str">
        <f>ICD_10[[#This Row],[icd_10_code]]&amp;" "&amp;ICD_10[[#This Row],[icd_10_description]]</f>
        <v>F13.27 Sedative-, hypnotic-, or anxiolytic-induced major neurocognitive disorder, With moderate or severe use disorder</v>
      </c>
      <c r="K175" t="s">
        <v>139</v>
      </c>
      <c r="L175" t="s">
        <v>216</v>
      </c>
    </row>
    <row r="176" spans="8:12" x14ac:dyDescent="0.25">
      <c r="H176" t="s">
        <v>517</v>
      </c>
      <c r="I176" t="s">
        <v>518</v>
      </c>
      <c r="J176" t="str">
        <f>ICD_10[[#This Row],[icd_10_code]]&amp;" "&amp;ICD_10[[#This Row],[icd_10_description]]</f>
        <v>F13.280 Sedative-, hypnotic-, or anxiolytic-induced anxiety disorder, With moderate or severe use disorder</v>
      </c>
      <c r="K176" t="s">
        <v>139</v>
      </c>
      <c r="L176" t="s">
        <v>216</v>
      </c>
    </row>
    <row r="177" spans="8:12" x14ac:dyDescent="0.25">
      <c r="H177" t="s">
        <v>519</v>
      </c>
      <c r="I177" t="s">
        <v>520</v>
      </c>
      <c r="J177" t="str">
        <f>ICD_10[[#This Row],[icd_10_code]]&amp;" "&amp;ICD_10[[#This Row],[icd_10_description]]</f>
        <v>F13.281 Sedative-, hypnotic-, or anxiolytic-induced sexual dysfunction, With moderate or severe use disorder</v>
      </c>
      <c r="K177" t="s">
        <v>139</v>
      </c>
      <c r="L177" t="s">
        <v>216</v>
      </c>
    </row>
    <row r="178" spans="8:12" x14ac:dyDescent="0.25">
      <c r="H178" t="s">
        <v>521</v>
      </c>
      <c r="I178" t="s">
        <v>522</v>
      </c>
      <c r="J178" t="str">
        <f>ICD_10[[#This Row],[icd_10_code]]&amp;" "&amp;ICD_10[[#This Row],[icd_10_description]]</f>
        <v>F13.282 Sedative-, hypnotic-, or anxiolytic-induced sleep disorder, With moderate or severe use disorder</v>
      </c>
      <c r="K178" t="s">
        <v>139</v>
      </c>
      <c r="L178" t="s">
        <v>216</v>
      </c>
    </row>
    <row r="179" spans="8:12" x14ac:dyDescent="0.25">
      <c r="H179" t="s">
        <v>523</v>
      </c>
      <c r="I179" t="s">
        <v>524</v>
      </c>
      <c r="J179" t="str">
        <f>ICD_10[[#This Row],[icd_10_code]]&amp;" "&amp;ICD_10[[#This Row],[icd_10_description]]</f>
        <v>F13.288 Sedative-, hypnotic-, or anxiolytic-induced mild neurocognitive disorder, With moderate or severe use disorder</v>
      </c>
      <c r="K179" t="s">
        <v>139</v>
      </c>
      <c r="L179" t="s">
        <v>216</v>
      </c>
    </row>
    <row r="180" spans="8:12" x14ac:dyDescent="0.25">
      <c r="H180" t="s">
        <v>525</v>
      </c>
      <c r="I180" t="s">
        <v>526</v>
      </c>
      <c r="J180" t="str">
        <f>ICD_10[[#This Row],[icd_10_code]]&amp;" "&amp;ICD_10[[#This Row],[icd_10_description]]</f>
        <v>F13.29 Sedative, hypnotic or anxiolytic dependence with unspecified sedative, hypnotic or anxiolytic-induced disorder</v>
      </c>
      <c r="K180" t="s">
        <v>139</v>
      </c>
      <c r="L180" t="s">
        <v>216</v>
      </c>
    </row>
    <row r="181" spans="8:12" x14ac:dyDescent="0.25">
      <c r="H181" t="s">
        <v>527</v>
      </c>
      <c r="I181" t="s">
        <v>528</v>
      </c>
      <c r="J181" t="str">
        <f>ICD_10[[#This Row],[icd_10_code]]&amp;" "&amp;ICD_10[[#This Row],[icd_10_description]]</f>
        <v>F13.90 Sedative, hypnotic, or anxiolytic use, unspecified, uncomplicated</v>
      </c>
      <c r="K181" t="s">
        <v>139</v>
      </c>
      <c r="L181" t="s">
        <v>216</v>
      </c>
    </row>
    <row r="182" spans="8:12" x14ac:dyDescent="0.25">
      <c r="H182" t="s">
        <v>529</v>
      </c>
      <c r="I182" t="s">
        <v>530</v>
      </c>
      <c r="J182" t="str">
        <f>ICD_10[[#This Row],[icd_10_code]]&amp;" "&amp;ICD_10[[#This Row],[icd_10_description]]</f>
        <v>F13.920 Sedative, hypnotic or anxiolytic use, unspecified with intoxication, uncomplicated</v>
      </c>
      <c r="K182" t="s">
        <v>139</v>
      </c>
      <c r="L182" t="s">
        <v>216</v>
      </c>
    </row>
    <row r="183" spans="8:12" x14ac:dyDescent="0.25">
      <c r="H183" t="s">
        <v>531</v>
      </c>
      <c r="I183" t="s">
        <v>532</v>
      </c>
      <c r="J183" t="str">
        <f>ICD_10[[#This Row],[icd_10_code]]&amp;" "&amp;ICD_10[[#This Row],[icd_10_description]]</f>
        <v>F13.921 Sedative-, hypnotic-, or anxiolytic-induced delirium</v>
      </c>
      <c r="K183" t="s">
        <v>139</v>
      </c>
      <c r="L183" t="s">
        <v>216</v>
      </c>
    </row>
    <row r="184" spans="8:12" x14ac:dyDescent="0.25">
      <c r="H184" t="s">
        <v>533</v>
      </c>
      <c r="I184" t="s">
        <v>534</v>
      </c>
      <c r="J184" t="str">
        <f>ICD_10[[#This Row],[icd_10_code]]&amp;" "&amp;ICD_10[[#This Row],[icd_10_description]]</f>
        <v>F13.929 Sedative, hypnotic, or anxiolytic intoxication, Without use disorder</v>
      </c>
      <c r="K184" t="s">
        <v>139</v>
      </c>
      <c r="L184" t="s">
        <v>216</v>
      </c>
    </row>
    <row r="185" spans="8:12" x14ac:dyDescent="0.25">
      <c r="H185" t="s">
        <v>535</v>
      </c>
      <c r="I185" t="s">
        <v>536</v>
      </c>
      <c r="J185" t="str">
        <f>ICD_10[[#This Row],[icd_10_code]]&amp;" "&amp;ICD_10[[#This Row],[icd_10_description]]</f>
        <v>F13.930 Sedative, hypnotic or anxiolytic use, unspecified with withdrawal, uncomplicated</v>
      </c>
      <c r="K185" t="s">
        <v>139</v>
      </c>
      <c r="L185" t="s">
        <v>216</v>
      </c>
    </row>
    <row r="186" spans="8:12" x14ac:dyDescent="0.25">
      <c r="H186" t="s">
        <v>537</v>
      </c>
      <c r="I186" t="s">
        <v>538</v>
      </c>
      <c r="J186" t="str">
        <f>ICD_10[[#This Row],[icd_10_code]]&amp;" "&amp;ICD_10[[#This Row],[icd_10_description]]</f>
        <v>F13.931 Sedative, hypnotic or anxiolytic use, unspecified with withdrawal delirium</v>
      </c>
      <c r="K186" t="s">
        <v>139</v>
      </c>
      <c r="L186" t="s">
        <v>216</v>
      </c>
    </row>
    <row r="187" spans="8:12" x14ac:dyDescent="0.25">
      <c r="H187" t="s">
        <v>539</v>
      </c>
      <c r="I187" t="s">
        <v>540</v>
      </c>
      <c r="J187" t="str">
        <f>ICD_10[[#This Row],[icd_10_code]]&amp;" "&amp;ICD_10[[#This Row],[icd_10_description]]</f>
        <v>F13.932 Sedative, hypnotic or anxiolytic use, unspecified with withdrawal with perceptual disturbances</v>
      </c>
      <c r="K187" t="s">
        <v>139</v>
      </c>
      <c r="L187" t="s">
        <v>216</v>
      </c>
    </row>
    <row r="188" spans="8:12" x14ac:dyDescent="0.25">
      <c r="H188" t="s">
        <v>541</v>
      </c>
      <c r="I188" t="s">
        <v>542</v>
      </c>
      <c r="J188" t="str">
        <f>ICD_10[[#This Row],[icd_10_code]]&amp;" "&amp;ICD_10[[#This Row],[icd_10_description]]</f>
        <v>F13.939 Sedative, hypnotic or anxiolytic use, unspecified with withdrawal, unspecified</v>
      </c>
      <c r="K188" t="s">
        <v>139</v>
      </c>
      <c r="L188" t="s">
        <v>216</v>
      </c>
    </row>
    <row r="189" spans="8:12" x14ac:dyDescent="0.25">
      <c r="H189" t="s">
        <v>543</v>
      </c>
      <c r="I189" t="s">
        <v>544</v>
      </c>
      <c r="J189" t="str">
        <f>ICD_10[[#This Row],[icd_10_code]]&amp;" "&amp;ICD_10[[#This Row],[icd_10_description]]</f>
        <v>F13.94 Sedative-, hypnotic-, or anxiolytic-induced bipolar and related disorder, Without use disorder</v>
      </c>
      <c r="K189" t="s">
        <v>139</v>
      </c>
      <c r="L189" t="s">
        <v>171</v>
      </c>
    </row>
    <row r="190" spans="8:12" x14ac:dyDescent="0.25">
      <c r="H190" t="s">
        <v>545</v>
      </c>
      <c r="I190" t="s">
        <v>546</v>
      </c>
      <c r="J190" t="str">
        <f>ICD_10[[#This Row],[icd_10_code]]&amp;" "&amp;ICD_10[[#This Row],[icd_10_description]]</f>
        <v>F13.950 Sedative, hypnotic or anxiolytic use, unspecified with sedative, hypnotic or anxiolytic-induced psychotic disorder with delusions</v>
      </c>
      <c r="K190" t="s">
        <v>139</v>
      </c>
      <c r="L190" t="s">
        <v>216</v>
      </c>
    </row>
    <row r="191" spans="8:12" x14ac:dyDescent="0.25">
      <c r="H191" t="s">
        <v>547</v>
      </c>
      <c r="I191" t="s">
        <v>548</v>
      </c>
      <c r="J191" t="str">
        <f>ICD_10[[#This Row],[icd_10_code]]&amp;" "&amp;ICD_10[[#This Row],[icd_10_description]]</f>
        <v>F13.951 Sedative, hypnotic or anxiolytic use, unspecified with sedative, hypnotic or anxiolytic-induced psychotic disorder with hallucinations</v>
      </c>
      <c r="K191" t="s">
        <v>139</v>
      </c>
      <c r="L191" t="s">
        <v>216</v>
      </c>
    </row>
    <row r="192" spans="8:12" x14ac:dyDescent="0.25">
      <c r="H192" t="s">
        <v>549</v>
      </c>
      <c r="I192" t="s">
        <v>550</v>
      </c>
      <c r="J192" t="str">
        <f>ICD_10[[#This Row],[icd_10_code]]&amp;" "&amp;ICD_10[[#This Row],[icd_10_description]]</f>
        <v>F13.959 Sedative-, hypnotic-, or anxiolytic-induced psychotic disorder, Without use disorder</v>
      </c>
      <c r="K192" t="s">
        <v>139</v>
      </c>
      <c r="L192" t="s">
        <v>171</v>
      </c>
    </row>
    <row r="193" spans="8:12" x14ac:dyDescent="0.25">
      <c r="H193" t="s">
        <v>551</v>
      </c>
      <c r="I193" t="s">
        <v>552</v>
      </c>
      <c r="J193" t="str">
        <f>ICD_10[[#This Row],[icd_10_code]]&amp;" "&amp;ICD_10[[#This Row],[icd_10_description]]</f>
        <v>F13.96 Sedative, hypnotic or anxiolytic use, unspecified with sedative, hypnotic or anxiolytic-induced persisting amnestic disorder</v>
      </c>
      <c r="K193" t="s">
        <v>139</v>
      </c>
      <c r="L193" t="s">
        <v>216</v>
      </c>
    </row>
    <row r="194" spans="8:12" x14ac:dyDescent="0.25">
      <c r="H194" t="s">
        <v>553</v>
      </c>
      <c r="I194" t="s">
        <v>554</v>
      </c>
      <c r="J194" t="str">
        <f>ICD_10[[#This Row],[icd_10_code]]&amp;" "&amp;ICD_10[[#This Row],[icd_10_description]]</f>
        <v>F13.97 Sedative-, hypnotic-, or anxiolytic-induced major neurocognitive disorder, Without use disorder</v>
      </c>
      <c r="K194" t="s">
        <v>139</v>
      </c>
      <c r="L194" t="s">
        <v>171</v>
      </c>
    </row>
    <row r="195" spans="8:12" x14ac:dyDescent="0.25">
      <c r="H195" t="s">
        <v>555</v>
      </c>
      <c r="I195" t="s">
        <v>556</v>
      </c>
      <c r="J195" t="str">
        <f>ICD_10[[#This Row],[icd_10_code]]&amp;" "&amp;ICD_10[[#This Row],[icd_10_description]]</f>
        <v>F13.980 Sedative-, hypnotic-, or anxiolytic-induced anxiety disorder, Without use disorder</v>
      </c>
      <c r="K195" t="s">
        <v>139</v>
      </c>
      <c r="L195" t="s">
        <v>171</v>
      </c>
    </row>
    <row r="196" spans="8:12" x14ac:dyDescent="0.25">
      <c r="H196" t="s">
        <v>557</v>
      </c>
      <c r="I196" t="s">
        <v>558</v>
      </c>
      <c r="J196" t="str">
        <f>ICD_10[[#This Row],[icd_10_code]]&amp;" "&amp;ICD_10[[#This Row],[icd_10_description]]</f>
        <v>F13.981 Sedative-, hypnotic-, or anxiolytic-induced sexual dysfunction, Without use disorder</v>
      </c>
      <c r="K196" t="s">
        <v>139</v>
      </c>
      <c r="L196" t="s">
        <v>171</v>
      </c>
    </row>
    <row r="197" spans="8:12" x14ac:dyDescent="0.25">
      <c r="H197" t="s">
        <v>559</v>
      </c>
      <c r="I197" t="s">
        <v>560</v>
      </c>
      <c r="J197" t="str">
        <f>ICD_10[[#This Row],[icd_10_code]]&amp;" "&amp;ICD_10[[#This Row],[icd_10_description]]</f>
        <v>F13.982 Sedative-, hypnotic-, or anxiolytic-induced sleep disorder, Without use disorder</v>
      </c>
      <c r="K197" t="s">
        <v>139</v>
      </c>
      <c r="L197" t="s">
        <v>171</v>
      </c>
    </row>
    <row r="198" spans="8:12" x14ac:dyDescent="0.25">
      <c r="H198" t="s">
        <v>561</v>
      </c>
      <c r="I198" t="s">
        <v>562</v>
      </c>
      <c r="J198" t="str">
        <f>ICD_10[[#This Row],[icd_10_code]]&amp;" "&amp;ICD_10[[#This Row],[icd_10_description]]</f>
        <v>F13.988 Sedative-, hypnotic-, or anxiolytic-induced mild neurocognitive disorder, Without use disorder</v>
      </c>
      <c r="K198" t="s">
        <v>139</v>
      </c>
      <c r="L198" t="s">
        <v>171</v>
      </c>
    </row>
    <row r="199" spans="8:12" x14ac:dyDescent="0.25">
      <c r="H199" t="s">
        <v>563</v>
      </c>
      <c r="I199" t="s">
        <v>564</v>
      </c>
      <c r="J199" t="str">
        <f>ICD_10[[#This Row],[icd_10_code]]&amp;" "&amp;ICD_10[[#This Row],[icd_10_description]]</f>
        <v>F13.99 Unspecified sedative-, hypnotic-, or anxiolytic-related disorder</v>
      </c>
      <c r="K199" t="s">
        <v>139</v>
      </c>
      <c r="L199" t="s">
        <v>216</v>
      </c>
    </row>
    <row r="200" spans="8:12" x14ac:dyDescent="0.25">
      <c r="H200" t="s">
        <v>565</v>
      </c>
      <c r="I200" t="s">
        <v>566</v>
      </c>
      <c r="J200" t="str">
        <f>ICD_10[[#This Row],[icd_10_code]]&amp;" "&amp;ICD_10[[#This Row],[icd_10_description]]</f>
        <v>F14.10 Cocaine use disorder, Mild</v>
      </c>
      <c r="K200" t="s">
        <v>139</v>
      </c>
      <c r="L200" t="s">
        <v>216</v>
      </c>
    </row>
    <row r="201" spans="8:12" x14ac:dyDescent="0.25">
      <c r="H201" t="s">
        <v>567</v>
      </c>
      <c r="I201" t="s">
        <v>568</v>
      </c>
      <c r="J201" t="str">
        <f>ICD_10[[#This Row],[icd_10_code]]&amp;" "&amp;ICD_10[[#This Row],[icd_10_description]]</f>
        <v>F14.120 Cocaine abuse with intoxication, uncomplicated</v>
      </c>
      <c r="K201" t="s">
        <v>139</v>
      </c>
      <c r="L201" t="s">
        <v>216</v>
      </c>
    </row>
    <row r="202" spans="8:12" x14ac:dyDescent="0.25">
      <c r="H202" t="s">
        <v>569</v>
      </c>
      <c r="I202" t="s">
        <v>570</v>
      </c>
      <c r="J202" t="str">
        <f>ICD_10[[#This Row],[icd_10_code]]&amp;" "&amp;ICD_10[[#This Row],[icd_10_description]]</f>
        <v>F14.121 Cocaine intoxication delirium, With mild use disorder</v>
      </c>
      <c r="K202" t="s">
        <v>139</v>
      </c>
      <c r="L202" t="s">
        <v>216</v>
      </c>
    </row>
    <row r="203" spans="8:12" x14ac:dyDescent="0.25">
      <c r="H203" t="s">
        <v>571</v>
      </c>
      <c r="I203" t="s">
        <v>572</v>
      </c>
      <c r="J203" t="str">
        <f>ICD_10[[#This Row],[icd_10_code]]&amp;" "&amp;ICD_10[[#This Row],[icd_10_description]]</f>
        <v>F14.122 Cocaine intoxication, With perceptual disturbances, With mild use disorder</v>
      </c>
      <c r="K203" t="s">
        <v>139</v>
      </c>
      <c r="L203" t="s">
        <v>216</v>
      </c>
    </row>
    <row r="204" spans="8:12" x14ac:dyDescent="0.25">
      <c r="H204" t="s">
        <v>573</v>
      </c>
      <c r="I204" t="s">
        <v>574</v>
      </c>
      <c r="J204" t="str">
        <f>ICD_10[[#This Row],[icd_10_code]]&amp;" "&amp;ICD_10[[#This Row],[icd_10_description]]</f>
        <v>F14.129 Cocaine intoxication, Without perceptual disturbances, With mild use disorder</v>
      </c>
      <c r="K204" t="s">
        <v>139</v>
      </c>
      <c r="L204" t="s">
        <v>216</v>
      </c>
    </row>
    <row r="205" spans="8:12" x14ac:dyDescent="0.25">
      <c r="H205" t="s">
        <v>575</v>
      </c>
      <c r="I205" t="s">
        <v>576</v>
      </c>
      <c r="J205" t="str">
        <f>ICD_10[[#This Row],[icd_10_code]]&amp;" "&amp;ICD_10[[#This Row],[icd_10_description]]</f>
        <v>F14.14 Cocaine-induced bipolar and related disorder, With mild use disorder</v>
      </c>
      <c r="K205" t="s">
        <v>139</v>
      </c>
      <c r="L205" t="s">
        <v>216</v>
      </c>
    </row>
    <row r="206" spans="8:12" x14ac:dyDescent="0.25">
      <c r="H206" t="s">
        <v>577</v>
      </c>
      <c r="I206" t="s">
        <v>578</v>
      </c>
      <c r="J206" t="str">
        <f>ICD_10[[#This Row],[icd_10_code]]&amp;" "&amp;ICD_10[[#This Row],[icd_10_description]]</f>
        <v>F14.150 Cocaine abuse with cocaine-induced psychotic disorder with delusions</v>
      </c>
      <c r="K206" t="s">
        <v>139</v>
      </c>
      <c r="L206" t="s">
        <v>216</v>
      </c>
    </row>
    <row r="207" spans="8:12" x14ac:dyDescent="0.25">
      <c r="H207" t="s">
        <v>579</v>
      </c>
      <c r="I207" t="s">
        <v>580</v>
      </c>
      <c r="J207" t="str">
        <f>ICD_10[[#This Row],[icd_10_code]]&amp;" "&amp;ICD_10[[#This Row],[icd_10_description]]</f>
        <v>F14.151 Cocaine abuse with cocaine-induced psychotic disorder with hallucinations</v>
      </c>
      <c r="K207" t="s">
        <v>139</v>
      </c>
      <c r="L207" t="s">
        <v>216</v>
      </c>
    </row>
    <row r="208" spans="8:12" x14ac:dyDescent="0.25">
      <c r="H208" t="s">
        <v>581</v>
      </c>
      <c r="I208" t="s">
        <v>582</v>
      </c>
      <c r="J208" t="str">
        <f>ICD_10[[#This Row],[icd_10_code]]&amp;" "&amp;ICD_10[[#This Row],[icd_10_description]]</f>
        <v>F14.159 Cocaine-induced psychotic disorder, With mild use disorder</v>
      </c>
      <c r="K208" t="s">
        <v>139</v>
      </c>
      <c r="L208" t="s">
        <v>216</v>
      </c>
    </row>
    <row r="209" spans="8:12" x14ac:dyDescent="0.25">
      <c r="H209" t="s">
        <v>583</v>
      </c>
      <c r="I209" t="s">
        <v>584</v>
      </c>
      <c r="J209" t="str">
        <f>ICD_10[[#This Row],[icd_10_code]]&amp;" "&amp;ICD_10[[#This Row],[icd_10_description]]</f>
        <v>F14.180 Cocaine-induced anxiety disorder, With mild use disorder</v>
      </c>
      <c r="K209" t="s">
        <v>139</v>
      </c>
      <c r="L209" t="s">
        <v>216</v>
      </c>
    </row>
    <row r="210" spans="8:12" x14ac:dyDescent="0.25">
      <c r="H210" t="s">
        <v>585</v>
      </c>
      <c r="I210" t="s">
        <v>586</v>
      </c>
      <c r="J210" t="str">
        <f>ICD_10[[#This Row],[icd_10_code]]&amp;" "&amp;ICD_10[[#This Row],[icd_10_description]]</f>
        <v>F14.181 Cocaine-induced sexual dysfunction, With mild use disorder</v>
      </c>
      <c r="K210" t="s">
        <v>139</v>
      </c>
      <c r="L210" t="s">
        <v>216</v>
      </c>
    </row>
    <row r="211" spans="8:12" x14ac:dyDescent="0.25">
      <c r="H211" t="s">
        <v>587</v>
      </c>
      <c r="I211" t="s">
        <v>588</v>
      </c>
      <c r="J211" t="str">
        <f>ICD_10[[#This Row],[icd_10_code]]&amp;" "&amp;ICD_10[[#This Row],[icd_10_description]]</f>
        <v>F14.182 Cocaine-induced sleep disorder, With mild use disorder</v>
      </c>
      <c r="K211" t="s">
        <v>139</v>
      </c>
      <c r="L211" t="s">
        <v>216</v>
      </c>
    </row>
    <row r="212" spans="8:12" x14ac:dyDescent="0.25">
      <c r="H212" t="s">
        <v>589</v>
      </c>
      <c r="I212" t="s">
        <v>590</v>
      </c>
      <c r="J212" t="str">
        <f>ICD_10[[#This Row],[icd_10_code]]&amp;" "&amp;ICD_10[[#This Row],[icd_10_description]]</f>
        <v>F14.188 Cocaine-induced obsessive-compulsive and related disorder, With mild use disorder</v>
      </c>
      <c r="K212" t="s">
        <v>139</v>
      </c>
      <c r="L212" t="s">
        <v>216</v>
      </c>
    </row>
    <row r="213" spans="8:12" x14ac:dyDescent="0.25">
      <c r="H213" t="s">
        <v>591</v>
      </c>
      <c r="I213" t="s">
        <v>592</v>
      </c>
      <c r="J213" t="str">
        <f>ICD_10[[#This Row],[icd_10_code]]&amp;" "&amp;ICD_10[[#This Row],[icd_10_description]]</f>
        <v>F14.19 Cocaine abuse with unspecified cocaine-induced disorder</v>
      </c>
      <c r="K213" t="s">
        <v>139</v>
      </c>
      <c r="L213" t="s">
        <v>216</v>
      </c>
    </row>
    <row r="214" spans="8:12" x14ac:dyDescent="0.25">
      <c r="H214" t="s">
        <v>593</v>
      </c>
      <c r="I214" t="s">
        <v>594</v>
      </c>
      <c r="J214" t="str">
        <f>ICD_10[[#This Row],[icd_10_code]]&amp;" "&amp;ICD_10[[#This Row],[icd_10_description]]</f>
        <v>F14.20 Cocaine use disorder, Moderate</v>
      </c>
      <c r="K214" t="s">
        <v>139</v>
      </c>
      <c r="L214" t="s">
        <v>216</v>
      </c>
    </row>
    <row r="215" spans="8:12" x14ac:dyDescent="0.25">
      <c r="H215" t="s">
        <v>595</v>
      </c>
      <c r="I215" t="s">
        <v>596</v>
      </c>
      <c r="J215" t="str">
        <f>ICD_10[[#This Row],[icd_10_code]]&amp;" "&amp;ICD_10[[#This Row],[icd_10_description]]</f>
        <v>F14.21 Cocaine dependence, in remission</v>
      </c>
      <c r="K215" t="s">
        <v>139</v>
      </c>
      <c r="L215" t="s">
        <v>216</v>
      </c>
    </row>
    <row r="216" spans="8:12" x14ac:dyDescent="0.25">
      <c r="H216" t="s">
        <v>597</v>
      </c>
      <c r="I216" t="s">
        <v>598</v>
      </c>
      <c r="J216" t="str">
        <f>ICD_10[[#This Row],[icd_10_code]]&amp;" "&amp;ICD_10[[#This Row],[icd_10_description]]</f>
        <v>F14.220 Cocaine dependence with intoxication, uncomplicated</v>
      </c>
      <c r="K216" t="s">
        <v>139</v>
      </c>
      <c r="L216" t="s">
        <v>216</v>
      </c>
    </row>
    <row r="217" spans="8:12" x14ac:dyDescent="0.25">
      <c r="H217" t="s">
        <v>599</v>
      </c>
      <c r="I217" t="s">
        <v>600</v>
      </c>
      <c r="J217" t="str">
        <f>ICD_10[[#This Row],[icd_10_code]]&amp;" "&amp;ICD_10[[#This Row],[icd_10_description]]</f>
        <v>F14.221 Cocaine intoxication delirium, With moderate or severe use disorder</v>
      </c>
      <c r="K217" t="s">
        <v>139</v>
      </c>
      <c r="L217" t="s">
        <v>216</v>
      </c>
    </row>
    <row r="218" spans="8:12" x14ac:dyDescent="0.25">
      <c r="H218" t="s">
        <v>601</v>
      </c>
      <c r="I218" t="s">
        <v>602</v>
      </c>
      <c r="J218" t="str">
        <f>ICD_10[[#This Row],[icd_10_code]]&amp;" "&amp;ICD_10[[#This Row],[icd_10_description]]</f>
        <v>F14.222 Cocaine intoxication, With perceptual disturbances, With moderate or severe use disorder</v>
      </c>
      <c r="K218" t="s">
        <v>139</v>
      </c>
      <c r="L218" t="s">
        <v>216</v>
      </c>
    </row>
    <row r="219" spans="8:12" x14ac:dyDescent="0.25">
      <c r="H219" t="s">
        <v>603</v>
      </c>
      <c r="I219" t="s">
        <v>604</v>
      </c>
      <c r="J219" t="str">
        <f>ICD_10[[#This Row],[icd_10_code]]&amp;" "&amp;ICD_10[[#This Row],[icd_10_description]]</f>
        <v>F14.229 Cocaine intoxication, Without perceptual disturbances, With moderate or severe use disorder</v>
      </c>
      <c r="K219" t="s">
        <v>139</v>
      </c>
      <c r="L219" t="s">
        <v>216</v>
      </c>
    </row>
    <row r="220" spans="8:12" x14ac:dyDescent="0.25">
      <c r="H220" t="s">
        <v>605</v>
      </c>
      <c r="I220" t="s">
        <v>606</v>
      </c>
      <c r="J220" t="str">
        <f>ICD_10[[#This Row],[icd_10_code]]&amp;" "&amp;ICD_10[[#This Row],[icd_10_description]]</f>
        <v>F14.23 Cocaine withdrawal</v>
      </c>
      <c r="K220" t="s">
        <v>139</v>
      </c>
      <c r="L220" t="s">
        <v>216</v>
      </c>
    </row>
    <row r="221" spans="8:12" x14ac:dyDescent="0.25">
      <c r="H221" t="s">
        <v>607</v>
      </c>
      <c r="I221" t="s">
        <v>608</v>
      </c>
      <c r="J221" t="str">
        <f>ICD_10[[#This Row],[icd_10_code]]&amp;" "&amp;ICD_10[[#This Row],[icd_10_description]]</f>
        <v>F14.24 Cocaine-induced bipolar and related disorder, With moderate or severe use disorder</v>
      </c>
      <c r="K221" t="s">
        <v>139</v>
      </c>
      <c r="L221" t="s">
        <v>216</v>
      </c>
    </row>
    <row r="222" spans="8:12" x14ac:dyDescent="0.25">
      <c r="H222" t="s">
        <v>609</v>
      </c>
      <c r="I222" t="s">
        <v>610</v>
      </c>
      <c r="J222" t="str">
        <f>ICD_10[[#This Row],[icd_10_code]]&amp;" "&amp;ICD_10[[#This Row],[icd_10_description]]</f>
        <v>F14.250 Cocaine dependence with cocaine-induced psychotic disorder with delusions</v>
      </c>
      <c r="K222" t="s">
        <v>139</v>
      </c>
      <c r="L222" t="s">
        <v>216</v>
      </c>
    </row>
    <row r="223" spans="8:12" x14ac:dyDescent="0.25">
      <c r="H223" t="s">
        <v>611</v>
      </c>
      <c r="I223" t="s">
        <v>612</v>
      </c>
      <c r="J223" t="str">
        <f>ICD_10[[#This Row],[icd_10_code]]&amp;" "&amp;ICD_10[[#This Row],[icd_10_description]]</f>
        <v>F14.251 Cocaine dependence with cocaine-induced psychotic disorder with hallucinations</v>
      </c>
      <c r="K223" t="s">
        <v>139</v>
      </c>
      <c r="L223" t="s">
        <v>216</v>
      </c>
    </row>
    <row r="224" spans="8:12" x14ac:dyDescent="0.25">
      <c r="H224" t="s">
        <v>613</v>
      </c>
      <c r="I224" t="s">
        <v>614</v>
      </c>
      <c r="J224" t="str">
        <f>ICD_10[[#This Row],[icd_10_code]]&amp;" "&amp;ICD_10[[#This Row],[icd_10_description]]</f>
        <v>F14.259 Cocaine-induced psychotic disorder, With moderate or severe use disorder</v>
      </c>
      <c r="K224" t="s">
        <v>139</v>
      </c>
      <c r="L224" t="s">
        <v>216</v>
      </c>
    </row>
    <row r="225" spans="8:12" x14ac:dyDescent="0.25">
      <c r="H225" t="s">
        <v>615</v>
      </c>
      <c r="I225" t="s">
        <v>616</v>
      </c>
      <c r="J225" t="str">
        <f>ICD_10[[#This Row],[icd_10_code]]&amp;" "&amp;ICD_10[[#This Row],[icd_10_description]]</f>
        <v>F14.280 Cocaine-induced anxiety disorder, With moderate or severe use disorder</v>
      </c>
      <c r="K225" t="s">
        <v>139</v>
      </c>
      <c r="L225" t="s">
        <v>216</v>
      </c>
    </row>
    <row r="226" spans="8:12" x14ac:dyDescent="0.25">
      <c r="H226" t="s">
        <v>617</v>
      </c>
      <c r="I226" t="s">
        <v>618</v>
      </c>
      <c r="J226" t="str">
        <f>ICD_10[[#This Row],[icd_10_code]]&amp;" "&amp;ICD_10[[#This Row],[icd_10_description]]</f>
        <v>F14.281 Cocaine-induced sexual dysfunction, With moderate or severe use disorder</v>
      </c>
      <c r="K226" t="s">
        <v>139</v>
      </c>
      <c r="L226" t="s">
        <v>216</v>
      </c>
    </row>
    <row r="227" spans="8:12" x14ac:dyDescent="0.25">
      <c r="H227" t="s">
        <v>619</v>
      </c>
      <c r="I227" t="s">
        <v>620</v>
      </c>
      <c r="J227" t="str">
        <f>ICD_10[[#This Row],[icd_10_code]]&amp;" "&amp;ICD_10[[#This Row],[icd_10_description]]</f>
        <v>F14.282 Cocaine-induced sleep disorder, With moderate or severe use disorder</v>
      </c>
      <c r="K227" t="s">
        <v>139</v>
      </c>
      <c r="L227" t="s">
        <v>216</v>
      </c>
    </row>
    <row r="228" spans="8:12" x14ac:dyDescent="0.25">
      <c r="H228" t="s">
        <v>621</v>
      </c>
      <c r="I228" t="s">
        <v>622</v>
      </c>
      <c r="J228" t="str">
        <f>ICD_10[[#This Row],[icd_10_code]]&amp;" "&amp;ICD_10[[#This Row],[icd_10_description]]</f>
        <v>F14.288 Cocaine-induced obsessive-compulsive and related disorder, With moderate or severe use disorder</v>
      </c>
      <c r="K228" t="s">
        <v>139</v>
      </c>
      <c r="L228" t="s">
        <v>216</v>
      </c>
    </row>
    <row r="229" spans="8:12" x14ac:dyDescent="0.25">
      <c r="H229" t="s">
        <v>623</v>
      </c>
      <c r="I229" t="s">
        <v>624</v>
      </c>
      <c r="J229" t="str">
        <f>ICD_10[[#This Row],[icd_10_code]]&amp;" "&amp;ICD_10[[#This Row],[icd_10_description]]</f>
        <v>F14.29 Cocaine dependence with unspecified cocaine-induced disorder</v>
      </c>
      <c r="K229" t="s">
        <v>139</v>
      </c>
      <c r="L229" t="s">
        <v>216</v>
      </c>
    </row>
    <row r="230" spans="8:12" x14ac:dyDescent="0.25">
      <c r="H230" t="s">
        <v>625</v>
      </c>
      <c r="I230" t="s">
        <v>626</v>
      </c>
      <c r="J230" t="str">
        <f>ICD_10[[#This Row],[icd_10_code]]&amp;" "&amp;ICD_10[[#This Row],[icd_10_description]]</f>
        <v>F14.90 Cocaine use, unspecified, uncomplicated</v>
      </c>
      <c r="K230" t="s">
        <v>139</v>
      </c>
      <c r="L230" t="s">
        <v>216</v>
      </c>
    </row>
    <row r="231" spans="8:12" x14ac:dyDescent="0.25">
      <c r="H231" t="s">
        <v>627</v>
      </c>
      <c r="I231" t="s">
        <v>628</v>
      </c>
      <c r="J231" t="str">
        <f>ICD_10[[#This Row],[icd_10_code]]&amp;" "&amp;ICD_10[[#This Row],[icd_10_description]]</f>
        <v>F14.920 Cocaine use, unspecified with intoxication, uncomplicated</v>
      </c>
      <c r="K231" t="s">
        <v>139</v>
      </c>
      <c r="L231" t="s">
        <v>216</v>
      </c>
    </row>
    <row r="232" spans="8:12" x14ac:dyDescent="0.25">
      <c r="H232" t="s">
        <v>629</v>
      </c>
      <c r="I232" t="s">
        <v>630</v>
      </c>
      <c r="J232" t="str">
        <f>ICD_10[[#This Row],[icd_10_code]]&amp;" "&amp;ICD_10[[#This Row],[icd_10_description]]</f>
        <v>F14.921 Cocaine intoxication delirium, Without use disorder</v>
      </c>
      <c r="K232" t="s">
        <v>139</v>
      </c>
      <c r="L232" t="s">
        <v>171</v>
      </c>
    </row>
    <row r="233" spans="8:12" x14ac:dyDescent="0.25">
      <c r="H233" t="s">
        <v>631</v>
      </c>
      <c r="I233" t="s">
        <v>632</v>
      </c>
      <c r="J233" t="str">
        <f>ICD_10[[#This Row],[icd_10_code]]&amp;" "&amp;ICD_10[[#This Row],[icd_10_description]]</f>
        <v>F14.922 Cocaine intoxication, With perceptual disturbances, Without use disorder</v>
      </c>
      <c r="K233" t="s">
        <v>139</v>
      </c>
      <c r="L233" t="s">
        <v>171</v>
      </c>
    </row>
    <row r="234" spans="8:12" x14ac:dyDescent="0.25">
      <c r="H234" t="s">
        <v>633</v>
      </c>
      <c r="I234" t="s">
        <v>634</v>
      </c>
      <c r="J234" t="str">
        <f>ICD_10[[#This Row],[icd_10_code]]&amp;" "&amp;ICD_10[[#This Row],[icd_10_description]]</f>
        <v>F14.929 Cocaine intoxication, Without perceptual disturbances, Without use disorder</v>
      </c>
      <c r="K234" t="s">
        <v>139</v>
      </c>
      <c r="L234" t="s">
        <v>216</v>
      </c>
    </row>
    <row r="235" spans="8:12" x14ac:dyDescent="0.25">
      <c r="H235" t="s">
        <v>635</v>
      </c>
      <c r="I235" t="s">
        <v>636</v>
      </c>
      <c r="J235" t="str">
        <f>ICD_10[[#This Row],[icd_10_code]]&amp;" "&amp;ICD_10[[#This Row],[icd_10_description]]</f>
        <v>F14.94 Cocaine-induced bipolar and related disorder, Without use disorder</v>
      </c>
      <c r="K235" t="s">
        <v>139</v>
      </c>
      <c r="L235" t="s">
        <v>171</v>
      </c>
    </row>
    <row r="236" spans="8:12" x14ac:dyDescent="0.25">
      <c r="H236" t="s">
        <v>637</v>
      </c>
      <c r="I236" t="s">
        <v>638</v>
      </c>
      <c r="J236" t="str">
        <f>ICD_10[[#This Row],[icd_10_code]]&amp;" "&amp;ICD_10[[#This Row],[icd_10_description]]</f>
        <v>F14.950 Cocaine use, unspecified with cocaine-induced psychotic disorder with delusions</v>
      </c>
      <c r="K236" t="s">
        <v>139</v>
      </c>
      <c r="L236" t="s">
        <v>216</v>
      </c>
    </row>
    <row r="237" spans="8:12" x14ac:dyDescent="0.25">
      <c r="H237" t="s">
        <v>639</v>
      </c>
      <c r="I237" t="s">
        <v>640</v>
      </c>
      <c r="J237" t="str">
        <f>ICD_10[[#This Row],[icd_10_code]]&amp;" "&amp;ICD_10[[#This Row],[icd_10_description]]</f>
        <v>F14.951 Cocaine use, unspecified with cocaine-induced psychotic disorder with hallucinations</v>
      </c>
      <c r="K237" t="s">
        <v>139</v>
      </c>
      <c r="L237" t="s">
        <v>216</v>
      </c>
    </row>
    <row r="238" spans="8:12" x14ac:dyDescent="0.25">
      <c r="H238" t="s">
        <v>641</v>
      </c>
      <c r="I238" t="s">
        <v>642</v>
      </c>
      <c r="J238" t="str">
        <f>ICD_10[[#This Row],[icd_10_code]]&amp;" "&amp;ICD_10[[#This Row],[icd_10_description]]</f>
        <v>F14.959 Cocaine-induced psychotic disorder, Without use disorder</v>
      </c>
      <c r="K238" t="s">
        <v>139</v>
      </c>
      <c r="L238" t="s">
        <v>171</v>
      </c>
    </row>
    <row r="239" spans="8:12" x14ac:dyDescent="0.25">
      <c r="H239" t="s">
        <v>643</v>
      </c>
      <c r="I239" t="s">
        <v>644</v>
      </c>
      <c r="J239" t="str">
        <f>ICD_10[[#This Row],[icd_10_code]]&amp;" "&amp;ICD_10[[#This Row],[icd_10_description]]</f>
        <v>F14.980 Cocaine-induced anxiety disorder, Without use disorder</v>
      </c>
      <c r="K239" t="s">
        <v>139</v>
      </c>
      <c r="L239" t="s">
        <v>171</v>
      </c>
    </row>
    <row r="240" spans="8:12" x14ac:dyDescent="0.25">
      <c r="H240" t="s">
        <v>645</v>
      </c>
      <c r="I240" t="s">
        <v>646</v>
      </c>
      <c r="J240" t="str">
        <f>ICD_10[[#This Row],[icd_10_code]]&amp;" "&amp;ICD_10[[#This Row],[icd_10_description]]</f>
        <v>F14.981 Cocaine-induced sexual dysfunction, Without use disorder</v>
      </c>
      <c r="K240" t="s">
        <v>139</v>
      </c>
      <c r="L240" t="s">
        <v>171</v>
      </c>
    </row>
    <row r="241" spans="8:12" x14ac:dyDescent="0.25">
      <c r="H241" t="s">
        <v>647</v>
      </c>
      <c r="I241" t="s">
        <v>648</v>
      </c>
      <c r="J241" t="str">
        <f>ICD_10[[#This Row],[icd_10_code]]&amp;" "&amp;ICD_10[[#This Row],[icd_10_description]]</f>
        <v>F14.982 Cocaine-induced sleep disorder, Without use disorder</v>
      </c>
      <c r="K241" t="s">
        <v>139</v>
      </c>
      <c r="L241" t="s">
        <v>171</v>
      </c>
    </row>
    <row r="242" spans="8:12" x14ac:dyDescent="0.25">
      <c r="H242" t="s">
        <v>649</v>
      </c>
      <c r="I242" t="s">
        <v>650</v>
      </c>
      <c r="J242" t="str">
        <f>ICD_10[[#This Row],[icd_10_code]]&amp;" "&amp;ICD_10[[#This Row],[icd_10_description]]</f>
        <v>F14.988 Cocaine-induced obsessive-compulsive and related disorder, Without use disorder</v>
      </c>
      <c r="K242" t="s">
        <v>139</v>
      </c>
      <c r="L242" t="s">
        <v>171</v>
      </c>
    </row>
    <row r="243" spans="8:12" x14ac:dyDescent="0.25">
      <c r="H243" t="s">
        <v>651</v>
      </c>
      <c r="I243" t="s">
        <v>652</v>
      </c>
      <c r="J243" t="str">
        <f>ICD_10[[#This Row],[icd_10_code]]&amp;" "&amp;ICD_10[[#This Row],[icd_10_description]]</f>
        <v>F14.99 Unspecified cocaine-related disorder</v>
      </c>
      <c r="K243" t="s">
        <v>139</v>
      </c>
      <c r="L243" t="s">
        <v>216</v>
      </c>
    </row>
    <row r="244" spans="8:12" x14ac:dyDescent="0.25">
      <c r="H244" t="s">
        <v>653</v>
      </c>
      <c r="I244" t="s">
        <v>654</v>
      </c>
      <c r="J244" t="str">
        <f>ICD_10[[#This Row],[icd_10_code]]&amp;" "&amp;ICD_10[[#This Row],[icd_10_description]]</f>
        <v>F15.10 Amphetamine-type substance use disorder, Mild</v>
      </c>
      <c r="K244" t="s">
        <v>139</v>
      </c>
      <c r="L244" t="s">
        <v>216</v>
      </c>
    </row>
    <row r="245" spans="8:12" x14ac:dyDescent="0.25">
      <c r="H245" t="s">
        <v>655</v>
      </c>
      <c r="I245" t="s">
        <v>656</v>
      </c>
      <c r="J245" t="str">
        <f>ICD_10[[#This Row],[icd_10_code]]&amp;" "&amp;ICD_10[[#This Row],[icd_10_description]]</f>
        <v>F15.120 Other stimulant abuse with intoxication, uncomplicated</v>
      </c>
      <c r="K245" t="s">
        <v>139</v>
      </c>
      <c r="L245" t="s">
        <v>216</v>
      </c>
    </row>
    <row r="246" spans="8:12" x14ac:dyDescent="0.25">
      <c r="H246" t="s">
        <v>657</v>
      </c>
      <c r="I246" t="s">
        <v>658</v>
      </c>
      <c r="J246" t="str">
        <f>ICD_10[[#This Row],[icd_10_code]]&amp;" "&amp;ICD_10[[#This Row],[icd_10_description]]</f>
        <v>F15.121 Amphetamine (or other stimulant) intoxication delirium, With mild use disorder</v>
      </c>
      <c r="K246" t="s">
        <v>139</v>
      </c>
      <c r="L246" t="s">
        <v>216</v>
      </c>
    </row>
    <row r="247" spans="8:12" x14ac:dyDescent="0.25">
      <c r="H247" t="s">
        <v>659</v>
      </c>
      <c r="I247" t="s">
        <v>660</v>
      </c>
      <c r="J247" t="str">
        <f>ICD_10[[#This Row],[icd_10_code]]&amp;" "&amp;ICD_10[[#This Row],[icd_10_description]]</f>
        <v>F15.122 Amphetamine or other stimulant intoxication, With perceptual disturbances, With mild use disorder</v>
      </c>
      <c r="K247" t="s">
        <v>139</v>
      </c>
      <c r="L247" t="s">
        <v>216</v>
      </c>
    </row>
    <row r="248" spans="8:12" x14ac:dyDescent="0.25">
      <c r="H248" t="s">
        <v>661</v>
      </c>
      <c r="I248" t="s">
        <v>662</v>
      </c>
      <c r="J248" t="str">
        <f>ICD_10[[#This Row],[icd_10_code]]&amp;" "&amp;ICD_10[[#This Row],[icd_10_description]]</f>
        <v>F15.129 Amphetamine or other stimulant intoxication, Without perceptual disturbances, With mild use disorder</v>
      </c>
      <c r="K248" t="s">
        <v>139</v>
      </c>
      <c r="L248" t="s">
        <v>216</v>
      </c>
    </row>
    <row r="249" spans="8:12" x14ac:dyDescent="0.25">
      <c r="H249" t="s">
        <v>663</v>
      </c>
      <c r="I249" t="s">
        <v>664</v>
      </c>
      <c r="J249" t="str">
        <f>ICD_10[[#This Row],[icd_10_code]]&amp;" "&amp;ICD_10[[#This Row],[icd_10_description]]</f>
        <v>F15.14 Amphetamine (or other stimulant)-induced bipolar and related disorder, With mild use disorder</v>
      </c>
      <c r="K249" t="s">
        <v>139</v>
      </c>
      <c r="L249" t="s">
        <v>216</v>
      </c>
    </row>
    <row r="250" spans="8:12" x14ac:dyDescent="0.25">
      <c r="H250" t="s">
        <v>665</v>
      </c>
      <c r="I250" t="s">
        <v>666</v>
      </c>
      <c r="J250" t="str">
        <f>ICD_10[[#This Row],[icd_10_code]]&amp;" "&amp;ICD_10[[#This Row],[icd_10_description]]</f>
        <v>F15.150 Other stimulant abuse with stimulant-induced psychotic disorder with delusions</v>
      </c>
      <c r="K250" t="s">
        <v>139</v>
      </c>
      <c r="L250" t="s">
        <v>216</v>
      </c>
    </row>
    <row r="251" spans="8:12" x14ac:dyDescent="0.25">
      <c r="H251" t="s">
        <v>667</v>
      </c>
      <c r="I251" t="s">
        <v>668</v>
      </c>
      <c r="J251" t="str">
        <f>ICD_10[[#This Row],[icd_10_code]]&amp;" "&amp;ICD_10[[#This Row],[icd_10_description]]</f>
        <v>F15.151 Other stimulant abuse with stimulant-induced psychotic disorder with hallucinations</v>
      </c>
      <c r="K251" t="s">
        <v>139</v>
      </c>
      <c r="L251" t="s">
        <v>216</v>
      </c>
    </row>
    <row r="252" spans="8:12" x14ac:dyDescent="0.25">
      <c r="H252" t="s">
        <v>669</v>
      </c>
      <c r="I252" t="s">
        <v>670</v>
      </c>
      <c r="J252" t="str">
        <f>ICD_10[[#This Row],[icd_10_code]]&amp;" "&amp;ICD_10[[#This Row],[icd_10_description]]</f>
        <v>F15.159 Amphetamine (or other stimulant)-induced psychotic disorder, With mild use disorder</v>
      </c>
      <c r="K252" t="s">
        <v>139</v>
      </c>
      <c r="L252" t="s">
        <v>216</v>
      </c>
    </row>
    <row r="253" spans="8:12" x14ac:dyDescent="0.25">
      <c r="H253" t="s">
        <v>671</v>
      </c>
      <c r="I253" t="s">
        <v>672</v>
      </c>
      <c r="J253" t="str">
        <f>ICD_10[[#This Row],[icd_10_code]]&amp;" "&amp;ICD_10[[#This Row],[icd_10_description]]</f>
        <v>F15.180 Caffeine-induced anxiety disorder, With mild use disorder</v>
      </c>
      <c r="K253" t="s">
        <v>139</v>
      </c>
      <c r="L253" t="s">
        <v>216</v>
      </c>
    </row>
    <row r="254" spans="8:12" x14ac:dyDescent="0.25">
      <c r="H254" t="s">
        <v>673</v>
      </c>
      <c r="I254" t="s">
        <v>674</v>
      </c>
      <c r="J254" t="str">
        <f>ICD_10[[#This Row],[icd_10_code]]&amp;" "&amp;ICD_10[[#This Row],[icd_10_description]]</f>
        <v>F15.181 Amphetamine (or other stimulant)-induced sexual dysfunction, With mild use disorder</v>
      </c>
      <c r="K254" t="s">
        <v>139</v>
      </c>
      <c r="L254" t="s">
        <v>216</v>
      </c>
    </row>
    <row r="255" spans="8:12" x14ac:dyDescent="0.25">
      <c r="H255" t="s">
        <v>675</v>
      </c>
      <c r="I255" t="s">
        <v>676</v>
      </c>
      <c r="J255" t="str">
        <f>ICD_10[[#This Row],[icd_10_code]]&amp;" "&amp;ICD_10[[#This Row],[icd_10_description]]</f>
        <v>F15.182 Amphetamine (or other stimulant)-induced sleep disorder, With mild use disorder</v>
      </c>
      <c r="K255" t="s">
        <v>139</v>
      </c>
      <c r="L255" t="s">
        <v>216</v>
      </c>
    </row>
    <row r="256" spans="8:12" x14ac:dyDescent="0.25">
      <c r="H256" t="s">
        <v>677</v>
      </c>
      <c r="I256" t="s">
        <v>678</v>
      </c>
      <c r="J256" t="str">
        <f>ICD_10[[#This Row],[icd_10_code]]&amp;" "&amp;ICD_10[[#This Row],[icd_10_description]]</f>
        <v>F15.188 Amphetamine (or other stimulant)-induced obsessive-compulsive and related disorder, With mild use disorder</v>
      </c>
      <c r="K256" t="s">
        <v>139</v>
      </c>
      <c r="L256" t="s">
        <v>216</v>
      </c>
    </row>
    <row r="257" spans="8:12" x14ac:dyDescent="0.25">
      <c r="H257" t="s">
        <v>679</v>
      </c>
      <c r="I257" t="s">
        <v>680</v>
      </c>
      <c r="J257" t="str">
        <f>ICD_10[[#This Row],[icd_10_code]]&amp;" "&amp;ICD_10[[#This Row],[icd_10_description]]</f>
        <v>F15.19 Other stimulant abuse with unspecified stimulant-induced disorder</v>
      </c>
      <c r="K257" t="s">
        <v>139</v>
      </c>
      <c r="L257" t="s">
        <v>216</v>
      </c>
    </row>
    <row r="258" spans="8:12" x14ac:dyDescent="0.25">
      <c r="H258" t="s">
        <v>681</v>
      </c>
      <c r="I258" t="s">
        <v>682</v>
      </c>
      <c r="J258" t="str">
        <f>ICD_10[[#This Row],[icd_10_code]]&amp;" "&amp;ICD_10[[#This Row],[icd_10_description]]</f>
        <v>F15.20 Amphetamine-type substance use disorder, Moderate</v>
      </c>
      <c r="K258" t="s">
        <v>139</v>
      </c>
      <c r="L258" t="s">
        <v>216</v>
      </c>
    </row>
    <row r="259" spans="8:12" x14ac:dyDescent="0.25">
      <c r="H259" t="s">
        <v>683</v>
      </c>
      <c r="I259" t="s">
        <v>684</v>
      </c>
      <c r="J259" t="str">
        <f>ICD_10[[#This Row],[icd_10_code]]&amp;" "&amp;ICD_10[[#This Row],[icd_10_description]]</f>
        <v>F15.21 Other stimulant dependence, in remission</v>
      </c>
      <c r="K259" t="s">
        <v>139</v>
      </c>
      <c r="L259" t="s">
        <v>216</v>
      </c>
    </row>
    <row r="260" spans="8:12" x14ac:dyDescent="0.25">
      <c r="H260" t="s">
        <v>685</v>
      </c>
      <c r="I260" t="s">
        <v>686</v>
      </c>
      <c r="J260" t="str">
        <f>ICD_10[[#This Row],[icd_10_code]]&amp;" "&amp;ICD_10[[#This Row],[icd_10_description]]</f>
        <v>F15.220 Other stimulant dependence with intoxication, uncomplicated</v>
      </c>
      <c r="K260" t="s">
        <v>139</v>
      </c>
      <c r="L260" t="s">
        <v>216</v>
      </c>
    </row>
    <row r="261" spans="8:12" x14ac:dyDescent="0.25">
      <c r="H261" t="s">
        <v>687</v>
      </c>
      <c r="I261" t="s">
        <v>688</v>
      </c>
      <c r="J261" t="str">
        <f>ICD_10[[#This Row],[icd_10_code]]&amp;" "&amp;ICD_10[[#This Row],[icd_10_description]]</f>
        <v>F15.221 Amphetamine (or other stimulant) intoxication delirium, With moderate or severe use disorder</v>
      </c>
      <c r="K261" t="s">
        <v>139</v>
      </c>
      <c r="L261" t="s">
        <v>216</v>
      </c>
    </row>
    <row r="262" spans="8:12" x14ac:dyDescent="0.25">
      <c r="H262" t="s">
        <v>689</v>
      </c>
      <c r="I262" t="s">
        <v>690</v>
      </c>
      <c r="J262" t="str">
        <f>ICD_10[[#This Row],[icd_10_code]]&amp;" "&amp;ICD_10[[#This Row],[icd_10_description]]</f>
        <v>F15.222 Amphetamine or other stimulant intoxication, With perceptual disturbances, With moderate or severe use disorder</v>
      </c>
      <c r="K262" t="s">
        <v>139</v>
      </c>
      <c r="L262" t="s">
        <v>216</v>
      </c>
    </row>
    <row r="263" spans="8:12" x14ac:dyDescent="0.25">
      <c r="H263" t="s">
        <v>691</v>
      </c>
      <c r="I263" t="s">
        <v>692</v>
      </c>
      <c r="J263" t="str">
        <f>ICD_10[[#This Row],[icd_10_code]]&amp;" "&amp;ICD_10[[#This Row],[icd_10_description]]</f>
        <v>F15.229 Amphetamine or other stimulant intoxication, Without perceptual disturbances, With moderate or severe use disorder</v>
      </c>
      <c r="K263" t="s">
        <v>139</v>
      </c>
      <c r="L263" t="s">
        <v>216</v>
      </c>
    </row>
    <row r="264" spans="8:12" x14ac:dyDescent="0.25">
      <c r="H264" t="s">
        <v>693</v>
      </c>
      <c r="I264" t="s">
        <v>694</v>
      </c>
      <c r="J264" t="str">
        <f>ICD_10[[#This Row],[icd_10_code]]&amp;" "&amp;ICD_10[[#This Row],[icd_10_description]]</f>
        <v>F15.23 Amphetamine or other stimulant withdrawal</v>
      </c>
      <c r="K264" t="s">
        <v>139</v>
      </c>
      <c r="L264" t="s">
        <v>216</v>
      </c>
    </row>
    <row r="265" spans="8:12" x14ac:dyDescent="0.25">
      <c r="H265" t="s">
        <v>695</v>
      </c>
      <c r="I265" t="s">
        <v>696</v>
      </c>
      <c r="J265" t="str">
        <f>ICD_10[[#This Row],[icd_10_code]]&amp;" "&amp;ICD_10[[#This Row],[icd_10_description]]</f>
        <v>F15.24 Amphetamine (or other stimulant)-induced bipolar and related disorder, With moderate or severe use disorder</v>
      </c>
      <c r="K265" t="s">
        <v>139</v>
      </c>
      <c r="L265" t="s">
        <v>216</v>
      </c>
    </row>
    <row r="266" spans="8:12" x14ac:dyDescent="0.25">
      <c r="H266" t="s">
        <v>697</v>
      </c>
      <c r="I266" t="s">
        <v>698</v>
      </c>
      <c r="J266" t="str">
        <f>ICD_10[[#This Row],[icd_10_code]]&amp;" "&amp;ICD_10[[#This Row],[icd_10_description]]</f>
        <v>F15.250 Other stimulant dependence with stimulant-induced psychotic disorder with delusions</v>
      </c>
      <c r="K266" t="s">
        <v>139</v>
      </c>
      <c r="L266" t="s">
        <v>216</v>
      </c>
    </row>
    <row r="267" spans="8:12" x14ac:dyDescent="0.25">
      <c r="H267" t="s">
        <v>699</v>
      </c>
      <c r="I267" t="s">
        <v>700</v>
      </c>
      <c r="J267" t="str">
        <f>ICD_10[[#This Row],[icd_10_code]]&amp;" "&amp;ICD_10[[#This Row],[icd_10_description]]</f>
        <v>F15.251 Other stimulant dependence with stimulant-induced psychotic disorder with hallucinations</v>
      </c>
      <c r="K267" t="s">
        <v>139</v>
      </c>
      <c r="L267" t="s">
        <v>216</v>
      </c>
    </row>
    <row r="268" spans="8:12" x14ac:dyDescent="0.25">
      <c r="H268" t="s">
        <v>701</v>
      </c>
      <c r="I268" t="s">
        <v>702</v>
      </c>
      <c r="J268" t="str">
        <f>ICD_10[[#This Row],[icd_10_code]]&amp;" "&amp;ICD_10[[#This Row],[icd_10_description]]</f>
        <v>F15.259 Amphetamine (or other stimulant)-induced psychotic disorder, With moderate or severe use disorder</v>
      </c>
      <c r="K268" t="s">
        <v>139</v>
      </c>
      <c r="L268" t="s">
        <v>216</v>
      </c>
    </row>
    <row r="269" spans="8:12" x14ac:dyDescent="0.25">
      <c r="H269" t="s">
        <v>703</v>
      </c>
      <c r="I269" t="s">
        <v>704</v>
      </c>
      <c r="J269" t="str">
        <f>ICD_10[[#This Row],[icd_10_code]]&amp;" "&amp;ICD_10[[#This Row],[icd_10_description]]</f>
        <v>F15.280 Caffeine-induced anxiety disorder, With moderate or severe use disorder</v>
      </c>
      <c r="K269" t="s">
        <v>139</v>
      </c>
      <c r="L269" t="s">
        <v>216</v>
      </c>
    </row>
    <row r="270" spans="8:12" x14ac:dyDescent="0.25">
      <c r="H270" t="s">
        <v>705</v>
      </c>
      <c r="I270" t="s">
        <v>706</v>
      </c>
      <c r="J270" t="str">
        <f>ICD_10[[#This Row],[icd_10_code]]&amp;" "&amp;ICD_10[[#This Row],[icd_10_description]]</f>
        <v>F15.281 Amphetamine (or other stimulant)-induced sexual dysfunction, With moderate or severe use disorder</v>
      </c>
      <c r="K270" t="s">
        <v>139</v>
      </c>
      <c r="L270" t="s">
        <v>216</v>
      </c>
    </row>
    <row r="271" spans="8:12" x14ac:dyDescent="0.25">
      <c r="H271" t="s">
        <v>707</v>
      </c>
      <c r="I271" t="s">
        <v>708</v>
      </c>
      <c r="J271" t="str">
        <f>ICD_10[[#This Row],[icd_10_code]]&amp;" "&amp;ICD_10[[#This Row],[icd_10_description]]</f>
        <v>F15.282 Amphetamine (or other stimulant)-induced sleep disorder, With moderate or severe use disorder</v>
      </c>
      <c r="K271" t="s">
        <v>139</v>
      </c>
      <c r="L271" t="s">
        <v>216</v>
      </c>
    </row>
    <row r="272" spans="8:12" x14ac:dyDescent="0.25">
      <c r="H272" t="s">
        <v>709</v>
      </c>
      <c r="I272" t="s">
        <v>710</v>
      </c>
      <c r="J272" t="str">
        <f>ICD_10[[#This Row],[icd_10_code]]&amp;" "&amp;ICD_10[[#This Row],[icd_10_description]]</f>
        <v>F15.288 Amphetamine (or other stimulant)-induced obsessive-compulsive and related disorder, With moderate or severe use disorder</v>
      </c>
      <c r="K272" t="s">
        <v>139</v>
      </c>
      <c r="L272" t="s">
        <v>216</v>
      </c>
    </row>
    <row r="273" spans="8:12" x14ac:dyDescent="0.25">
      <c r="H273" t="s">
        <v>711</v>
      </c>
      <c r="I273" t="s">
        <v>712</v>
      </c>
      <c r="J273" t="str">
        <f>ICD_10[[#This Row],[icd_10_code]]&amp;" "&amp;ICD_10[[#This Row],[icd_10_description]]</f>
        <v>F15.29 Other stimulant dependence with unspecified stimulant-induced disorder</v>
      </c>
      <c r="K273" t="s">
        <v>139</v>
      </c>
      <c r="L273" t="s">
        <v>216</v>
      </c>
    </row>
    <row r="274" spans="8:12" x14ac:dyDescent="0.25">
      <c r="H274" t="s">
        <v>713</v>
      </c>
      <c r="I274" t="s">
        <v>714</v>
      </c>
      <c r="J274" t="str">
        <f>ICD_10[[#This Row],[icd_10_code]]&amp;" "&amp;ICD_10[[#This Row],[icd_10_description]]</f>
        <v>F15.90 Other stimulant use, unspecified, uncomplicated</v>
      </c>
      <c r="K274" t="s">
        <v>139</v>
      </c>
      <c r="L274" t="s">
        <v>216</v>
      </c>
    </row>
    <row r="275" spans="8:12" x14ac:dyDescent="0.25">
      <c r="H275" t="s">
        <v>715</v>
      </c>
      <c r="I275" t="s">
        <v>716</v>
      </c>
      <c r="J275" t="str">
        <f>ICD_10[[#This Row],[icd_10_code]]&amp;" "&amp;ICD_10[[#This Row],[icd_10_description]]</f>
        <v>F15.920 Other stimulant use, unspecified with intoxication, uncomplicated</v>
      </c>
      <c r="K275" t="s">
        <v>139</v>
      </c>
      <c r="L275" t="s">
        <v>216</v>
      </c>
    </row>
    <row r="276" spans="8:12" x14ac:dyDescent="0.25">
      <c r="H276" t="s">
        <v>717</v>
      </c>
      <c r="I276" t="s">
        <v>718</v>
      </c>
      <c r="J276" t="str">
        <f>ICD_10[[#This Row],[icd_10_code]]&amp;" "&amp;ICD_10[[#This Row],[icd_10_description]]</f>
        <v>F15.921 Amphetamine (or other stimulant)-induced delirium</v>
      </c>
      <c r="K276" t="s">
        <v>139</v>
      </c>
      <c r="L276" t="s">
        <v>216</v>
      </c>
    </row>
    <row r="277" spans="8:12" x14ac:dyDescent="0.25">
      <c r="H277" t="s">
        <v>719</v>
      </c>
      <c r="I277" t="s">
        <v>720</v>
      </c>
      <c r="J277" t="str">
        <f>ICD_10[[#This Row],[icd_10_code]]&amp;" "&amp;ICD_10[[#This Row],[icd_10_description]]</f>
        <v>F15.922 Amphetamine or other stimulant intoxication, With perceptual disturbances, Without use disorder</v>
      </c>
      <c r="K277" t="s">
        <v>139</v>
      </c>
      <c r="L277" t="s">
        <v>171</v>
      </c>
    </row>
    <row r="278" spans="8:12" x14ac:dyDescent="0.25">
      <c r="H278" t="s">
        <v>721</v>
      </c>
      <c r="I278" t="s">
        <v>722</v>
      </c>
      <c r="J278" t="str">
        <f>ICD_10[[#This Row],[icd_10_code]]&amp;" "&amp;ICD_10[[#This Row],[icd_10_description]]</f>
        <v>F15.929 Amphetamine or other stimulant intoxication, Without perceptual disturbances, Without use disorder</v>
      </c>
      <c r="K278" t="s">
        <v>139</v>
      </c>
      <c r="L278" t="s">
        <v>216</v>
      </c>
    </row>
    <row r="279" spans="8:12" x14ac:dyDescent="0.25">
      <c r="H279" t="s">
        <v>723</v>
      </c>
      <c r="I279" t="s">
        <v>724</v>
      </c>
      <c r="J279" t="str">
        <f>ICD_10[[#This Row],[icd_10_code]]&amp;" "&amp;ICD_10[[#This Row],[icd_10_description]]</f>
        <v>F15.93 Caffeine withdrawal</v>
      </c>
      <c r="K279" t="s">
        <v>139</v>
      </c>
      <c r="L279" t="s">
        <v>216</v>
      </c>
    </row>
    <row r="280" spans="8:12" x14ac:dyDescent="0.25">
      <c r="H280" t="s">
        <v>725</v>
      </c>
      <c r="I280" t="s">
        <v>726</v>
      </c>
      <c r="J280" t="str">
        <f>ICD_10[[#This Row],[icd_10_code]]&amp;" "&amp;ICD_10[[#This Row],[icd_10_description]]</f>
        <v>F15.94 Amphetamine (or other stimulant)-induced bipolar and related disorder, Without use disorder</v>
      </c>
      <c r="K280" t="s">
        <v>139</v>
      </c>
      <c r="L280" t="s">
        <v>171</v>
      </c>
    </row>
    <row r="281" spans="8:12" x14ac:dyDescent="0.25">
      <c r="H281" t="s">
        <v>727</v>
      </c>
      <c r="I281" t="s">
        <v>728</v>
      </c>
      <c r="J281" t="str">
        <f>ICD_10[[#This Row],[icd_10_code]]&amp;" "&amp;ICD_10[[#This Row],[icd_10_description]]</f>
        <v>F15.950 Other stimulant use, unspecified with stimulant-induced psychotic disorder with delusions</v>
      </c>
      <c r="K281" t="s">
        <v>139</v>
      </c>
      <c r="L281" t="s">
        <v>216</v>
      </c>
    </row>
    <row r="282" spans="8:12" x14ac:dyDescent="0.25">
      <c r="H282" t="s">
        <v>729</v>
      </c>
      <c r="I282" t="s">
        <v>730</v>
      </c>
      <c r="J282" t="str">
        <f>ICD_10[[#This Row],[icd_10_code]]&amp;" "&amp;ICD_10[[#This Row],[icd_10_description]]</f>
        <v>F15.951 Other stimulant use, unspecified with stimulant-induced psychotic disorder with hallucinations</v>
      </c>
      <c r="K282" t="s">
        <v>139</v>
      </c>
      <c r="L282" t="s">
        <v>216</v>
      </c>
    </row>
    <row r="283" spans="8:12" x14ac:dyDescent="0.25">
      <c r="H283" t="s">
        <v>731</v>
      </c>
      <c r="I283" t="s">
        <v>732</v>
      </c>
      <c r="J283" t="str">
        <f>ICD_10[[#This Row],[icd_10_code]]&amp;" "&amp;ICD_10[[#This Row],[icd_10_description]]</f>
        <v>F15.959 Amphetamine (or other stimulant)-induced psychotic disorder, Without use disorder</v>
      </c>
      <c r="K283" t="s">
        <v>139</v>
      </c>
      <c r="L283" t="s">
        <v>171</v>
      </c>
    </row>
    <row r="284" spans="8:12" x14ac:dyDescent="0.25">
      <c r="H284" t="s">
        <v>733</v>
      </c>
      <c r="I284" t="s">
        <v>734</v>
      </c>
      <c r="J284" t="str">
        <f>ICD_10[[#This Row],[icd_10_code]]&amp;" "&amp;ICD_10[[#This Row],[icd_10_description]]</f>
        <v>F15.980 Caffeine-induced anxiety disorder, Without use disorder</v>
      </c>
      <c r="K284" t="s">
        <v>139</v>
      </c>
      <c r="L284" t="s">
        <v>171</v>
      </c>
    </row>
    <row r="285" spans="8:12" x14ac:dyDescent="0.25">
      <c r="H285" t="s">
        <v>735</v>
      </c>
      <c r="I285" t="s">
        <v>736</v>
      </c>
      <c r="J285" t="str">
        <f>ICD_10[[#This Row],[icd_10_code]]&amp;" "&amp;ICD_10[[#This Row],[icd_10_description]]</f>
        <v>F15.981 Amphetamine (or other stimulant)-induced sexual dysfunction, Without use disorder</v>
      </c>
      <c r="K285" t="s">
        <v>139</v>
      </c>
      <c r="L285" t="s">
        <v>171</v>
      </c>
    </row>
    <row r="286" spans="8:12" x14ac:dyDescent="0.25">
      <c r="H286" t="s">
        <v>737</v>
      </c>
      <c r="I286" t="s">
        <v>738</v>
      </c>
      <c r="J286" t="str">
        <f>ICD_10[[#This Row],[icd_10_code]]&amp;" "&amp;ICD_10[[#This Row],[icd_10_description]]</f>
        <v>F15.982 Amphetamine (or other stimulant)-induced sleep disorder, Without use disorder</v>
      </c>
      <c r="K286" t="s">
        <v>139</v>
      </c>
      <c r="L286" t="s">
        <v>171</v>
      </c>
    </row>
    <row r="287" spans="8:12" x14ac:dyDescent="0.25">
      <c r="H287" t="s">
        <v>739</v>
      </c>
      <c r="I287" t="s">
        <v>740</v>
      </c>
      <c r="J287" t="str">
        <f>ICD_10[[#This Row],[icd_10_code]]&amp;" "&amp;ICD_10[[#This Row],[icd_10_description]]</f>
        <v>F15.988 Amphetamine (or other stimulant)-induced obsessive-compulsive and related disorder, Without use disorder</v>
      </c>
      <c r="K287" t="s">
        <v>139</v>
      </c>
      <c r="L287" t="s">
        <v>171</v>
      </c>
    </row>
    <row r="288" spans="8:12" x14ac:dyDescent="0.25">
      <c r="H288" t="s">
        <v>741</v>
      </c>
      <c r="I288" t="s">
        <v>742</v>
      </c>
      <c r="J288" t="str">
        <f>ICD_10[[#This Row],[icd_10_code]]&amp;" "&amp;ICD_10[[#This Row],[icd_10_description]]</f>
        <v>F15.99 Unspecified amphetamine or other stimulant-related disorder</v>
      </c>
      <c r="K288" t="s">
        <v>139</v>
      </c>
      <c r="L288" t="s">
        <v>216</v>
      </c>
    </row>
    <row r="289" spans="8:12" x14ac:dyDescent="0.25">
      <c r="H289" t="s">
        <v>743</v>
      </c>
      <c r="I289" t="s">
        <v>744</v>
      </c>
      <c r="J289" t="str">
        <f>ICD_10[[#This Row],[icd_10_code]]&amp;" "&amp;ICD_10[[#This Row],[icd_10_description]]</f>
        <v>F16.10 Other hallucinogen use disorder, Mild</v>
      </c>
      <c r="K289" t="s">
        <v>139</v>
      </c>
      <c r="L289" t="s">
        <v>216</v>
      </c>
    </row>
    <row r="290" spans="8:12" x14ac:dyDescent="0.25">
      <c r="H290" t="s">
        <v>745</v>
      </c>
      <c r="I290" t="s">
        <v>746</v>
      </c>
      <c r="J290" t="str">
        <f>ICD_10[[#This Row],[icd_10_code]]&amp;" "&amp;ICD_10[[#This Row],[icd_10_description]]</f>
        <v>F16.120 Hallucinogen abuse with intoxication, uncomplicated</v>
      </c>
      <c r="K290" t="s">
        <v>139</v>
      </c>
      <c r="L290" t="s">
        <v>216</v>
      </c>
    </row>
    <row r="291" spans="8:12" x14ac:dyDescent="0.25">
      <c r="H291" t="s">
        <v>747</v>
      </c>
      <c r="I291" t="s">
        <v>748</v>
      </c>
      <c r="J291" t="str">
        <f>ICD_10[[#This Row],[icd_10_code]]&amp;" "&amp;ICD_10[[#This Row],[icd_10_description]]</f>
        <v>F16.121 Other hallucinogen intoxication delirium, With mild use disorder</v>
      </c>
      <c r="K291" t="s">
        <v>139</v>
      </c>
      <c r="L291" t="s">
        <v>216</v>
      </c>
    </row>
    <row r="292" spans="8:12" x14ac:dyDescent="0.25">
      <c r="H292" t="s">
        <v>749</v>
      </c>
      <c r="I292" t="s">
        <v>750</v>
      </c>
      <c r="J292" t="str">
        <f>ICD_10[[#This Row],[icd_10_code]]&amp;" "&amp;ICD_10[[#This Row],[icd_10_description]]</f>
        <v>F16.122 Hallucinogen abuse with intoxication with perceptual disturbance</v>
      </c>
      <c r="K292" t="s">
        <v>139</v>
      </c>
      <c r="L292" t="s">
        <v>216</v>
      </c>
    </row>
    <row r="293" spans="8:12" x14ac:dyDescent="0.25">
      <c r="H293" t="s">
        <v>751</v>
      </c>
      <c r="I293" t="s">
        <v>752</v>
      </c>
      <c r="J293" t="str">
        <f>ICD_10[[#This Row],[icd_10_code]]&amp;" "&amp;ICD_10[[#This Row],[icd_10_description]]</f>
        <v>F16.129 Other hallucinogen intoxication, With mild use disorder</v>
      </c>
      <c r="K293" t="s">
        <v>139</v>
      </c>
      <c r="L293" t="s">
        <v>216</v>
      </c>
    </row>
    <row r="294" spans="8:12" x14ac:dyDescent="0.25">
      <c r="H294" t="s">
        <v>753</v>
      </c>
      <c r="I294" t="s">
        <v>754</v>
      </c>
      <c r="J294" t="str">
        <f>ICD_10[[#This Row],[icd_10_code]]&amp;" "&amp;ICD_10[[#This Row],[icd_10_description]]</f>
        <v>F16.14 Other hallucinogen-induced bipolar and related disorder, With mild use disorder</v>
      </c>
      <c r="K294" t="s">
        <v>139</v>
      </c>
      <c r="L294" t="s">
        <v>216</v>
      </c>
    </row>
    <row r="295" spans="8:12" x14ac:dyDescent="0.25">
      <c r="H295" t="s">
        <v>755</v>
      </c>
      <c r="I295" t="s">
        <v>756</v>
      </c>
      <c r="J295" t="str">
        <f>ICD_10[[#This Row],[icd_10_code]]&amp;" "&amp;ICD_10[[#This Row],[icd_10_description]]</f>
        <v>F16.150 Hallucinogen abuse with hallucinogen-induced psychotic disorder with delusions</v>
      </c>
      <c r="K295" t="s">
        <v>139</v>
      </c>
      <c r="L295" t="s">
        <v>216</v>
      </c>
    </row>
    <row r="296" spans="8:12" x14ac:dyDescent="0.25">
      <c r="H296" t="s">
        <v>757</v>
      </c>
      <c r="I296" t="s">
        <v>758</v>
      </c>
      <c r="J296" t="str">
        <f>ICD_10[[#This Row],[icd_10_code]]&amp;" "&amp;ICD_10[[#This Row],[icd_10_description]]</f>
        <v>F16.151 Hallucinogen abuse with hallucinogen-induced psychotic disorder with hallucinations</v>
      </c>
      <c r="K296" t="s">
        <v>139</v>
      </c>
      <c r="L296" t="s">
        <v>216</v>
      </c>
    </row>
    <row r="297" spans="8:12" x14ac:dyDescent="0.25">
      <c r="H297" t="s">
        <v>759</v>
      </c>
      <c r="I297" t="s">
        <v>760</v>
      </c>
      <c r="J297" t="str">
        <f>ICD_10[[#This Row],[icd_10_code]]&amp;" "&amp;ICD_10[[#This Row],[icd_10_description]]</f>
        <v>F16.159 Other hallucinogen-induced psychotic disorder, With mild use disorder</v>
      </c>
      <c r="K297" t="s">
        <v>139</v>
      </c>
      <c r="L297" t="s">
        <v>216</v>
      </c>
    </row>
    <row r="298" spans="8:12" x14ac:dyDescent="0.25">
      <c r="H298" t="s">
        <v>761</v>
      </c>
      <c r="I298" t="s">
        <v>762</v>
      </c>
      <c r="J298" t="str">
        <f>ICD_10[[#This Row],[icd_10_code]]&amp;" "&amp;ICD_10[[#This Row],[icd_10_description]]</f>
        <v>F16.180 Other hallucinogen-induced anxiety disorder, With mild use disorder</v>
      </c>
      <c r="K298" t="s">
        <v>139</v>
      </c>
      <c r="L298" t="s">
        <v>216</v>
      </c>
    </row>
    <row r="299" spans="8:12" x14ac:dyDescent="0.25">
      <c r="H299" t="s">
        <v>763</v>
      </c>
      <c r="I299" t="s">
        <v>764</v>
      </c>
      <c r="J299" t="str">
        <f>ICD_10[[#This Row],[icd_10_code]]&amp;" "&amp;ICD_10[[#This Row],[icd_10_description]]</f>
        <v>F16.183 Hallucinogen abuse with hallucinogen persisting perception disorder (flashbacks)</v>
      </c>
      <c r="K299" t="s">
        <v>139</v>
      </c>
      <c r="L299" t="s">
        <v>216</v>
      </c>
    </row>
    <row r="300" spans="8:12" x14ac:dyDescent="0.25">
      <c r="H300" t="s">
        <v>765</v>
      </c>
      <c r="I300" t="s">
        <v>766</v>
      </c>
      <c r="J300" t="str">
        <f>ICD_10[[#This Row],[icd_10_code]]&amp;" "&amp;ICD_10[[#This Row],[icd_10_description]]</f>
        <v>F16.188 Hallucinogen abuse with other hallucinogen-induced disorder</v>
      </c>
      <c r="K300" t="s">
        <v>139</v>
      </c>
      <c r="L300" t="s">
        <v>216</v>
      </c>
    </row>
    <row r="301" spans="8:12" x14ac:dyDescent="0.25">
      <c r="H301" t="s">
        <v>767</v>
      </c>
      <c r="I301" t="s">
        <v>768</v>
      </c>
      <c r="J301" t="str">
        <f>ICD_10[[#This Row],[icd_10_code]]&amp;" "&amp;ICD_10[[#This Row],[icd_10_description]]</f>
        <v>F16.19 Hallucinogen abuse with unspecified hallucinogen-induced disorder</v>
      </c>
      <c r="K301" t="s">
        <v>139</v>
      </c>
      <c r="L301" t="s">
        <v>216</v>
      </c>
    </row>
    <row r="302" spans="8:12" x14ac:dyDescent="0.25">
      <c r="H302" t="s">
        <v>769</v>
      </c>
      <c r="I302" t="s">
        <v>770</v>
      </c>
      <c r="J302" t="str">
        <f>ICD_10[[#This Row],[icd_10_code]]&amp;" "&amp;ICD_10[[#This Row],[icd_10_description]]</f>
        <v>F16.20 Other hallucinogen use disorder, Moderate</v>
      </c>
      <c r="K302" t="s">
        <v>139</v>
      </c>
      <c r="L302" t="s">
        <v>216</v>
      </c>
    </row>
    <row r="303" spans="8:12" x14ac:dyDescent="0.25">
      <c r="H303" t="s">
        <v>771</v>
      </c>
      <c r="I303" t="s">
        <v>772</v>
      </c>
      <c r="J303" t="str">
        <f>ICD_10[[#This Row],[icd_10_code]]&amp;" "&amp;ICD_10[[#This Row],[icd_10_description]]</f>
        <v>F16.21 Hallucinogen dependence, in remission</v>
      </c>
      <c r="K303" t="s">
        <v>139</v>
      </c>
      <c r="L303" t="s">
        <v>216</v>
      </c>
    </row>
    <row r="304" spans="8:12" x14ac:dyDescent="0.25">
      <c r="H304" t="s">
        <v>773</v>
      </c>
      <c r="I304" t="s">
        <v>774</v>
      </c>
      <c r="J304" t="str">
        <f>ICD_10[[#This Row],[icd_10_code]]&amp;" "&amp;ICD_10[[#This Row],[icd_10_description]]</f>
        <v>F16.220 Hallucinogen dependence with intoxication, uncomplicated</v>
      </c>
      <c r="K304" t="s">
        <v>139</v>
      </c>
      <c r="L304" t="s">
        <v>216</v>
      </c>
    </row>
    <row r="305" spans="8:12" x14ac:dyDescent="0.25">
      <c r="H305" t="s">
        <v>775</v>
      </c>
      <c r="I305" t="s">
        <v>776</v>
      </c>
      <c r="J305" t="str">
        <f>ICD_10[[#This Row],[icd_10_code]]&amp;" "&amp;ICD_10[[#This Row],[icd_10_description]]</f>
        <v>F16.221 Other hallucinogen intoxication delirium, With moderate or severe use disorder</v>
      </c>
      <c r="K305" t="s">
        <v>139</v>
      </c>
      <c r="L305" t="s">
        <v>216</v>
      </c>
    </row>
    <row r="306" spans="8:12" x14ac:dyDescent="0.25">
      <c r="H306" t="s">
        <v>777</v>
      </c>
      <c r="I306" t="s">
        <v>778</v>
      </c>
      <c r="J306" t="str">
        <f>ICD_10[[#This Row],[icd_10_code]]&amp;" "&amp;ICD_10[[#This Row],[icd_10_description]]</f>
        <v>F16.229 Other hallucinogen intoxication, With moderate or severe use disorder</v>
      </c>
      <c r="K306" t="s">
        <v>139</v>
      </c>
      <c r="L306" t="s">
        <v>216</v>
      </c>
    </row>
    <row r="307" spans="8:12" x14ac:dyDescent="0.25">
      <c r="H307" t="s">
        <v>779</v>
      </c>
      <c r="I307" t="s">
        <v>780</v>
      </c>
      <c r="J307" t="str">
        <f>ICD_10[[#This Row],[icd_10_code]]&amp;" "&amp;ICD_10[[#This Row],[icd_10_description]]</f>
        <v>F16.24 Other hallucinogen-induced bipolar and related disorder, With moderate or severe use disorder</v>
      </c>
      <c r="K307" t="s">
        <v>139</v>
      </c>
      <c r="L307" t="s">
        <v>216</v>
      </c>
    </row>
    <row r="308" spans="8:12" x14ac:dyDescent="0.25">
      <c r="H308" t="s">
        <v>781</v>
      </c>
      <c r="I308" t="s">
        <v>782</v>
      </c>
      <c r="J308" t="str">
        <f>ICD_10[[#This Row],[icd_10_code]]&amp;" "&amp;ICD_10[[#This Row],[icd_10_description]]</f>
        <v>F16.250 Hallucinogen dependence with hallucinogen-induced psychotic disorder with delusions</v>
      </c>
      <c r="K308" t="s">
        <v>139</v>
      </c>
      <c r="L308" t="s">
        <v>216</v>
      </c>
    </row>
    <row r="309" spans="8:12" x14ac:dyDescent="0.25">
      <c r="H309" t="s">
        <v>783</v>
      </c>
      <c r="I309" t="s">
        <v>784</v>
      </c>
      <c r="J309" t="str">
        <f>ICD_10[[#This Row],[icd_10_code]]&amp;" "&amp;ICD_10[[#This Row],[icd_10_description]]</f>
        <v>F16.251 Hallucinogen dependence with hallucinogen-induced psychotic disorder with hallucinations</v>
      </c>
      <c r="K309" t="s">
        <v>139</v>
      </c>
      <c r="L309" t="s">
        <v>216</v>
      </c>
    </row>
    <row r="310" spans="8:12" x14ac:dyDescent="0.25">
      <c r="H310" t="s">
        <v>785</v>
      </c>
      <c r="I310" t="s">
        <v>786</v>
      </c>
      <c r="J310" t="str">
        <f>ICD_10[[#This Row],[icd_10_code]]&amp;" "&amp;ICD_10[[#This Row],[icd_10_description]]</f>
        <v>F16.259 Other hallucinogen-induced psychotic disorder, With moderate or severe use disorder</v>
      </c>
      <c r="K310" t="s">
        <v>139</v>
      </c>
      <c r="L310" t="s">
        <v>216</v>
      </c>
    </row>
    <row r="311" spans="8:12" x14ac:dyDescent="0.25">
      <c r="H311" t="s">
        <v>787</v>
      </c>
      <c r="I311" t="s">
        <v>788</v>
      </c>
      <c r="J311" t="str">
        <f>ICD_10[[#This Row],[icd_10_code]]&amp;" "&amp;ICD_10[[#This Row],[icd_10_description]]</f>
        <v>F16.280 Other hallucinogen-induced anxiety disorder, With moderate or severe use disorder</v>
      </c>
      <c r="K311" t="s">
        <v>139</v>
      </c>
      <c r="L311" t="s">
        <v>216</v>
      </c>
    </row>
    <row r="312" spans="8:12" x14ac:dyDescent="0.25">
      <c r="H312" t="s">
        <v>789</v>
      </c>
      <c r="I312" t="s">
        <v>790</v>
      </c>
      <c r="J312" t="str">
        <f>ICD_10[[#This Row],[icd_10_code]]&amp;" "&amp;ICD_10[[#This Row],[icd_10_description]]</f>
        <v>F16.283 Hallucinogen dependence with hallucinogen persisting perception disorder (flashbacks)</v>
      </c>
      <c r="K312" t="s">
        <v>139</v>
      </c>
      <c r="L312" t="s">
        <v>216</v>
      </c>
    </row>
    <row r="313" spans="8:12" x14ac:dyDescent="0.25">
      <c r="H313" t="s">
        <v>791</v>
      </c>
      <c r="I313" t="s">
        <v>792</v>
      </c>
      <c r="J313" t="str">
        <f>ICD_10[[#This Row],[icd_10_code]]&amp;" "&amp;ICD_10[[#This Row],[icd_10_description]]</f>
        <v>F16.288 Hallucinogen dependence with other hallucinogen-induced disorder</v>
      </c>
      <c r="K313" t="s">
        <v>139</v>
      </c>
      <c r="L313" t="s">
        <v>216</v>
      </c>
    </row>
    <row r="314" spans="8:12" x14ac:dyDescent="0.25">
      <c r="H314" t="s">
        <v>793</v>
      </c>
      <c r="I314" t="s">
        <v>794</v>
      </c>
      <c r="J314" t="str">
        <f>ICD_10[[#This Row],[icd_10_code]]&amp;" "&amp;ICD_10[[#This Row],[icd_10_description]]</f>
        <v>F16.29 Hallucinogen dependence with unspecified hallucinogen-induced disorder</v>
      </c>
      <c r="K314" t="s">
        <v>139</v>
      </c>
      <c r="L314" t="s">
        <v>216</v>
      </c>
    </row>
    <row r="315" spans="8:12" x14ac:dyDescent="0.25">
      <c r="H315" t="s">
        <v>795</v>
      </c>
      <c r="I315" t="s">
        <v>796</v>
      </c>
      <c r="J315" t="str">
        <f>ICD_10[[#This Row],[icd_10_code]]&amp;" "&amp;ICD_10[[#This Row],[icd_10_description]]</f>
        <v>F16.90 Hallucinogen use, unspecified, uncomplicated</v>
      </c>
      <c r="K315" t="s">
        <v>139</v>
      </c>
      <c r="L315" t="s">
        <v>216</v>
      </c>
    </row>
    <row r="316" spans="8:12" x14ac:dyDescent="0.25">
      <c r="H316" t="s">
        <v>797</v>
      </c>
      <c r="I316" t="s">
        <v>798</v>
      </c>
      <c r="J316" t="str">
        <f>ICD_10[[#This Row],[icd_10_code]]&amp;" "&amp;ICD_10[[#This Row],[icd_10_description]]</f>
        <v>F16.920 Hallucinogen use, unspecified with intoxication, uncomplicated</v>
      </c>
      <c r="K316" t="s">
        <v>139</v>
      </c>
      <c r="L316" t="s">
        <v>216</v>
      </c>
    </row>
    <row r="317" spans="8:12" x14ac:dyDescent="0.25">
      <c r="H317" t="s">
        <v>799</v>
      </c>
      <c r="I317" t="s">
        <v>800</v>
      </c>
      <c r="J317" t="str">
        <f>ICD_10[[#This Row],[icd_10_code]]&amp;" "&amp;ICD_10[[#This Row],[icd_10_description]]</f>
        <v>F16.921 Other hallucinogen intoxication delirium, Without use disorder</v>
      </c>
      <c r="K317" t="s">
        <v>139</v>
      </c>
      <c r="L317" t="s">
        <v>216</v>
      </c>
    </row>
    <row r="318" spans="8:12" x14ac:dyDescent="0.25">
      <c r="H318" t="s">
        <v>801</v>
      </c>
      <c r="I318" t="s">
        <v>802</v>
      </c>
      <c r="J318" t="str">
        <f>ICD_10[[#This Row],[icd_10_code]]&amp;" "&amp;ICD_10[[#This Row],[icd_10_description]]</f>
        <v>F16.929 Other hallucinogen intoxication, Without use disorder</v>
      </c>
      <c r="K318" t="s">
        <v>139</v>
      </c>
      <c r="L318" t="s">
        <v>216</v>
      </c>
    </row>
    <row r="319" spans="8:12" x14ac:dyDescent="0.25">
      <c r="H319" t="s">
        <v>803</v>
      </c>
      <c r="I319" t="s">
        <v>804</v>
      </c>
      <c r="J319" t="str">
        <f>ICD_10[[#This Row],[icd_10_code]]&amp;" "&amp;ICD_10[[#This Row],[icd_10_description]]</f>
        <v>F16.94 Other hallucinogen-induced bipolar and related disorder, Without use disorder</v>
      </c>
      <c r="K319" t="s">
        <v>139</v>
      </c>
      <c r="L319" t="s">
        <v>171</v>
      </c>
    </row>
    <row r="320" spans="8:12" x14ac:dyDescent="0.25">
      <c r="H320" t="s">
        <v>805</v>
      </c>
      <c r="I320" t="s">
        <v>806</v>
      </c>
      <c r="J320" t="str">
        <f>ICD_10[[#This Row],[icd_10_code]]&amp;" "&amp;ICD_10[[#This Row],[icd_10_description]]</f>
        <v>F16.950 Hallucinogen use, unspecified with hallucinogen-induced psychotic disorder with delusions</v>
      </c>
      <c r="K320" t="s">
        <v>139</v>
      </c>
      <c r="L320" t="s">
        <v>216</v>
      </c>
    </row>
    <row r="321" spans="8:12" x14ac:dyDescent="0.25">
      <c r="H321" t="s">
        <v>807</v>
      </c>
      <c r="I321" t="s">
        <v>808</v>
      </c>
      <c r="J321" t="str">
        <f>ICD_10[[#This Row],[icd_10_code]]&amp;" "&amp;ICD_10[[#This Row],[icd_10_description]]</f>
        <v>F16.951 Hallucinogen use, unspecified with hallucinogen-induced psychotic disorder with hallucinations</v>
      </c>
      <c r="K321" t="s">
        <v>139</v>
      </c>
      <c r="L321" t="s">
        <v>216</v>
      </c>
    </row>
    <row r="322" spans="8:12" x14ac:dyDescent="0.25">
      <c r="H322" t="s">
        <v>809</v>
      </c>
      <c r="I322" t="s">
        <v>810</v>
      </c>
      <c r="J322" t="str">
        <f>ICD_10[[#This Row],[icd_10_code]]&amp;" "&amp;ICD_10[[#This Row],[icd_10_description]]</f>
        <v>F16.959 Other hallucinogen-induced psychotic disorder, Without use disorder</v>
      </c>
      <c r="K322" t="s">
        <v>139</v>
      </c>
      <c r="L322" t="s">
        <v>171</v>
      </c>
    </row>
    <row r="323" spans="8:12" x14ac:dyDescent="0.25">
      <c r="H323" t="s">
        <v>811</v>
      </c>
      <c r="I323" t="s">
        <v>812</v>
      </c>
      <c r="J323" t="str">
        <f>ICD_10[[#This Row],[icd_10_code]]&amp;" "&amp;ICD_10[[#This Row],[icd_10_description]]</f>
        <v>F16.980 Other hallucinogen-induced anxiety disorder, Without use disorder</v>
      </c>
      <c r="K323" t="s">
        <v>139</v>
      </c>
      <c r="L323" t="s">
        <v>171</v>
      </c>
    </row>
    <row r="324" spans="8:12" x14ac:dyDescent="0.25">
      <c r="H324" t="s">
        <v>813</v>
      </c>
      <c r="I324" t="s">
        <v>814</v>
      </c>
      <c r="J324" t="str">
        <f>ICD_10[[#This Row],[icd_10_code]]&amp;" "&amp;ICD_10[[#This Row],[icd_10_description]]</f>
        <v>F16.983 Hallucinogen persisting perception disorder</v>
      </c>
      <c r="K324" t="s">
        <v>139</v>
      </c>
      <c r="L324" t="s">
        <v>216</v>
      </c>
    </row>
    <row r="325" spans="8:12" x14ac:dyDescent="0.25">
      <c r="H325" t="s">
        <v>815</v>
      </c>
      <c r="I325" t="s">
        <v>816</v>
      </c>
      <c r="J325" t="str">
        <f>ICD_10[[#This Row],[icd_10_code]]&amp;" "&amp;ICD_10[[#This Row],[icd_10_description]]</f>
        <v>F16.988 Hallucinogen use, unspecified with other hallucinogen-induced disorder</v>
      </c>
      <c r="K325" t="s">
        <v>139</v>
      </c>
      <c r="L325" t="s">
        <v>216</v>
      </c>
    </row>
    <row r="326" spans="8:12" x14ac:dyDescent="0.25">
      <c r="H326" t="s">
        <v>817</v>
      </c>
      <c r="I326" t="s">
        <v>818</v>
      </c>
      <c r="J326" t="str">
        <f>ICD_10[[#This Row],[icd_10_code]]&amp;" "&amp;ICD_10[[#This Row],[icd_10_description]]</f>
        <v>F16.99 Unspecified hallucinogen-related disorder</v>
      </c>
      <c r="K326" t="s">
        <v>139</v>
      </c>
      <c r="L326" t="s">
        <v>216</v>
      </c>
    </row>
    <row r="327" spans="8:12" x14ac:dyDescent="0.25">
      <c r="H327" t="s">
        <v>819</v>
      </c>
      <c r="I327" t="s">
        <v>820</v>
      </c>
      <c r="J327" t="str">
        <f>ICD_10[[#This Row],[icd_10_code]]&amp;" "&amp;ICD_10[[#This Row],[icd_10_description]]</f>
        <v>F17.200 Tobacco use disorder, Moderate</v>
      </c>
      <c r="K327" t="s">
        <v>139</v>
      </c>
      <c r="L327" t="s">
        <v>216</v>
      </c>
    </row>
    <row r="328" spans="8:12" x14ac:dyDescent="0.25">
      <c r="H328" t="s">
        <v>821</v>
      </c>
      <c r="I328" t="s">
        <v>822</v>
      </c>
      <c r="J328" t="str">
        <f>ICD_10[[#This Row],[icd_10_code]]&amp;" "&amp;ICD_10[[#This Row],[icd_10_description]]</f>
        <v>F17.201 Nicotine dependence, unspecified, in remission</v>
      </c>
      <c r="K328" t="s">
        <v>139</v>
      </c>
      <c r="L328" t="s">
        <v>216</v>
      </c>
    </row>
    <row r="329" spans="8:12" x14ac:dyDescent="0.25">
      <c r="H329" t="s">
        <v>823</v>
      </c>
      <c r="I329" t="s">
        <v>824</v>
      </c>
      <c r="J329" t="str">
        <f>ICD_10[[#This Row],[icd_10_code]]&amp;" "&amp;ICD_10[[#This Row],[icd_10_description]]</f>
        <v>F17.203 Tobacco withdrawal</v>
      </c>
      <c r="K329" t="s">
        <v>139</v>
      </c>
      <c r="L329" t="s">
        <v>216</v>
      </c>
    </row>
    <row r="330" spans="8:12" x14ac:dyDescent="0.25">
      <c r="H330" t="s">
        <v>825</v>
      </c>
      <c r="I330" t="s">
        <v>826</v>
      </c>
      <c r="J330" t="str">
        <f>ICD_10[[#This Row],[icd_10_code]]&amp;" "&amp;ICD_10[[#This Row],[icd_10_description]]</f>
        <v>F17.208 Tobacco-induced sleep disorder, With moderate or severe use disorder</v>
      </c>
      <c r="K330" t="s">
        <v>139</v>
      </c>
      <c r="L330" t="s">
        <v>216</v>
      </c>
    </row>
    <row r="331" spans="8:12" x14ac:dyDescent="0.25">
      <c r="H331" t="s">
        <v>827</v>
      </c>
      <c r="I331" t="s">
        <v>828</v>
      </c>
      <c r="J331" t="str">
        <f>ICD_10[[#This Row],[icd_10_code]]&amp;" "&amp;ICD_10[[#This Row],[icd_10_description]]</f>
        <v>F17.209 Unspecified tobacco-related disorder</v>
      </c>
      <c r="K331" t="s">
        <v>139</v>
      </c>
      <c r="L331" t="s">
        <v>216</v>
      </c>
    </row>
    <row r="332" spans="8:12" x14ac:dyDescent="0.25">
      <c r="H332" t="s">
        <v>829</v>
      </c>
      <c r="I332" t="s">
        <v>830</v>
      </c>
      <c r="J332" t="str">
        <f>ICD_10[[#This Row],[icd_10_code]]&amp;" "&amp;ICD_10[[#This Row],[icd_10_description]]</f>
        <v>F17.210 Nicotine dependence, cigarettes, uncomplicated</v>
      </c>
      <c r="K332" t="s">
        <v>139</v>
      </c>
      <c r="L332" t="s">
        <v>216</v>
      </c>
    </row>
    <row r="333" spans="8:12" x14ac:dyDescent="0.25">
      <c r="H333" t="s">
        <v>831</v>
      </c>
      <c r="I333" t="s">
        <v>832</v>
      </c>
      <c r="J333" t="str">
        <f>ICD_10[[#This Row],[icd_10_code]]&amp;" "&amp;ICD_10[[#This Row],[icd_10_description]]</f>
        <v>F17.211 Nicotine dependence, cigarettes, in remission</v>
      </c>
      <c r="K333" t="s">
        <v>139</v>
      </c>
      <c r="L333" t="s">
        <v>216</v>
      </c>
    </row>
    <row r="334" spans="8:12" x14ac:dyDescent="0.25">
      <c r="H334" t="s">
        <v>833</v>
      </c>
      <c r="I334" t="s">
        <v>834</v>
      </c>
      <c r="J334" t="str">
        <f>ICD_10[[#This Row],[icd_10_code]]&amp;" "&amp;ICD_10[[#This Row],[icd_10_description]]</f>
        <v>F17.213 Nicotine dependence, cigarettes, with withdrawal</v>
      </c>
      <c r="K334" t="s">
        <v>139</v>
      </c>
      <c r="L334" t="s">
        <v>216</v>
      </c>
    </row>
    <row r="335" spans="8:12" x14ac:dyDescent="0.25">
      <c r="H335" t="s">
        <v>835</v>
      </c>
      <c r="I335" t="s">
        <v>836</v>
      </c>
      <c r="J335" t="str">
        <f>ICD_10[[#This Row],[icd_10_code]]&amp;" "&amp;ICD_10[[#This Row],[icd_10_description]]</f>
        <v>F17.218 Nicotine dependence, cigarettes, with other nicotine-induced disorders</v>
      </c>
      <c r="K335" t="s">
        <v>139</v>
      </c>
      <c r="L335" t="s">
        <v>216</v>
      </c>
    </row>
    <row r="336" spans="8:12" x14ac:dyDescent="0.25">
      <c r="H336" t="s">
        <v>837</v>
      </c>
      <c r="I336" t="s">
        <v>838</v>
      </c>
      <c r="J336" t="str">
        <f>ICD_10[[#This Row],[icd_10_code]]&amp;" "&amp;ICD_10[[#This Row],[icd_10_description]]</f>
        <v>F17.219 Nicotine dependence, cigarettes, with unspecified nicotine-induced disorders</v>
      </c>
      <c r="K336" t="s">
        <v>139</v>
      </c>
      <c r="L336" t="s">
        <v>216</v>
      </c>
    </row>
    <row r="337" spans="8:12" x14ac:dyDescent="0.25">
      <c r="H337" t="s">
        <v>839</v>
      </c>
      <c r="I337" t="s">
        <v>840</v>
      </c>
      <c r="J337" t="str">
        <f>ICD_10[[#This Row],[icd_10_code]]&amp;" "&amp;ICD_10[[#This Row],[icd_10_description]]</f>
        <v>F17.220 Nicotine dependence, chewing tobacco, uncomplicated</v>
      </c>
      <c r="K337" t="s">
        <v>139</v>
      </c>
      <c r="L337" t="s">
        <v>216</v>
      </c>
    </row>
    <row r="338" spans="8:12" x14ac:dyDescent="0.25">
      <c r="H338" t="s">
        <v>841</v>
      </c>
      <c r="I338" t="s">
        <v>842</v>
      </c>
      <c r="J338" t="str">
        <f>ICD_10[[#This Row],[icd_10_code]]&amp;" "&amp;ICD_10[[#This Row],[icd_10_description]]</f>
        <v>F17.221 Nicotine dependence, chewing tobacco, in remission</v>
      </c>
      <c r="K338" t="s">
        <v>139</v>
      </c>
      <c r="L338" t="s">
        <v>216</v>
      </c>
    </row>
    <row r="339" spans="8:12" x14ac:dyDescent="0.25">
      <c r="H339" t="s">
        <v>843</v>
      </c>
      <c r="I339" t="s">
        <v>844</v>
      </c>
      <c r="J339" t="str">
        <f>ICD_10[[#This Row],[icd_10_code]]&amp;" "&amp;ICD_10[[#This Row],[icd_10_description]]</f>
        <v>F17.223 Nicotine dependence, chewing tobacco, with withdrawal</v>
      </c>
      <c r="K339" t="s">
        <v>139</v>
      </c>
      <c r="L339" t="s">
        <v>216</v>
      </c>
    </row>
    <row r="340" spans="8:12" x14ac:dyDescent="0.25">
      <c r="H340" t="s">
        <v>845</v>
      </c>
      <c r="I340" t="s">
        <v>846</v>
      </c>
      <c r="J340" t="str">
        <f>ICD_10[[#This Row],[icd_10_code]]&amp;" "&amp;ICD_10[[#This Row],[icd_10_description]]</f>
        <v>F17.228 Nicotine dependence, chewing tobacco, with other nicotine-induced disorders</v>
      </c>
      <c r="K340" t="s">
        <v>139</v>
      </c>
      <c r="L340" t="s">
        <v>216</v>
      </c>
    </row>
    <row r="341" spans="8:12" x14ac:dyDescent="0.25">
      <c r="H341" t="s">
        <v>847</v>
      </c>
      <c r="I341" t="s">
        <v>848</v>
      </c>
      <c r="J341" t="str">
        <f>ICD_10[[#This Row],[icd_10_code]]&amp;" "&amp;ICD_10[[#This Row],[icd_10_description]]</f>
        <v>F17.229 Nicotine dependence, chewing tobacco, with unspecified nicotine-induced disorders</v>
      </c>
      <c r="K341" t="s">
        <v>139</v>
      </c>
      <c r="L341" t="s">
        <v>216</v>
      </c>
    </row>
    <row r="342" spans="8:12" x14ac:dyDescent="0.25">
      <c r="H342" t="s">
        <v>849</v>
      </c>
      <c r="I342" t="s">
        <v>850</v>
      </c>
      <c r="J342" t="str">
        <f>ICD_10[[#This Row],[icd_10_code]]&amp;" "&amp;ICD_10[[#This Row],[icd_10_description]]</f>
        <v>F17.290 Nicotine dependence, other tobacco product, uncomplicated</v>
      </c>
      <c r="K342" t="s">
        <v>139</v>
      </c>
      <c r="L342" t="s">
        <v>216</v>
      </c>
    </row>
    <row r="343" spans="8:12" x14ac:dyDescent="0.25">
      <c r="H343" t="s">
        <v>851</v>
      </c>
      <c r="I343" t="s">
        <v>852</v>
      </c>
      <c r="J343" t="str">
        <f>ICD_10[[#This Row],[icd_10_code]]&amp;" "&amp;ICD_10[[#This Row],[icd_10_description]]</f>
        <v>F17.291 Nicotine dependence, other tobacco product, in remission</v>
      </c>
      <c r="K343" t="s">
        <v>139</v>
      </c>
      <c r="L343" t="s">
        <v>216</v>
      </c>
    </row>
    <row r="344" spans="8:12" x14ac:dyDescent="0.25">
      <c r="H344" t="s">
        <v>853</v>
      </c>
      <c r="I344" t="s">
        <v>854</v>
      </c>
      <c r="J344" t="str">
        <f>ICD_10[[#This Row],[icd_10_code]]&amp;" "&amp;ICD_10[[#This Row],[icd_10_description]]</f>
        <v>F17.293 Nicotine dependence, other tobacco product, with withdrawal</v>
      </c>
      <c r="K344" t="s">
        <v>139</v>
      </c>
      <c r="L344" t="s">
        <v>216</v>
      </c>
    </row>
    <row r="345" spans="8:12" x14ac:dyDescent="0.25">
      <c r="H345" t="s">
        <v>855</v>
      </c>
      <c r="I345" t="s">
        <v>856</v>
      </c>
      <c r="J345" t="str">
        <f>ICD_10[[#This Row],[icd_10_code]]&amp;" "&amp;ICD_10[[#This Row],[icd_10_description]]</f>
        <v>F17.298 Nicotine dependence, other tobacco product, with other nicotine-induced disorders</v>
      </c>
      <c r="K345" t="s">
        <v>139</v>
      </c>
      <c r="L345" t="s">
        <v>216</v>
      </c>
    </row>
    <row r="346" spans="8:12" x14ac:dyDescent="0.25">
      <c r="H346" t="s">
        <v>857</v>
      </c>
      <c r="I346" t="s">
        <v>858</v>
      </c>
      <c r="J346" t="str">
        <f>ICD_10[[#This Row],[icd_10_code]]&amp;" "&amp;ICD_10[[#This Row],[icd_10_description]]</f>
        <v>F17.299 Nicotine dependence, other tobacco product, with unspecified nicotine-induced disorders</v>
      </c>
      <c r="K346" t="s">
        <v>139</v>
      </c>
      <c r="L346" t="s">
        <v>216</v>
      </c>
    </row>
    <row r="347" spans="8:12" x14ac:dyDescent="0.25">
      <c r="H347" t="s">
        <v>859</v>
      </c>
      <c r="I347" t="s">
        <v>860</v>
      </c>
      <c r="J347" t="str">
        <f>ICD_10[[#This Row],[icd_10_code]]&amp;" "&amp;ICD_10[[#This Row],[icd_10_description]]</f>
        <v>F18.10 Inhalant use disorder, Mild</v>
      </c>
      <c r="K347" t="s">
        <v>139</v>
      </c>
      <c r="L347" t="s">
        <v>216</v>
      </c>
    </row>
    <row r="348" spans="8:12" x14ac:dyDescent="0.25">
      <c r="H348" t="s">
        <v>861</v>
      </c>
      <c r="I348" t="s">
        <v>862</v>
      </c>
      <c r="J348" t="str">
        <f>ICD_10[[#This Row],[icd_10_code]]&amp;" "&amp;ICD_10[[#This Row],[icd_10_description]]</f>
        <v>F18.120 Inhalant abuse with intoxication, uncomplicated</v>
      </c>
      <c r="K348" t="s">
        <v>139</v>
      </c>
      <c r="L348" t="s">
        <v>216</v>
      </c>
    </row>
    <row r="349" spans="8:12" x14ac:dyDescent="0.25">
      <c r="H349" t="s">
        <v>863</v>
      </c>
      <c r="I349" t="s">
        <v>864</v>
      </c>
      <c r="J349" t="str">
        <f>ICD_10[[#This Row],[icd_10_code]]&amp;" "&amp;ICD_10[[#This Row],[icd_10_description]]</f>
        <v>F18.121 Inhalant intoxication delirium, With mild use disorder</v>
      </c>
      <c r="K349" t="s">
        <v>139</v>
      </c>
      <c r="L349" t="s">
        <v>216</v>
      </c>
    </row>
    <row r="350" spans="8:12" x14ac:dyDescent="0.25">
      <c r="H350" t="s">
        <v>865</v>
      </c>
      <c r="I350" t="s">
        <v>866</v>
      </c>
      <c r="J350" t="str">
        <f>ICD_10[[#This Row],[icd_10_code]]&amp;" "&amp;ICD_10[[#This Row],[icd_10_description]]</f>
        <v>F18.129 Inhalant intoxication, With mild use disorder</v>
      </c>
      <c r="K350" t="s">
        <v>139</v>
      </c>
      <c r="L350" t="s">
        <v>216</v>
      </c>
    </row>
    <row r="351" spans="8:12" x14ac:dyDescent="0.25">
      <c r="H351" t="s">
        <v>867</v>
      </c>
      <c r="I351" t="s">
        <v>868</v>
      </c>
      <c r="J351" t="str">
        <f>ICD_10[[#This Row],[icd_10_code]]&amp;" "&amp;ICD_10[[#This Row],[icd_10_description]]</f>
        <v>F18.14 Inhalant-induced depressive disorder, With mild use disorder</v>
      </c>
      <c r="K351" t="s">
        <v>139</v>
      </c>
      <c r="L351" t="s">
        <v>216</v>
      </c>
    </row>
    <row r="352" spans="8:12" x14ac:dyDescent="0.25">
      <c r="H352" t="s">
        <v>869</v>
      </c>
      <c r="I352" t="s">
        <v>870</v>
      </c>
      <c r="J352" t="str">
        <f>ICD_10[[#This Row],[icd_10_code]]&amp;" "&amp;ICD_10[[#This Row],[icd_10_description]]</f>
        <v>F18.150 Inhalant abuse with inhalant-induced psychotic disorder with delusions</v>
      </c>
      <c r="K352" t="s">
        <v>139</v>
      </c>
      <c r="L352" t="s">
        <v>216</v>
      </c>
    </row>
    <row r="353" spans="8:12" x14ac:dyDescent="0.25">
      <c r="H353" t="s">
        <v>871</v>
      </c>
      <c r="I353" t="s">
        <v>872</v>
      </c>
      <c r="J353" t="str">
        <f>ICD_10[[#This Row],[icd_10_code]]&amp;" "&amp;ICD_10[[#This Row],[icd_10_description]]</f>
        <v>F18.151 Inhalant abuse with inhalant-induced psychotic disorder with hallucinations</v>
      </c>
      <c r="K353" t="s">
        <v>139</v>
      </c>
      <c r="L353" t="s">
        <v>216</v>
      </c>
    </row>
    <row r="354" spans="8:12" x14ac:dyDescent="0.25">
      <c r="H354" t="s">
        <v>873</v>
      </c>
      <c r="I354" t="s">
        <v>874</v>
      </c>
      <c r="J354" t="str">
        <f>ICD_10[[#This Row],[icd_10_code]]&amp;" "&amp;ICD_10[[#This Row],[icd_10_description]]</f>
        <v>F18.159 Inhalant-induced psychotic disorder, With mild use disorder</v>
      </c>
      <c r="K354" t="s">
        <v>139</v>
      </c>
      <c r="L354" t="s">
        <v>216</v>
      </c>
    </row>
    <row r="355" spans="8:12" x14ac:dyDescent="0.25">
      <c r="H355" t="s">
        <v>875</v>
      </c>
      <c r="I355" t="s">
        <v>876</v>
      </c>
      <c r="J355" t="str">
        <f>ICD_10[[#This Row],[icd_10_code]]&amp;" "&amp;ICD_10[[#This Row],[icd_10_description]]</f>
        <v>F18.17 Inhalant-induced major neurocognitive disorder, With mild use disorder</v>
      </c>
      <c r="K355" t="s">
        <v>139</v>
      </c>
      <c r="L355" t="s">
        <v>216</v>
      </c>
    </row>
    <row r="356" spans="8:12" x14ac:dyDescent="0.25">
      <c r="H356" t="s">
        <v>877</v>
      </c>
      <c r="I356" t="s">
        <v>878</v>
      </c>
      <c r="J356" t="str">
        <f>ICD_10[[#This Row],[icd_10_code]]&amp;" "&amp;ICD_10[[#This Row],[icd_10_description]]</f>
        <v>F18.180 Inhalant-induced anxiety disorder, With mild use disorder</v>
      </c>
      <c r="K356" t="s">
        <v>139</v>
      </c>
      <c r="L356" t="s">
        <v>216</v>
      </c>
    </row>
    <row r="357" spans="8:12" x14ac:dyDescent="0.25">
      <c r="H357" t="s">
        <v>879</v>
      </c>
      <c r="I357" t="s">
        <v>880</v>
      </c>
      <c r="J357" t="str">
        <f>ICD_10[[#This Row],[icd_10_code]]&amp;" "&amp;ICD_10[[#This Row],[icd_10_description]]</f>
        <v>F18.188 Inhalant-induced mild neurocognitive disorder, With mild use disorder</v>
      </c>
      <c r="K357" t="s">
        <v>139</v>
      </c>
      <c r="L357" t="s">
        <v>216</v>
      </c>
    </row>
    <row r="358" spans="8:12" x14ac:dyDescent="0.25">
      <c r="H358" t="s">
        <v>881</v>
      </c>
      <c r="I358" t="s">
        <v>882</v>
      </c>
      <c r="J358" t="str">
        <f>ICD_10[[#This Row],[icd_10_code]]&amp;" "&amp;ICD_10[[#This Row],[icd_10_description]]</f>
        <v>F18.19 Inhalant abuse with unspecified inhalant-induced disorder</v>
      </c>
      <c r="K358" t="s">
        <v>139</v>
      </c>
      <c r="L358" t="s">
        <v>216</v>
      </c>
    </row>
    <row r="359" spans="8:12" x14ac:dyDescent="0.25">
      <c r="H359" t="s">
        <v>883</v>
      </c>
      <c r="I359" t="s">
        <v>884</v>
      </c>
      <c r="J359" t="str">
        <f>ICD_10[[#This Row],[icd_10_code]]&amp;" "&amp;ICD_10[[#This Row],[icd_10_description]]</f>
        <v>F18.20 Inhalant use disorder, Moderate</v>
      </c>
      <c r="K359" t="s">
        <v>139</v>
      </c>
      <c r="L359" t="s">
        <v>216</v>
      </c>
    </row>
    <row r="360" spans="8:12" x14ac:dyDescent="0.25">
      <c r="H360" t="s">
        <v>885</v>
      </c>
      <c r="I360" t="s">
        <v>886</v>
      </c>
      <c r="J360" t="str">
        <f>ICD_10[[#This Row],[icd_10_code]]&amp;" "&amp;ICD_10[[#This Row],[icd_10_description]]</f>
        <v>F18.21 Inhalant dependence, in remission</v>
      </c>
      <c r="K360" t="s">
        <v>139</v>
      </c>
      <c r="L360" t="s">
        <v>216</v>
      </c>
    </row>
    <row r="361" spans="8:12" x14ac:dyDescent="0.25">
      <c r="H361" t="s">
        <v>887</v>
      </c>
      <c r="I361" t="s">
        <v>888</v>
      </c>
      <c r="J361" t="str">
        <f>ICD_10[[#This Row],[icd_10_code]]&amp;" "&amp;ICD_10[[#This Row],[icd_10_description]]</f>
        <v>F18.220 Inhalant dependence with intoxication, uncomplicated</v>
      </c>
      <c r="K361" t="s">
        <v>139</v>
      </c>
      <c r="L361" t="s">
        <v>216</v>
      </c>
    </row>
    <row r="362" spans="8:12" x14ac:dyDescent="0.25">
      <c r="H362" t="s">
        <v>889</v>
      </c>
      <c r="I362" t="s">
        <v>890</v>
      </c>
      <c r="J362" t="str">
        <f>ICD_10[[#This Row],[icd_10_code]]&amp;" "&amp;ICD_10[[#This Row],[icd_10_description]]</f>
        <v>F18.221 Inhalant intoxication delirium, With moderate or severe use disorder</v>
      </c>
      <c r="K362" t="s">
        <v>139</v>
      </c>
      <c r="L362" t="s">
        <v>216</v>
      </c>
    </row>
    <row r="363" spans="8:12" x14ac:dyDescent="0.25">
      <c r="H363" t="s">
        <v>891</v>
      </c>
      <c r="I363" t="s">
        <v>892</v>
      </c>
      <c r="J363" t="str">
        <f>ICD_10[[#This Row],[icd_10_code]]&amp;" "&amp;ICD_10[[#This Row],[icd_10_description]]</f>
        <v>F18.229 Inhalant intoxication, With moderate or severe use disorder</v>
      </c>
      <c r="K363" t="s">
        <v>139</v>
      </c>
      <c r="L363" t="s">
        <v>216</v>
      </c>
    </row>
    <row r="364" spans="8:12" x14ac:dyDescent="0.25">
      <c r="H364" t="s">
        <v>893</v>
      </c>
      <c r="I364" t="s">
        <v>894</v>
      </c>
      <c r="J364" t="str">
        <f>ICD_10[[#This Row],[icd_10_code]]&amp;" "&amp;ICD_10[[#This Row],[icd_10_description]]</f>
        <v>F18.24 Inhalant-induced depressive disorder, With moderate or severe use disorder</v>
      </c>
      <c r="K364" t="s">
        <v>139</v>
      </c>
      <c r="L364" t="s">
        <v>216</v>
      </c>
    </row>
    <row r="365" spans="8:12" x14ac:dyDescent="0.25">
      <c r="H365" t="s">
        <v>895</v>
      </c>
      <c r="I365" t="s">
        <v>896</v>
      </c>
      <c r="J365" t="str">
        <f>ICD_10[[#This Row],[icd_10_code]]&amp;" "&amp;ICD_10[[#This Row],[icd_10_description]]</f>
        <v>F18.250 Inhalant dependence with inhalant-induced psychotic disorder with delusions</v>
      </c>
      <c r="K365" t="s">
        <v>139</v>
      </c>
      <c r="L365" t="s">
        <v>216</v>
      </c>
    </row>
    <row r="366" spans="8:12" x14ac:dyDescent="0.25">
      <c r="H366" t="s">
        <v>897</v>
      </c>
      <c r="I366" t="s">
        <v>898</v>
      </c>
      <c r="J366" t="str">
        <f>ICD_10[[#This Row],[icd_10_code]]&amp;" "&amp;ICD_10[[#This Row],[icd_10_description]]</f>
        <v>F18.251 Inhalant dependence with inhalant-induced psychotic disorder with hallucinations</v>
      </c>
      <c r="K366" t="s">
        <v>139</v>
      </c>
      <c r="L366" t="s">
        <v>216</v>
      </c>
    </row>
    <row r="367" spans="8:12" x14ac:dyDescent="0.25">
      <c r="H367" t="s">
        <v>899</v>
      </c>
      <c r="I367" t="s">
        <v>900</v>
      </c>
      <c r="J367" t="str">
        <f>ICD_10[[#This Row],[icd_10_code]]&amp;" "&amp;ICD_10[[#This Row],[icd_10_description]]</f>
        <v>F18.259 Inhalant-induced psychotic disorder, With moderate or severe use disorder</v>
      </c>
      <c r="K367" t="s">
        <v>139</v>
      </c>
      <c r="L367" t="s">
        <v>216</v>
      </c>
    </row>
    <row r="368" spans="8:12" x14ac:dyDescent="0.25">
      <c r="H368" t="s">
        <v>901</v>
      </c>
      <c r="I368" t="s">
        <v>902</v>
      </c>
      <c r="J368" t="str">
        <f>ICD_10[[#This Row],[icd_10_code]]&amp;" "&amp;ICD_10[[#This Row],[icd_10_description]]</f>
        <v>F18.27 Inhalant-induced major neurocognitive disorder, With moderate or severe use disorder</v>
      </c>
      <c r="K368" t="s">
        <v>139</v>
      </c>
      <c r="L368" t="s">
        <v>216</v>
      </c>
    </row>
    <row r="369" spans="8:12" x14ac:dyDescent="0.25">
      <c r="H369" t="s">
        <v>903</v>
      </c>
      <c r="I369" t="s">
        <v>904</v>
      </c>
      <c r="J369" t="str">
        <f>ICD_10[[#This Row],[icd_10_code]]&amp;" "&amp;ICD_10[[#This Row],[icd_10_description]]</f>
        <v>F18.280 Inhalant-induced anxiety disorder, With moderate or severe use disorder</v>
      </c>
      <c r="K369" t="s">
        <v>139</v>
      </c>
      <c r="L369" t="s">
        <v>216</v>
      </c>
    </row>
    <row r="370" spans="8:12" x14ac:dyDescent="0.25">
      <c r="H370" t="s">
        <v>905</v>
      </c>
      <c r="I370" t="s">
        <v>906</v>
      </c>
      <c r="J370" t="str">
        <f>ICD_10[[#This Row],[icd_10_code]]&amp;" "&amp;ICD_10[[#This Row],[icd_10_description]]</f>
        <v>F18.288 Inhalant-induced mild neurocognitive disorder, With moderate or severe use disorder</v>
      </c>
      <c r="K370" t="s">
        <v>139</v>
      </c>
      <c r="L370" t="s">
        <v>216</v>
      </c>
    </row>
    <row r="371" spans="8:12" x14ac:dyDescent="0.25">
      <c r="H371" t="s">
        <v>907</v>
      </c>
      <c r="I371" t="s">
        <v>908</v>
      </c>
      <c r="J371" t="str">
        <f>ICD_10[[#This Row],[icd_10_code]]&amp;" "&amp;ICD_10[[#This Row],[icd_10_description]]</f>
        <v>F18.29 Inhalant dependence with unspecified inhalant-induced disorder</v>
      </c>
      <c r="K371" t="s">
        <v>139</v>
      </c>
      <c r="L371" t="s">
        <v>216</v>
      </c>
    </row>
    <row r="372" spans="8:12" x14ac:dyDescent="0.25">
      <c r="H372" t="s">
        <v>909</v>
      </c>
      <c r="I372" t="s">
        <v>910</v>
      </c>
      <c r="J372" t="str">
        <f>ICD_10[[#This Row],[icd_10_code]]&amp;" "&amp;ICD_10[[#This Row],[icd_10_description]]</f>
        <v>F18.90 Inhalant use, unspecified, uncomplicated</v>
      </c>
      <c r="K372" t="s">
        <v>139</v>
      </c>
      <c r="L372" t="s">
        <v>216</v>
      </c>
    </row>
    <row r="373" spans="8:12" x14ac:dyDescent="0.25">
      <c r="H373" t="s">
        <v>911</v>
      </c>
      <c r="I373" t="s">
        <v>912</v>
      </c>
      <c r="J373" t="str">
        <f>ICD_10[[#This Row],[icd_10_code]]&amp;" "&amp;ICD_10[[#This Row],[icd_10_description]]</f>
        <v>F18.920 Inhalant use, unspecified with intoxication, uncomplicated</v>
      </c>
      <c r="K373" t="s">
        <v>139</v>
      </c>
      <c r="L373" t="s">
        <v>216</v>
      </c>
    </row>
    <row r="374" spans="8:12" x14ac:dyDescent="0.25">
      <c r="H374" t="s">
        <v>913</v>
      </c>
      <c r="I374" t="s">
        <v>914</v>
      </c>
      <c r="J374" t="str">
        <f>ICD_10[[#This Row],[icd_10_code]]&amp;" "&amp;ICD_10[[#This Row],[icd_10_description]]</f>
        <v>F18.921 Inhalant intoxication delirium, Without use disorder</v>
      </c>
      <c r="K374" t="s">
        <v>139</v>
      </c>
      <c r="L374" t="s">
        <v>171</v>
      </c>
    </row>
    <row r="375" spans="8:12" x14ac:dyDescent="0.25">
      <c r="H375" t="s">
        <v>915</v>
      </c>
      <c r="I375" t="s">
        <v>916</v>
      </c>
      <c r="J375" t="str">
        <f>ICD_10[[#This Row],[icd_10_code]]&amp;" "&amp;ICD_10[[#This Row],[icd_10_description]]</f>
        <v>F18.929 Inhalant intoxication, Without use disorder</v>
      </c>
      <c r="K375" t="s">
        <v>139</v>
      </c>
      <c r="L375" t="s">
        <v>216</v>
      </c>
    </row>
    <row r="376" spans="8:12" x14ac:dyDescent="0.25">
      <c r="H376" t="s">
        <v>917</v>
      </c>
      <c r="I376" t="s">
        <v>918</v>
      </c>
      <c r="J376" t="str">
        <f>ICD_10[[#This Row],[icd_10_code]]&amp;" "&amp;ICD_10[[#This Row],[icd_10_description]]</f>
        <v>F18.94 Inhalant-induced depressive disorder, Without use disorder</v>
      </c>
      <c r="K376" t="s">
        <v>139</v>
      </c>
      <c r="L376" t="s">
        <v>171</v>
      </c>
    </row>
    <row r="377" spans="8:12" x14ac:dyDescent="0.25">
      <c r="H377" t="s">
        <v>919</v>
      </c>
      <c r="I377" t="s">
        <v>920</v>
      </c>
      <c r="J377" t="str">
        <f>ICD_10[[#This Row],[icd_10_code]]&amp;" "&amp;ICD_10[[#This Row],[icd_10_description]]</f>
        <v>F18.950 Inhalant use, unspecified with inhalant-induced psychotic disorder with delusions</v>
      </c>
      <c r="K377" t="s">
        <v>139</v>
      </c>
      <c r="L377" t="s">
        <v>216</v>
      </c>
    </row>
    <row r="378" spans="8:12" x14ac:dyDescent="0.25">
      <c r="H378" t="s">
        <v>921</v>
      </c>
      <c r="I378" t="s">
        <v>922</v>
      </c>
      <c r="J378" t="str">
        <f>ICD_10[[#This Row],[icd_10_code]]&amp;" "&amp;ICD_10[[#This Row],[icd_10_description]]</f>
        <v>F18.951 Inhalant use, unspecified with inhalant-induced psychotic disorder with hallucinations</v>
      </c>
      <c r="K378" t="s">
        <v>139</v>
      </c>
      <c r="L378" t="s">
        <v>216</v>
      </c>
    </row>
    <row r="379" spans="8:12" x14ac:dyDescent="0.25">
      <c r="H379" t="s">
        <v>923</v>
      </c>
      <c r="I379" t="s">
        <v>924</v>
      </c>
      <c r="J379" t="str">
        <f>ICD_10[[#This Row],[icd_10_code]]&amp;" "&amp;ICD_10[[#This Row],[icd_10_description]]</f>
        <v>F18.959 Inhalant-induced psychotic disorder, Without use disorder</v>
      </c>
      <c r="K379" t="s">
        <v>139</v>
      </c>
      <c r="L379" t="s">
        <v>171</v>
      </c>
    </row>
    <row r="380" spans="8:12" x14ac:dyDescent="0.25">
      <c r="H380" t="s">
        <v>925</v>
      </c>
      <c r="I380" t="s">
        <v>926</v>
      </c>
      <c r="J380" t="str">
        <f>ICD_10[[#This Row],[icd_10_code]]&amp;" "&amp;ICD_10[[#This Row],[icd_10_description]]</f>
        <v>F18.97 Inhalant-induced major neurocognitive disorder, Without use disorder</v>
      </c>
      <c r="K380" t="s">
        <v>139</v>
      </c>
      <c r="L380" t="s">
        <v>171</v>
      </c>
    </row>
    <row r="381" spans="8:12" x14ac:dyDescent="0.25">
      <c r="H381" t="s">
        <v>927</v>
      </c>
      <c r="I381" t="s">
        <v>928</v>
      </c>
      <c r="J381" t="str">
        <f>ICD_10[[#This Row],[icd_10_code]]&amp;" "&amp;ICD_10[[#This Row],[icd_10_description]]</f>
        <v>F18.980 Inhalant-induced anxiety disorder, Without use disorder</v>
      </c>
      <c r="K381" t="s">
        <v>139</v>
      </c>
      <c r="L381" t="s">
        <v>171</v>
      </c>
    </row>
    <row r="382" spans="8:12" x14ac:dyDescent="0.25">
      <c r="H382" t="s">
        <v>929</v>
      </c>
      <c r="I382" t="s">
        <v>930</v>
      </c>
      <c r="J382" t="str">
        <f>ICD_10[[#This Row],[icd_10_code]]&amp;" "&amp;ICD_10[[#This Row],[icd_10_description]]</f>
        <v>F18.988 Inhalant-induced mild neurocognitive disorder, Without use disorder</v>
      </c>
      <c r="K382" t="s">
        <v>139</v>
      </c>
      <c r="L382" t="s">
        <v>171</v>
      </c>
    </row>
    <row r="383" spans="8:12" x14ac:dyDescent="0.25">
      <c r="H383" t="s">
        <v>931</v>
      </c>
      <c r="I383" t="s">
        <v>932</v>
      </c>
      <c r="J383" t="str">
        <f>ICD_10[[#This Row],[icd_10_code]]&amp;" "&amp;ICD_10[[#This Row],[icd_10_description]]</f>
        <v>F18.99 Unspecified inhalant-related disorder</v>
      </c>
      <c r="K383" t="s">
        <v>139</v>
      </c>
      <c r="L383" t="s">
        <v>216</v>
      </c>
    </row>
    <row r="384" spans="8:12" x14ac:dyDescent="0.25">
      <c r="H384" t="s">
        <v>933</v>
      </c>
      <c r="I384" t="s">
        <v>934</v>
      </c>
      <c r="J384" t="str">
        <f>ICD_10[[#This Row],[icd_10_code]]&amp;" "&amp;ICD_10[[#This Row],[icd_10_description]]</f>
        <v>F19.10 Other (or unknown) substance use disorder, Mild</v>
      </c>
      <c r="K384" t="s">
        <v>139</v>
      </c>
      <c r="L384" t="s">
        <v>216</v>
      </c>
    </row>
    <row r="385" spans="8:12" x14ac:dyDescent="0.25">
      <c r="H385" t="s">
        <v>935</v>
      </c>
      <c r="I385" t="s">
        <v>936</v>
      </c>
      <c r="J385" t="str">
        <f>ICD_10[[#This Row],[icd_10_code]]&amp;" "&amp;ICD_10[[#This Row],[icd_10_description]]</f>
        <v>F19.120 Other psychoactive substance abuse with intoxication, uncomplicated</v>
      </c>
      <c r="K385" t="s">
        <v>139</v>
      </c>
      <c r="L385" t="s">
        <v>216</v>
      </c>
    </row>
    <row r="386" spans="8:12" x14ac:dyDescent="0.25">
      <c r="H386" t="s">
        <v>937</v>
      </c>
      <c r="I386" t="s">
        <v>938</v>
      </c>
      <c r="J386" t="str">
        <f>ICD_10[[#This Row],[icd_10_code]]&amp;" "&amp;ICD_10[[#This Row],[icd_10_description]]</f>
        <v>F19.121 Other (or unknown) substance intoxication delirium, With mild use disorder</v>
      </c>
      <c r="K386" t="s">
        <v>139</v>
      </c>
      <c r="L386" t="s">
        <v>216</v>
      </c>
    </row>
    <row r="387" spans="8:12" x14ac:dyDescent="0.25">
      <c r="H387" t="s">
        <v>939</v>
      </c>
      <c r="I387" t="s">
        <v>940</v>
      </c>
      <c r="J387" t="str">
        <f>ICD_10[[#This Row],[icd_10_code]]&amp;" "&amp;ICD_10[[#This Row],[icd_10_description]]</f>
        <v>F19.122 Other psychoactive substance abuse with intoxication with perceptual disturbances</v>
      </c>
      <c r="K387" t="s">
        <v>139</v>
      </c>
      <c r="L387" t="s">
        <v>216</v>
      </c>
    </row>
    <row r="388" spans="8:12" x14ac:dyDescent="0.25">
      <c r="H388" t="s">
        <v>941</v>
      </c>
      <c r="I388" t="s">
        <v>942</v>
      </c>
      <c r="J388" t="str">
        <f>ICD_10[[#This Row],[icd_10_code]]&amp;" "&amp;ICD_10[[#This Row],[icd_10_description]]</f>
        <v>F19.129 Other (or unknown) substance intoxication, With mild use disorder</v>
      </c>
      <c r="K388" t="s">
        <v>139</v>
      </c>
      <c r="L388" t="s">
        <v>216</v>
      </c>
    </row>
    <row r="389" spans="8:12" x14ac:dyDescent="0.25">
      <c r="H389" t="s">
        <v>943</v>
      </c>
      <c r="I389" t="s">
        <v>944</v>
      </c>
      <c r="J389" t="str">
        <f>ICD_10[[#This Row],[icd_10_code]]&amp;" "&amp;ICD_10[[#This Row],[icd_10_description]]</f>
        <v>F19.14 Other (or unknown) substance-induced bipolar and related disorder, With mild use disorder</v>
      </c>
      <c r="K389" t="s">
        <v>139</v>
      </c>
      <c r="L389" t="s">
        <v>216</v>
      </c>
    </row>
    <row r="390" spans="8:12" x14ac:dyDescent="0.25">
      <c r="H390" t="s">
        <v>945</v>
      </c>
      <c r="I390" t="s">
        <v>946</v>
      </c>
      <c r="J390" t="str">
        <f>ICD_10[[#This Row],[icd_10_code]]&amp;" "&amp;ICD_10[[#This Row],[icd_10_description]]</f>
        <v>F19.150 Other psychoactive substance abuse with psychoactive substance-induced psychotic disorder with delusions</v>
      </c>
      <c r="K390" t="s">
        <v>139</v>
      </c>
      <c r="L390" t="s">
        <v>216</v>
      </c>
    </row>
    <row r="391" spans="8:12" x14ac:dyDescent="0.25">
      <c r="H391" t="s">
        <v>947</v>
      </c>
      <c r="I391" t="s">
        <v>948</v>
      </c>
      <c r="J391" t="str">
        <f>ICD_10[[#This Row],[icd_10_code]]&amp;" "&amp;ICD_10[[#This Row],[icd_10_description]]</f>
        <v>F19.151 Other psychoactive substance abuse with psychoactive substance-induced psychotic disorder with hallucinations</v>
      </c>
      <c r="K391" t="s">
        <v>139</v>
      </c>
      <c r="L391" t="s">
        <v>216</v>
      </c>
    </row>
    <row r="392" spans="8:12" x14ac:dyDescent="0.25">
      <c r="H392" t="s">
        <v>949</v>
      </c>
      <c r="I392" t="s">
        <v>950</v>
      </c>
      <c r="J392" t="str">
        <f>ICD_10[[#This Row],[icd_10_code]]&amp;" "&amp;ICD_10[[#This Row],[icd_10_description]]</f>
        <v>F19.159 Other (or unknown) substance-induced psychotic disorder, With mild use disorder</v>
      </c>
      <c r="K392" t="s">
        <v>139</v>
      </c>
      <c r="L392" t="s">
        <v>216</v>
      </c>
    </row>
    <row r="393" spans="8:12" x14ac:dyDescent="0.25">
      <c r="H393" t="s">
        <v>951</v>
      </c>
      <c r="I393" t="s">
        <v>952</v>
      </c>
      <c r="J393" t="str">
        <f>ICD_10[[#This Row],[icd_10_code]]&amp;" "&amp;ICD_10[[#This Row],[icd_10_description]]</f>
        <v>F19.16 Other psychoactive substance abuse with psychoactive substance-induced persisting amnestic disorder</v>
      </c>
      <c r="K393" t="s">
        <v>139</v>
      </c>
      <c r="L393" t="s">
        <v>216</v>
      </c>
    </row>
    <row r="394" spans="8:12" x14ac:dyDescent="0.25">
      <c r="H394" t="s">
        <v>953</v>
      </c>
      <c r="I394" t="s">
        <v>954</v>
      </c>
      <c r="J394" t="str">
        <f>ICD_10[[#This Row],[icd_10_code]]&amp;" "&amp;ICD_10[[#This Row],[icd_10_description]]</f>
        <v>F19.17 Other (or unknown) substance-induced major neurocognitive disorder, With mild use disorder</v>
      </c>
      <c r="K394" t="s">
        <v>139</v>
      </c>
      <c r="L394" t="s">
        <v>216</v>
      </c>
    </row>
    <row r="395" spans="8:12" x14ac:dyDescent="0.25">
      <c r="H395" t="s">
        <v>955</v>
      </c>
      <c r="I395" t="s">
        <v>956</v>
      </c>
      <c r="J395" t="str">
        <f>ICD_10[[#This Row],[icd_10_code]]&amp;" "&amp;ICD_10[[#This Row],[icd_10_description]]</f>
        <v>F19.180 Other (or unknown) substance-induced anxiety disorder, With mild use disorder</v>
      </c>
      <c r="K395" t="s">
        <v>139</v>
      </c>
      <c r="L395" t="s">
        <v>216</v>
      </c>
    </row>
    <row r="396" spans="8:12" x14ac:dyDescent="0.25">
      <c r="H396" t="s">
        <v>957</v>
      </c>
      <c r="I396" t="s">
        <v>958</v>
      </c>
      <c r="J396" t="str">
        <f>ICD_10[[#This Row],[icd_10_code]]&amp;" "&amp;ICD_10[[#This Row],[icd_10_description]]</f>
        <v>F19.181 Other (or unknown) substance-induced sexual dysfunction, With mild use disorder</v>
      </c>
      <c r="K396" t="s">
        <v>139</v>
      </c>
      <c r="L396" t="s">
        <v>216</v>
      </c>
    </row>
    <row r="397" spans="8:12" x14ac:dyDescent="0.25">
      <c r="H397" t="s">
        <v>959</v>
      </c>
      <c r="I397" t="s">
        <v>960</v>
      </c>
      <c r="J397" t="str">
        <f>ICD_10[[#This Row],[icd_10_code]]&amp;" "&amp;ICD_10[[#This Row],[icd_10_description]]</f>
        <v>F19.182 Other (or unknown) substance-induced sleep disorder, With mild use disorder</v>
      </c>
      <c r="K397" t="s">
        <v>139</v>
      </c>
      <c r="L397" t="s">
        <v>216</v>
      </c>
    </row>
    <row r="398" spans="8:12" x14ac:dyDescent="0.25">
      <c r="H398" t="s">
        <v>961</v>
      </c>
      <c r="I398" t="s">
        <v>962</v>
      </c>
      <c r="J398" t="str">
        <f>ICD_10[[#This Row],[icd_10_code]]&amp;" "&amp;ICD_10[[#This Row],[icd_10_description]]</f>
        <v>F19.188 Other (or unknown) substance-induced mild neurocognitive disorder, With mild use disorder</v>
      </c>
      <c r="K398" t="s">
        <v>139</v>
      </c>
      <c r="L398" t="s">
        <v>216</v>
      </c>
    </row>
    <row r="399" spans="8:12" x14ac:dyDescent="0.25">
      <c r="H399" t="s">
        <v>963</v>
      </c>
      <c r="I399" t="s">
        <v>964</v>
      </c>
      <c r="J399" t="str">
        <f>ICD_10[[#This Row],[icd_10_code]]&amp;" "&amp;ICD_10[[#This Row],[icd_10_description]]</f>
        <v>F19.19 Other psychoactive substance abuse with unspecified psychoactive substance-induced disorder</v>
      </c>
      <c r="K399" t="s">
        <v>139</v>
      </c>
      <c r="L399" t="s">
        <v>216</v>
      </c>
    </row>
    <row r="400" spans="8:12" x14ac:dyDescent="0.25">
      <c r="H400" t="s">
        <v>965</v>
      </c>
      <c r="I400" t="s">
        <v>966</v>
      </c>
      <c r="J400" t="str">
        <f>ICD_10[[#This Row],[icd_10_code]]&amp;" "&amp;ICD_10[[#This Row],[icd_10_description]]</f>
        <v>F19.20 Other (or unknown) substance use disorder, Moderate</v>
      </c>
      <c r="K400" t="s">
        <v>139</v>
      </c>
      <c r="L400" t="s">
        <v>216</v>
      </c>
    </row>
    <row r="401" spans="8:12" x14ac:dyDescent="0.25">
      <c r="H401" t="s">
        <v>967</v>
      </c>
      <c r="I401" t="s">
        <v>968</v>
      </c>
      <c r="J401" t="str">
        <f>ICD_10[[#This Row],[icd_10_code]]&amp;" "&amp;ICD_10[[#This Row],[icd_10_description]]</f>
        <v>F19.21 Other psychoactive substance dependence, in remission</v>
      </c>
      <c r="K401" t="s">
        <v>139</v>
      </c>
      <c r="L401" t="s">
        <v>216</v>
      </c>
    </row>
    <row r="402" spans="8:12" x14ac:dyDescent="0.25">
      <c r="H402" t="s">
        <v>969</v>
      </c>
      <c r="I402" t="s">
        <v>970</v>
      </c>
      <c r="J402" t="str">
        <f>ICD_10[[#This Row],[icd_10_code]]&amp;" "&amp;ICD_10[[#This Row],[icd_10_description]]</f>
        <v>F19.220 Other psychoactive substance dependence with intoxication, uncomplicated</v>
      </c>
      <c r="K402" t="s">
        <v>139</v>
      </c>
      <c r="L402" t="s">
        <v>216</v>
      </c>
    </row>
    <row r="403" spans="8:12" x14ac:dyDescent="0.25">
      <c r="H403" t="s">
        <v>971</v>
      </c>
      <c r="I403" t="s">
        <v>972</v>
      </c>
      <c r="J403" t="str">
        <f>ICD_10[[#This Row],[icd_10_code]]&amp;" "&amp;ICD_10[[#This Row],[icd_10_description]]</f>
        <v>F19.221 Other (or unknown) substance intoxication delirium, With moderate or severe use disorder</v>
      </c>
      <c r="K403" t="s">
        <v>139</v>
      </c>
      <c r="L403" t="s">
        <v>216</v>
      </c>
    </row>
    <row r="404" spans="8:12" x14ac:dyDescent="0.25">
      <c r="H404" t="s">
        <v>973</v>
      </c>
      <c r="I404" t="s">
        <v>974</v>
      </c>
      <c r="J404" t="str">
        <f>ICD_10[[#This Row],[icd_10_code]]&amp;" "&amp;ICD_10[[#This Row],[icd_10_description]]</f>
        <v>F19.222 Other psychoactive substance dependence with intoxication with perceptual disturbance</v>
      </c>
      <c r="K404" t="s">
        <v>139</v>
      </c>
      <c r="L404" t="s">
        <v>216</v>
      </c>
    </row>
    <row r="405" spans="8:12" x14ac:dyDescent="0.25">
      <c r="H405" t="s">
        <v>975</v>
      </c>
      <c r="I405" t="s">
        <v>976</v>
      </c>
      <c r="J405" t="str">
        <f>ICD_10[[#This Row],[icd_10_code]]&amp;" "&amp;ICD_10[[#This Row],[icd_10_description]]</f>
        <v>F19.229 Other (or unknown) substance intoxication, With moderate or severe use disorder</v>
      </c>
      <c r="K405" t="s">
        <v>139</v>
      </c>
      <c r="L405" t="s">
        <v>216</v>
      </c>
    </row>
    <row r="406" spans="8:12" x14ac:dyDescent="0.25">
      <c r="H406" t="s">
        <v>977</v>
      </c>
      <c r="I406" t="s">
        <v>978</v>
      </c>
      <c r="J406" t="str">
        <f>ICD_10[[#This Row],[icd_10_code]]&amp;" "&amp;ICD_10[[#This Row],[icd_10_description]]</f>
        <v>F19.230 Other psychoactive substance dependence with withdrawal, uncomplicated</v>
      </c>
      <c r="K406" t="s">
        <v>139</v>
      </c>
      <c r="L406" t="s">
        <v>216</v>
      </c>
    </row>
    <row r="407" spans="8:12" x14ac:dyDescent="0.25">
      <c r="H407" t="s">
        <v>979</v>
      </c>
      <c r="I407" t="s">
        <v>980</v>
      </c>
      <c r="J407" t="str">
        <f>ICD_10[[#This Row],[icd_10_code]]&amp;" "&amp;ICD_10[[#This Row],[icd_10_description]]</f>
        <v>F19.231 Other (or unknown) substance withdrawal delirium</v>
      </c>
      <c r="K407" t="s">
        <v>139</v>
      </c>
      <c r="L407" t="s">
        <v>216</v>
      </c>
    </row>
    <row r="408" spans="8:12" x14ac:dyDescent="0.25">
      <c r="H408" t="s">
        <v>981</v>
      </c>
      <c r="I408" t="s">
        <v>982</v>
      </c>
      <c r="J408" t="str">
        <f>ICD_10[[#This Row],[icd_10_code]]&amp;" "&amp;ICD_10[[#This Row],[icd_10_description]]</f>
        <v>F19.232 Other psychoactive substance dependence with withdrawal with perceptual disturbance</v>
      </c>
      <c r="K408" t="s">
        <v>139</v>
      </c>
      <c r="L408" t="s">
        <v>216</v>
      </c>
    </row>
    <row r="409" spans="8:12" x14ac:dyDescent="0.25">
      <c r="H409" t="s">
        <v>983</v>
      </c>
      <c r="I409" t="s">
        <v>984</v>
      </c>
      <c r="J409" t="str">
        <f>ICD_10[[#This Row],[icd_10_code]]&amp;" "&amp;ICD_10[[#This Row],[icd_10_description]]</f>
        <v>F19.239 Other (or unknown) substance withdrawal</v>
      </c>
      <c r="K409" t="s">
        <v>139</v>
      </c>
      <c r="L409" t="s">
        <v>216</v>
      </c>
    </row>
    <row r="410" spans="8:12" x14ac:dyDescent="0.25">
      <c r="H410" t="s">
        <v>985</v>
      </c>
      <c r="I410" t="s">
        <v>986</v>
      </c>
      <c r="J410" t="str">
        <f>ICD_10[[#This Row],[icd_10_code]]&amp;" "&amp;ICD_10[[#This Row],[icd_10_description]]</f>
        <v>F19.24 Other (or unknown) substance-induced bipolar and related disorder, With moderate or severe use disorder</v>
      </c>
      <c r="K410" t="s">
        <v>139</v>
      </c>
      <c r="L410" t="s">
        <v>216</v>
      </c>
    </row>
    <row r="411" spans="8:12" x14ac:dyDescent="0.25">
      <c r="H411" t="s">
        <v>987</v>
      </c>
      <c r="I411" t="s">
        <v>988</v>
      </c>
      <c r="J411" t="str">
        <f>ICD_10[[#This Row],[icd_10_code]]&amp;" "&amp;ICD_10[[#This Row],[icd_10_description]]</f>
        <v>F19.250 Other psychoactive substance dependence with psychoactive substance-induced psychotic disorder with delusions</v>
      </c>
      <c r="K411" t="s">
        <v>139</v>
      </c>
      <c r="L411" t="s">
        <v>216</v>
      </c>
    </row>
    <row r="412" spans="8:12" x14ac:dyDescent="0.25">
      <c r="H412" t="s">
        <v>989</v>
      </c>
      <c r="I412" t="s">
        <v>990</v>
      </c>
      <c r="J412" t="str">
        <f>ICD_10[[#This Row],[icd_10_code]]&amp;" "&amp;ICD_10[[#This Row],[icd_10_description]]</f>
        <v>F19.251 Other psychoactive substance dependence with psychoactive substance-induced psychotic disorder with hallucinations</v>
      </c>
      <c r="K412" t="s">
        <v>139</v>
      </c>
      <c r="L412" t="s">
        <v>216</v>
      </c>
    </row>
    <row r="413" spans="8:12" x14ac:dyDescent="0.25">
      <c r="H413" t="s">
        <v>991</v>
      </c>
      <c r="I413" t="s">
        <v>992</v>
      </c>
      <c r="J413" t="str">
        <f>ICD_10[[#This Row],[icd_10_code]]&amp;" "&amp;ICD_10[[#This Row],[icd_10_description]]</f>
        <v>F19.259 Other (or unknown) substance-induced psychotic disorder, With moderate or severe use disorder</v>
      </c>
      <c r="K413" t="s">
        <v>139</v>
      </c>
      <c r="L413" t="s">
        <v>216</v>
      </c>
    </row>
    <row r="414" spans="8:12" x14ac:dyDescent="0.25">
      <c r="H414" t="s">
        <v>993</v>
      </c>
      <c r="I414" t="s">
        <v>994</v>
      </c>
      <c r="J414" t="str">
        <f>ICD_10[[#This Row],[icd_10_code]]&amp;" "&amp;ICD_10[[#This Row],[icd_10_description]]</f>
        <v>F19.26 Other psychoactive substance dependence with psychoactive substance-induced persisting amnestic disorder</v>
      </c>
      <c r="K414" t="s">
        <v>139</v>
      </c>
      <c r="L414" t="s">
        <v>216</v>
      </c>
    </row>
    <row r="415" spans="8:12" x14ac:dyDescent="0.25">
      <c r="H415" t="s">
        <v>995</v>
      </c>
      <c r="I415" t="s">
        <v>996</v>
      </c>
      <c r="J415" t="str">
        <f>ICD_10[[#This Row],[icd_10_code]]&amp;" "&amp;ICD_10[[#This Row],[icd_10_description]]</f>
        <v>F19.27 Other (or unknown) substance-induced major neurocognitive disorder, With moderate or severe use disorder</v>
      </c>
      <c r="K415" t="s">
        <v>139</v>
      </c>
      <c r="L415" t="s">
        <v>216</v>
      </c>
    </row>
    <row r="416" spans="8:12" x14ac:dyDescent="0.25">
      <c r="H416" t="s">
        <v>997</v>
      </c>
      <c r="I416" t="s">
        <v>998</v>
      </c>
      <c r="J416" t="str">
        <f>ICD_10[[#This Row],[icd_10_code]]&amp;" "&amp;ICD_10[[#This Row],[icd_10_description]]</f>
        <v>F19.280 Other (or unknown) substance-induced anxiety disorder, With moderate or severe use disorder</v>
      </c>
      <c r="K416" t="s">
        <v>139</v>
      </c>
      <c r="L416" t="s">
        <v>216</v>
      </c>
    </row>
    <row r="417" spans="8:12" x14ac:dyDescent="0.25">
      <c r="H417" t="s">
        <v>999</v>
      </c>
      <c r="I417" t="s">
        <v>1000</v>
      </c>
      <c r="J417" t="str">
        <f>ICD_10[[#This Row],[icd_10_code]]&amp;" "&amp;ICD_10[[#This Row],[icd_10_description]]</f>
        <v>F19.281 Other (or unknown) substance-induced sexual dysfunction, With moderate or severe use disorder</v>
      </c>
      <c r="K417" t="s">
        <v>139</v>
      </c>
      <c r="L417" t="s">
        <v>216</v>
      </c>
    </row>
    <row r="418" spans="8:12" x14ac:dyDescent="0.25">
      <c r="H418" t="s">
        <v>1001</v>
      </c>
      <c r="I418" t="s">
        <v>1002</v>
      </c>
      <c r="J418" t="str">
        <f>ICD_10[[#This Row],[icd_10_code]]&amp;" "&amp;ICD_10[[#This Row],[icd_10_description]]</f>
        <v>F19.282 Other (or unknown) substance-induced sleep disorder, With moderate or severe use disorder</v>
      </c>
      <c r="K418" t="s">
        <v>139</v>
      </c>
      <c r="L418" t="s">
        <v>216</v>
      </c>
    </row>
    <row r="419" spans="8:12" x14ac:dyDescent="0.25">
      <c r="H419" t="s">
        <v>1003</v>
      </c>
      <c r="I419" t="s">
        <v>1004</v>
      </c>
      <c r="J419" t="str">
        <f>ICD_10[[#This Row],[icd_10_code]]&amp;" "&amp;ICD_10[[#This Row],[icd_10_description]]</f>
        <v>F19.288 Other (or unknown) substance-induced mild neurocognitive disorder, With moderate or severe use disorder</v>
      </c>
      <c r="K419" t="s">
        <v>139</v>
      </c>
      <c r="L419" t="s">
        <v>216</v>
      </c>
    </row>
    <row r="420" spans="8:12" x14ac:dyDescent="0.25">
      <c r="H420" t="s">
        <v>1005</v>
      </c>
      <c r="I420" t="s">
        <v>1006</v>
      </c>
      <c r="J420" t="str">
        <f>ICD_10[[#This Row],[icd_10_code]]&amp;" "&amp;ICD_10[[#This Row],[icd_10_description]]</f>
        <v>F19.29 Other psychoactive substance dependence with unspecified psychoactive substance-induced disorder</v>
      </c>
      <c r="K420" t="s">
        <v>139</v>
      </c>
      <c r="L420" t="s">
        <v>216</v>
      </c>
    </row>
    <row r="421" spans="8:12" x14ac:dyDescent="0.25">
      <c r="H421" t="s">
        <v>1007</v>
      </c>
      <c r="I421" t="s">
        <v>1008</v>
      </c>
      <c r="J421" t="str">
        <f>ICD_10[[#This Row],[icd_10_code]]&amp;" "&amp;ICD_10[[#This Row],[icd_10_description]]</f>
        <v>F19.90 Other psychoactive substance use, unspecified, uncomplicated</v>
      </c>
      <c r="K421" t="s">
        <v>139</v>
      </c>
      <c r="L421" t="s">
        <v>216</v>
      </c>
    </row>
    <row r="422" spans="8:12" x14ac:dyDescent="0.25">
      <c r="H422" t="s">
        <v>1009</v>
      </c>
      <c r="I422" t="s">
        <v>1010</v>
      </c>
      <c r="J422" t="str">
        <f>ICD_10[[#This Row],[icd_10_code]]&amp;" "&amp;ICD_10[[#This Row],[icd_10_description]]</f>
        <v>F19.920 Other psychoactive substance use, unspecified with intoxication, uncomplicated</v>
      </c>
      <c r="K422" t="s">
        <v>139</v>
      </c>
      <c r="L422" t="s">
        <v>216</v>
      </c>
    </row>
    <row r="423" spans="8:12" x14ac:dyDescent="0.25">
      <c r="H423" t="s">
        <v>1011</v>
      </c>
      <c r="I423" t="s">
        <v>1012</v>
      </c>
      <c r="J423" t="str">
        <f>ICD_10[[#This Row],[icd_10_code]]&amp;" "&amp;ICD_10[[#This Row],[icd_10_description]]</f>
        <v>F19.921 Other (or unknown) substance-induced delirium</v>
      </c>
      <c r="K423" t="s">
        <v>139</v>
      </c>
      <c r="L423" t="s">
        <v>216</v>
      </c>
    </row>
    <row r="424" spans="8:12" x14ac:dyDescent="0.25">
      <c r="H424" t="s">
        <v>1013</v>
      </c>
      <c r="I424" t="s">
        <v>1014</v>
      </c>
      <c r="J424" t="str">
        <f>ICD_10[[#This Row],[icd_10_code]]&amp;" "&amp;ICD_10[[#This Row],[icd_10_description]]</f>
        <v>F19.922 Other psychoactive substance use, unspecified with intoxication with perceptual disturbance</v>
      </c>
      <c r="K424" t="s">
        <v>139</v>
      </c>
      <c r="L424" t="s">
        <v>216</v>
      </c>
    </row>
    <row r="425" spans="8:12" x14ac:dyDescent="0.25">
      <c r="H425" t="s">
        <v>1015</v>
      </c>
      <c r="I425" t="s">
        <v>1016</v>
      </c>
      <c r="J425" t="str">
        <f>ICD_10[[#This Row],[icd_10_code]]&amp;" "&amp;ICD_10[[#This Row],[icd_10_description]]</f>
        <v>F19.929 Other (or unknown) substance intoxication, Without use disorder</v>
      </c>
      <c r="K425" t="s">
        <v>139</v>
      </c>
      <c r="L425" t="s">
        <v>216</v>
      </c>
    </row>
    <row r="426" spans="8:12" x14ac:dyDescent="0.25">
      <c r="H426" t="s">
        <v>1017</v>
      </c>
      <c r="I426" t="s">
        <v>1018</v>
      </c>
      <c r="J426" t="str">
        <f>ICD_10[[#This Row],[icd_10_code]]&amp;" "&amp;ICD_10[[#This Row],[icd_10_description]]</f>
        <v>F19.930 Other psychoactive substance use, unspecified with withdrawal, uncomplicated</v>
      </c>
      <c r="K426" t="s">
        <v>139</v>
      </c>
      <c r="L426" t="s">
        <v>216</v>
      </c>
    </row>
    <row r="427" spans="8:12" x14ac:dyDescent="0.25">
      <c r="H427" t="s">
        <v>1019</v>
      </c>
      <c r="I427" t="s">
        <v>1020</v>
      </c>
      <c r="J427" t="str">
        <f>ICD_10[[#This Row],[icd_10_code]]&amp;" "&amp;ICD_10[[#This Row],[icd_10_description]]</f>
        <v>F19.931 Other psychoactive substance use, unspecified with withdrawal delirium</v>
      </c>
      <c r="K427" t="s">
        <v>139</v>
      </c>
      <c r="L427" t="s">
        <v>216</v>
      </c>
    </row>
    <row r="428" spans="8:12" x14ac:dyDescent="0.25">
      <c r="H428" t="s">
        <v>1021</v>
      </c>
      <c r="I428" t="s">
        <v>1022</v>
      </c>
      <c r="J428" t="str">
        <f>ICD_10[[#This Row],[icd_10_code]]&amp;" "&amp;ICD_10[[#This Row],[icd_10_description]]</f>
        <v>F19.932 Other psychoactive substance use, unspecified with withdrawal with perceptual disturbance</v>
      </c>
      <c r="K428" t="s">
        <v>139</v>
      </c>
      <c r="L428" t="s">
        <v>216</v>
      </c>
    </row>
    <row r="429" spans="8:12" x14ac:dyDescent="0.25">
      <c r="H429" t="s">
        <v>1023</v>
      </c>
      <c r="I429" t="s">
        <v>1024</v>
      </c>
      <c r="J429" t="str">
        <f>ICD_10[[#This Row],[icd_10_code]]&amp;" "&amp;ICD_10[[#This Row],[icd_10_description]]</f>
        <v>F19.939 Other psychoactive substance use, unspecified with withdrawal, unspecified</v>
      </c>
      <c r="K429" t="s">
        <v>139</v>
      </c>
      <c r="L429" t="s">
        <v>216</v>
      </c>
    </row>
    <row r="430" spans="8:12" x14ac:dyDescent="0.25">
      <c r="H430" t="s">
        <v>1025</v>
      </c>
      <c r="I430" t="s">
        <v>1026</v>
      </c>
      <c r="J430" t="str">
        <f>ICD_10[[#This Row],[icd_10_code]]&amp;" "&amp;ICD_10[[#This Row],[icd_10_description]]</f>
        <v>F19.94 Other (or unknown) substance-induced bipolar and related disorder, Without use disorder</v>
      </c>
      <c r="K430" t="s">
        <v>139</v>
      </c>
      <c r="L430" t="s">
        <v>171</v>
      </c>
    </row>
    <row r="431" spans="8:12" x14ac:dyDescent="0.25">
      <c r="H431" t="s">
        <v>1027</v>
      </c>
      <c r="I431" t="s">
        <v>1028</v>
      </c>
      <c r="J431" t="str">
        <f>ICD_10[[#This Row],[icd_10_code]]&amp;" "&amp;ICD_10[[#This Row],[icd_10_description]]</f>
        <v>F19.950 Other psychoactive substance use, unspecified with psychoactive substance-induced psychotic disorder with delusions</v>
      </c>
      <c r="K431" t="s">
        <v>139</v>
      </c>
      <c r="L431" t="s">
        <v>216</v>
      </c>
    </row>
    <row r="432" spans="8:12" x14ac:dyDescent="0.25">
      <c r="H432" t="s">
        <v>1029</v>
      </c>
      <c r="I432" t="s">
        <v>1030</v>
      </c>
      <c r="J432" t="str">
        <f>ICD_10[[#This Row],[icd_10_code]]&amp;" "&amp;ICD_10[[#This Row],[icd_10_description]]</f>
        <v>F19.951 Other psychoactive substance use, unspecified with psychoactive substance-induced psychotic disorder with hallucinations</v>
      </c>
      <c r="K432" t="s">
        <v>139</v>
      </c>
      <c r="L432" t="s">
        <v>216</v>
      </c>
    </row>
    <row r="433" spans="8:12" x14ac:dyDescent="0.25">
      <c r="H433" t="s">
        <v>1031</v>
      </c>
      <c r="I433" t="s">
        <v>1032</v>
      </c>
      <c r="J433" t="str">
        <f>ICD_10[[#This Row],[icd_10_code]]&amp;" "&amp;ICD_10[[#This Row],[icd_10_description]]</f>
        <v>F19.959 Other (or unknown) substance-induced psychotic disorder, Without use disorder</v>
      </c>
      <c r="K433" t="s">
        <v>139</v>
      </c>
      <c r="L433" t="s">
        <v>171</v>
      </c>
    </row>
    <row r="434" spans="8:12" x14ac:dyDescent="0.25">
      <c r="H434" t="s">
        <v>1033</v>
      </c>
      <c r="I434" t="s">
        <v>1034</v>
      </c>
      <c r="J434" t="str">
        <f>ICD_10[[#This Row],[icd_10_code]]&amp;" "&amp;ICD_10[[#This Row],[icd_10_description]]</f>
        <v>F19.96 Other psychoactive substance use, unspecified with psychoactive substance-induced persisting amnestic disorder</v>
      </c>
      <c r="K434" t="s">
        <v>139</v>
      </c>
      <c r="L434" t="s">
        <v>216</v>
      </c>
    </row>
    <row r="435" spans="8:12" x14ac:dyDescent="0.25">
      <c r="H435" t="s">
        <v>1035</v>
      </c>
      <c r="I435" t="s">
        <v>1036</v>
      </c>
      <c r="J435" t="str">
        <f>ICD_10[[#This Row],[icd_10_code]]&amp;" "&amp;ICD_10[[#This Row],[icd_10_description]]</f>
        <v>F19.97 Other (or unknown) substance-induced major neurocognitive disorder, Without use disorder</v>
      </c>
      <c r="K435" t="s">
        <v>139</v>
      </c>
      <c r="L435" t="s">
        <v>171</v>
      </c>
    </row>
    <row r="436" spans="8:12" x14ac:dyDescent="0.25">
      <c r="H436" t="s">
        <v>1037</v>
      </c>
      <c r="I436" t="s">
        <v>1038</v>
      </c>
      <c r="J436" t="str">
        <f>ICD_10[[#This Row],[icd_10_code]]&amp;" "&amp;ICD_10[[#This Row],[icd_10_description]]</f>
        <v>F19.980 Other (or unknown) substance-induced anxiety disorder, Without use disorder</v>
      </c>
      <c r="K436" t="s">
        <v>139</v>
      </c>
      <c r="L436" t="s">
        <v>171</v>
      </c>
    </row>
    <row r="437" spans="8:12" x14ac:dyDescent="0.25">
      <c r="H437" t="s">
        <v>1039</v>
      </c>
      <c r="I437" t="s">
        <v>1040</v>
      </c>
      <c r="J437" t="str">
        <f>ICD_10[[#This Row],[icd_10_code]]&amp;" "&amp;ICD_10[[#This Row],[icd_10_description]]</f>
        <v>F19.981 Other (or unknown) substance-induced sexual dysfunction, Without use disorder</v>
      </c>
      <c r="K437" t="s">
        <v>139</v>
      </c>
      <c r="L437" t="s">
        <v>171</v>
      </c>
    </row>
    <row r="438" spans="8:12" x14ac:dyDescent="0.25">
      <c r="H438" t="s">
        <v>1041</v>
      </c>
      <c r="I438" t="s">
        <v>1042</v>
      </c>
      <c r="J438" t="str">
        <f>ICD_10[[#This Row],[icd_10_code]]&amp;" "&amp;ICD_10[[#This Row],[icd_10_description]]</f>
        <v>F19.982 Other (or unknown) substance-induced sleep disorder, Without use disorder</v>
      </c>
      <c r="K438" t="s">
        <v>139</v>
      </c>
      <c r="L438" t="s">
        <v>171</v>
      </c>
    </row>
    <row r="439" spans="8:12" x14ac:dyDescent="0.25">
      <c r="H439" t="s">
        <v>1043</v>
      </c>
      <c r="I439" t="s">
        <v>1044</v>
      </c>
      <c r="J439" t="str">
        <f>ICD_10[[#This Row],[icd_10_code]]&amp;" "&amp;ICD_10[[#This Row],[icd_10_description]]</f>
        <v>F19.988 Other (or unknown) substance-induced mild neurocognitive disorder, Without use disorder</v>
      </c>
      <c r="K439" t="s">
        <v>139</v>
      </c>
      <c r="L439" t="s">
        <v>171</v>
      </c>
    </row>
    <row r="440" spans="8:12" x14ac:dyDescent="0.25">
      <c r="H440" t="s">
        <v>1045</v>
      </c>
      <c r="I440" t="s">
        <v>1046</v>
      </c>
      <c r="J440" t="str">
        <f>ICD_10[[#This Row],[icd_10_code]]&amp;" "&amp;ICD_10[[#This Row],[icd_10_description]]</f>
        <v>F19.99 Unspecified other (or unknown) substance-related disorder</v>
      </c>
      <c r="K440" t="s">
        <v>139</v>
      </c>
      <c r="L440" t="s">
        <v>216</v>
      </c>
    </row>
    <row r="441" spans="8:12" x14ac:dyDescent="0.25">
      <c r="H441" t="s">
        <v>1047</v>
      </c>
      <c r="I441" t="s">
        <v>1048</v>
      </c>
      <c r="J441" t="str">
        <f>ICD_10[[#This Row],[icd_10_code]]&amp;" "&amp;ICD_10[[#This Row],[icd_10_description]]</f>
        <v>F20.0 Paranoid schizophrenia</v>
      </c>
      <c r="K441" t="s">
        <v>139</v>
      </c>
      <c r="L441" t="s">
        <v>171</v>
      </c>
    </row>
    <row r="442" spans="8:12" x14ac:dyDescent="0.25">
      <c r="H442" t="s">
        <v>1049</v>
      </c>
      <c r="I442" t="s">
        <v>1050</v>
      </c>
      <c r="J442" t="str">
        <f>ICD_10[[#This Row],[icd_10_code]]&amp;" "&amp;ICD_10[[#This Row],[icd_10_description]]</f>
        <v>F20.1 Disorganized schizophrenia</v>
      </c>
      <c r="K442" t="s">
        <v>139</v>
      </c>
      <c r="L442" t="s">
        <v>171</v>
      </c>
    </row>
    <row r="443" spans="8:12" x14ac:dyDescent="0.25">
      <c r="H443" t="s">
        <v>1051</v>
      </c>
      <c r="I443" t="s">
        <v>1052</v>
      </c>
      <c r="J443" t="str">
        <f>ICD_10[[#This Row],[icd_10_code]]&amp;" "&amp;ICD_10[[#This Row],[icd_10_description]]</f>
        <v>F20.2 Catatonic schizophrenia</v>
      </c>
      <c r="K443" t="s">
        <v>1053</v>
      </c>
      <c r="L443" t="s">
        <v>171</v>
      </c>
    </row>
    <row r="444" spans="8:12" x14ac:dyDescent="0.25">
      <c r="H444" t="s">
        <v>1054</v>
      </c>
      <c r="I444" t="s">
        <v>1055</v>
      </c>
      <c r="J444" t="str">
        <f>ICD_10[[#This Row],[icd_10_code]]&amp;" "&amp;ICD_10[[#This Row],[icd_10_description]]</f>
        <v>F20.3 Undifferentiated schizophrenia</v>
      </c>
      <c r="K444" t="s">
        <v>139</v>
      </c>
      <c r="L444" t="s">
        <v>171</v>
      </c>
    </row>
    <row r="445" spans="8:12" x14ac:dyDescent="0.25">
      <c r="H445" t="s">
        <v>1056</v>
      </c>
      <c r="I445" t="s">
        <v>1057</v>
      </c>
      <c r="J445" t="str">
        <f>ICD_10[[#This Row],[icd_10_code]]&amp;" "&amp;ICD_10[[#This Row],[icd_10_description]]</f>
        <v>F20.5 Residual schizophrenia</v>
      </c>
      <c r="K445" t="s">
        <v>139</v>
      </c>
      <c r="L445" t="s">
        <v>171</v>
      </c>
    </row>
    <row r="446" spans="8:12" x14ac:dyDescent="0.25">
      <c r="H446" t="s">
        <v>1058</v>
      </c>
      <c r="I446" t="s">
        <v>1059</v>
      </c>
      <c r="J446" t="str">
        <f>ICD_10[[#This Row],[icd_10_code]]&amp;" "&amp;ICD_10[[#This Row],[icd_10_description]]</f>
        <v>F20.81 Schizophreniform disorder</v>
      </c>
      <c r="K446" t="s">
        <v>139</v>
      </c>
      <c r="L446" t="s">
        <v>171</v>
      </c>
    </row>
    <row r="447" spans="8:12" x14ac:dyDescent="0.25">
      <c r="H447" t="s">
        <v>1060</v>
      </c>
      <c r="I447" t="s">
        <v>1061</v>
      </c>
      <c r="J447" t="str">
        <f>ICD_10[[#This Row],[icd_10_code]]&amp;" "&amp;ICD_10[[#This Row],[icd_10_description]]</f>
        <v>F20.89 Other schizophrenia</v>
      </c>
      <c r="K447" t="s">
        <v>139</v>
      </c>
      <c r="L447" t="s">
        <v>171</v>
      </c>
    </row>
    <row r="448" spans="8:12" x14ac:dyDescent="0.25">
      <c r="H448" t="s">
        <v>1062</v>
      </c>
      <c r="I448" t="s">
        <v>1063</v>
      </c>
      <c r="J448" t="str">
        <f>ICD_10[[#This Row],[icd_10_code]]&amp;" "&amp;ICD_10[[#This Row],[icd_10_description]]</f>
        <v>F20.9 Schizophrenia</v>
      </c>
      <c r="K448" t="s">
        <v>139</v>
      </c>
      <c r="L448" t="s">
        <v>171</v>
      </c>
    </row>
    <row r="449" spans="8:12" x14ac:dyDescent="0.25">
      <c r="H449" t="s">
        <v>1064</v>
      </c>
      <c r="I449" t="s">
        <v>1065</v>
      </c>
      <c r="J449" t="str">
        <f>ICD_10[[#This Row],[icd_10_code]]&amp;" "&amp;ICD_10[[#This Row],[icd_10_description]]</f>
        <v>F21 Schizotypal personality disorder</v>
      </c>
      <c r="K449" t="s">
        <v>139</v>
      </c>
      <c r="L449" t="s">
        <v>171</v>
      </c>
    </row>
    <row r="450" spans="8:12" x14ac:dyDescent="0.25">
      <c r="H450" t="s">
        <v>1066</v>
      </c>
      <c r="I450" t="s">
        <v>1067</v>
      </c>
      <c r="J450" t="str">
        <f>ICD_10[[#This Row],[icd_10_code]]&amp;" "&amp;ICD_10[[#This Row],[icd_10_description]]</f>
        <v>F22 Delusional disorder</v>
      </c>
      <c r="K450" t="s">
        <v>139</v>
      </c>
      <c r="L450" t="s">
        <v>171</v>
      </c>
    </row>
    <row r="451" spans="8:12" x14ac:dyDescent="0.25">
      <c r="H451" t="s">
        <v>1068</v>
      </c>
      <c r="I451" t="s">
        <v>1069</v>
      </c>
      <c r="J451" t="str">
        <f>ICD_10[[#This Row],[icd_10_code]]&amp;" "&amp;ICD_10[[#This Row],[icd_10_description]]</f>
        <v>F23 Brief psychotic disorder</v>
      </c>
      <c r="K451" t="s">
        <v>139</v>
      </c>
      <c r="L451" t="s">
        <v>171</v>
      </c>
    </row>
    <row r="452" spans="8:12" x14ac:dyDescent="0.25">
      <c r="H452" t="s">
        <v>1070</v>
      </c>
      <c r="I452" t="s">
        <v>1071</v>
      </c>
      <c r="J452" t="str">
        <f>ICD_10[[#This Row],[icd_10_code]]&amp;" "&amp;ICD_10[[#This Row],[icd_10_description]]</f>
        <v>F24 Shared psychotic disorder</v>
      </c>
      <c r="K452" t="s">
        <v>139</v>
      </c>
      <c r="L452" t="s">
        <v>171</v>
      </c>
    </row>
    <row r="453" spans="8:12" x14ac:dyDescent="0.25">
      <c r="H453" t="s">
        <v>1072</v>
      </c>
      <c r="I453" t="s">
        <v>1073</v>
      </c>
      <c r="J453" t="str">
        <f>ICD_10[[#This Row],[icd_10_code]]&amp;" "&amp;ICD_10[[#This Row],[icd_10_description]]</f>
        <v>F25.0 Schizoaffective disorder, Bipolar type</v>
      </c>
      <c r="K453" t="s">
        <v>139</v>
      </c>
      <c r="L453" t="s">
        <v>171</v>
      </c>
    </row>
    <row r="454" spans="8:12" x14ac:dyDescent="0.25">
      <c r="H454" t="s">
        <v>1074</v>
      </c>
      <c r="I454" t="s">
        <v>1075</v>
      </c>
      <c r="J454" t="str">
        <f>ICD_10[[#This Row],[icd_10_code]]&amp;" "&amp;ICD_10[[#This Row],[icd_10_description]]</f>
        <v>F25.1 Schizoaffective disorder, Depressive type</v>
      </c>
      <c r="K454" t="s">
        <v>139</v>
      </c>
      <c r="L454" t="s">
        <v>171</v>
      </c>
    </row>
    <row r="455" spans="8:12" x14ac:dyDescent="0.25">
      <c r="H455" t="s">
        <v>1076</v>
      </c>
      <c r="I455" t="s">
        <v>1077</v>
      </c>
      <c r="J455" t="str">
        <f>ICD_10[[#This Row],[icd_10_code]]&amp;" "&amp;ICD_10[[#This Row],[icd_10_description]]</f>
        <v>F25.8 Other schizoaffective disorders</v>
      </c>
      <c r="K455" t="s">
        <v>139</v>
      </c>
      <c r="L455" t="s">
        <v>171</v>
      </c>
    </row>
    <row r="456" spans="8:12" x14ac:dyDescent="0.25">
      <c r="H456" t="s">
        <v>1078</v>
      </c>
      <c r="I456" t="s">
        <v>1079</v>
      </c>
      <c r="J456" t="str">
        <f>ICD_10[[#This Row],[icd_10_code]]&amp;" "&amp;ICD_10[[#This Row],[icd_10_description]]</f>
        <v>F25.9 Schizoaffective disorder, unspecified</v>
      </c>
      <c r="K456" t="s">
        <v>139</v>
      </c>
      <c r="L456" t="s">
        <v>171</v>
      </c>
    </row>
    <row r="457" spans="8:12" x14ac:dyDescent="0.25">
      <c r="H457" t="s">
        <v>1080</v>
      </c>
      <c r="I457" t="s">
        <v>1081</v>
      </c>
      <c r="J457" t="str">
        <f>ICD_10[[#This Row],[icd_10_code]]&amp;" "&amp;ICD_10[[#This Row],[icd_10_description]]</f>
        <v>F28 Other specified schizophrenia spectrum and other psychotic disorder</v>
      </c>
      <c r="K457" t="s">
        <v>139</v>
      </c>
      <c r="L457" t="s">
        <v>171</v>
      </c>
    </row>
    <row r="458" spans="8:12" x14ac:dyDescent="0.25">
      <c r="H458" t="s">
        <v>1082</v>
      </c>
      <c r="I458" t="s">
        <v>1083</v>
      </c>
      <c r="J458" t="str">
        <f>ICD_10[[#This Row],[icd_10_code]]&amp;" "&amp;ICD_10[[#This Row],[icd_10_description]]</f>
        <v>F29 Unspecified schizophrenia spectrum and other psychotic disorder</v>
      </c>
      <c r="K458" t="s">
        <v>139</v>
      </c>
      <c r="L458" t="s">
        <v>171</v>
      </c>
    </row>
    <row r="459" spans="8:12" x14ac:dyDescent="0.25">
      <c r="H459" t="s">
        <v>1084</v>
      </c>
      <c r="I459" t="s">
        <v>1085</v>
      </c>
      <c r="J459" t="str">
        <f>ICD_10[[#This Row],[icd_10_code]]&amp;" "&amp;ICD_10[[#This Row],[icd_10_description]]</f>
        <v>F30.10 Manic episode without psychotic symptoms, unspecified</v>
      </c>
      <c r="K459" t="s">
        <v>139</v>
      </c>
      <c r="L459" t="s">
        <v>171</v>
      </c>
    </row>
    <row r="460" spans="8:12" x14ac:dyDescent="0.25">
      <c r="H460" t="s">
        <v>1086</v>
      </c>
      <c r="I460" t="s">
        <v>1087</v>
      </c>
      <c r="J460" t="str">
        <f>ICD_10[[#This Row],[icd_10_code]]&amp;" "&amp;ICD_10[[#This Row],[icd_10_description]]</f>
        <v>F30.11 Manic episode without psychotic symptoms, mild</v>
      </c>
      <c r="K460" t="s">
        <v>139</v>
      </c>
      <c r="L460" t="s">
        <v>171</v>
      </c>
    </row>
    <row r="461" spans="8:12" x14ac:dyDescent="0.25">
      <c r="H461" t="s">
        <v>1088</v>
      </c>
      <c r="I461" t="s">
        <v>1089</v>
      </c>
      <c r="J461" t="str">
        <f>ICD_10[[#This Row],[icd_10_code]]&amp;" "&amp;ICD_10[[#This Row],[icd_10_description]]</f>
        <v>F30.12 Manic episode without psychotic symptoms, moderate</v>
      </c>
      <c r="K461" t="s">
        <v>139</v>
      </c>
      <c r="L461" t="s">
        <v>171</v>
      </c>
    </row>
    <row r="462" spans="8:12" x14ac:dyDescent="0.25">
      <c r="H462" t="s">
        <v>1090</v>
      </c>
      <c r="I462" t="s">
        <v>1091</v>
      </c>
      <c r="J462" t="str">
        <f>ICD_10[[#This Row],[icd_10_code]]&amp;" "&amp;ICD_10[[#This Row],[icd_10_description]]</f>
        <v>F30.13 Manic episode, severe, without psychotic symptoms</v>
      </c>
      <c r="K462" t="s">
        <v>139</v>
      </c>
      <c r="L462" t="s">
        <v>171</v>
      </c>
    </row>
    <row r="463" spans="8:12" x14ac:dyDescent="0.25">
      <c r="H463" t="s">
        <v>1092</v>
      </c>
      <c r="I463" t="s">
        <v>1093</v>
      </c>
      <c r="J463" t="str">
        <f>ICD_10[[#This Row],[icd_10_code]]&amp;" "&amp;ICD_10[[#This Row],[icd_10_description]]</f>
        <v>F30.2 Manic episode, severe with psychotic symptoms</v>
      </c>
      <c r="K463" t="s">
        <v>139</v>
      </c>
      <c r="L463" t="s">
        <v>171</v>
      </c>
    </row>
    <row r="464" spans="8:12" x14ac:dyDescent="0.25">
      <c r="H464" t="s">
        <v>1094</v>
      </c>
      <c r="I464" t="s">
        <v>1095</v>
      </c>
      <c r="J464" t="str">
        <f>ICD_10[[#This Row],[icd_10_code]]&amp;" "&amp;ICD_10[[#This Row],[icd_10_description]]</f>
        <v>F30.3 Manic episode in partial remission</v>
      </c>
      <c r="K464" t="s">
        <v>139</v>
      </c>
      <c r="L464" t="s">
        <v>171</v>
      </c>
    </row>
    <row r="465" spans="8:12" x14ac:dyDescent="0.25">
      <c r="H465" t="s">
        <v>1096</v>
      </c>
      <c r="I465" t="s">
        <v>1097</v>
      </c>
      <c r="J465" t="str">
        <f>ICD_10[[#This Row],[icd_10_code]]&amp;" "&amp;ICD_10[[#This Row],[icd_10_description]]</f>
        <v>F30.4 Manic episode in full remission</v>
      </c>
      <c r="K465" t="s">
        <v>139</v>
      </c>
      <c r="L465" t="s">
        <v>171</v>
      </c>
    </row>
    <row r="466" spans="8:12" x14ac:dyDescent="0.25">
      <c r="H466" t="s">
        <v>1098</v>
      </c>
      <c r="I466" t="s">
        <v>1099</v>
      </c>
      <c r="J466" t="str">
        <f>ICD_10[[#This Row],[icd_10_code]]&amp;" "&amp;ICD_10[[#This Row],[icd_10_description]]</f>
        <v>F30.8 Other manic episodes</v>
      </c>
      <c r="K466" t="s">
        <v>139</v>
      </c>
      <c r="L466" t="s">
        <v>171</v>
      </c>
    </row>
    <row r="467" spans="8:12" x14ac:dyDescent="0.25">
      <c r="H467" t="s">
        <v>1100</v>
      </c>
      <c r="I467" t="s">
        <v>1101</v>
      </c>
      <c r="J467" t="str">
        <f>ICD_10[[#This Row],[icd_10_code]]&amp;" "&amp;ICD_10[[#This Row],[icd_10_description]]</f>
        <v>F30.9 Manic episode, unspecified</v>
      </c>
      <c r="K467" t="s">
        <v>139</v>
      </c>
      <c r="L467" t="s">
        <v>171</v>
      </c>
    </row>
    <row r="468" spans="8:12" x14ac:dyDescent="0.25">
      <c r="H468" t="s">
        <v>1102</v>
      </c>
      <c r="I468" t="s">
        <v>1103</v>
      </c>
      <c r="J468" t="str">
        <f>ICD_10[[#This Row],[icd_10_code]]&amp;" "&amp;ICD_10[[#This Row],[icd_10_description]]</f>
        <v>F31.0 Bipolar I disorder, Current or most recent episode hypomanic</v>
      </c>
      <c r="K468" t="s">
        <v>139</v>
      </c>
      <c r="L468" t="s">
        <v>171</v>
      </c>
    </row>
    <row r="469" spans="8:12" x14ac:dyDescent="0.25">
      <c r="H469" t="s">
        <v>1104</v>
      </c>
      <c r="I469" t="s">
        <v>1105</v>
      </c>
      <c r="J469" t="str">
        <f>ICD_10[[#This Row],[icd_10_code]]&amp;" "&amp;ICD_10[[#This Row],[icd_10_description]]</f>
        <v>F31.10 Bipolar disorder, current episode manic without psychotic features, unspecified</v>
      </c>
      <c r="K469" t="s">
        <v>139</v>
      </c>
      <c r="L469" t="s">
        <v>171</v>
      </c>
    </row>
    <row r="470" spans="8:12" x14ac:dyDescent="0.25">
      <c r="H470" t="s">
        <v>1106</v>
      </c>
      <c r="I470" t="s">
        <v>1107</v>
      </c>
      <c r="J470" t="str">
        <f>ICD_10[[#This Row],[icd_10_code]]&amp;" "&amp;ICD_10[[#This Row],[icd_10_description]]</f>
        <v>F31.11 Bipolar I disorder, Current or most recent episode manic, Mild</v>
      </c>
      <c r="K470" t="s">
        <v>139</v>
      </c>
      <c r="L470" t="s">
        <v>171</v>
      </c>
    </row>
    <row r="471" spans="8:12" x14ac:dyDescent="0.25">
      <c r="H471" t="s">
        <v>1108</v>
      </c>
      <c r="I471" t="s">
        <v>1109</v>
      </c>
      <c r="J471" t="str">
        <f>ICD_10[[#This Row],[icd_10_code]]&amp;" "&amp;ICD_10[[#This Row],[icd_10_description]]</f>
        <v>F31.12 Bipolar I disorder, Current or most recent episode manic, Moderate</v>
      </c>
      <c r="K471" t="s">
        <v>139</v>
      </c>
      <c r="L471" t="s">
        <v>171</v>
      </c>
    </row>
    <row r="472" spans="8:12" x14ac:dyDescent="0.25">
      <c r="H472" t="s">
        <v>1110</v>
      </c>
      <c r="I472" t="s">
        <v>1111</v>
      </c>
      <c r="J472" t="str">
        <f>ICD_10[[#This Row],[icd_10_code]]&amp;" "&amp;ICD_10[[#This Row],[icd_10_description]]</f>
        <v>F31.13 Bipolar I disorder, Current or most recent episode manic, Severe</v>
      </c>
      <c r="K472" t="s">
        <v>139</v>
      </c>
      <c r="L472" t="s">
        <v>171</v>
      </c>
    </row>
    <row r="473" spans="8:12" x14ac:dyDescent="0.25">
      <c r="H473" t="s">
        <v>1112</v>
      </c>
      <c r="I473" t="s">
        <v>1113</v>
      </c>
      <c r="J473" t="str">
        <f>ICD_10[[#This Row],[icd_10_code]]&amp;" "&amp;ICD_10[[#This Row],[icd_10_description]]</f>
        <v>F31.2 Bipolar I disorder, Current or most recent episode manic, With psychotic features</v>
      </c>
      <c r="K473" t="s">
        <v>139</v>
      </c>
      <c r="L473" t="s">
        <v>171</v>
      </c>
    </row>
    <row r="474" spans="8:12" x14ac:dyDescent="0.25">
      <c r="H474" t="s">
        <v>1114</v>
      </c>
      <c r="I474" t="s">
        <v>1115</v>
      </c>
      <c r="J474" t="str">
        <f>ICD_10[[#This Row],[icd_10_code]]&amp;" "&amp;ICD_10[[#This Row],[icd_10_description]]</f>
        <v>F31.30 Bipolar disorder, current episode depressed, mild or moderate severity, unspecified</v>
      </c>
      <c r="K474" t="s">
        <v>139</v>
      </c>
      <c r="L474" t="s">
        <v>171</v>
      </c>
    </row>
    <row r="475" spans="8:12" x14ac:dyDescent="0.25">
      <c r="H475" t="s">
        <v>1116</v>
      </c>
      <c r="I475" t="s">
        <v>1117</v>
      </c>
      <c r="J475" t="str">
        <f>ICD_10[[#This Row],[icd_10_code]]&amp;" "&amp;ICD_10[[#This Row],[icd_10_description]]</f>
        <v>F31.31 Bipolar I disorder, Current or most recent episode depressed, Mild</v>
      </c>
      <c r="K475" t="s">
        <v>139</v>
      </c>
      <c r="L475" t="s">
        <v>171</v>
      </c>
    </row>
    <row r="476" spans="8:12" x14ac:dyDescent="0.25">
      <c r="H476" t="s">
        <v>1118</v>
      </c>
      <c r="I476" t="s">
        <v>1119</v>
      </c>
      <c r="J476" t="str">
        <f>ICD_10[[#This Row],[icd_10_code]]&amp;" "&amp;ICD_10[[#This Row],[icd_10_description]]</f>
        <v>F31.32 Bipolar I disorder, Current or most recent episode depressed, Moderate</v>
      </c>
      <c r="K476" t="s">
        <v>139</v>
      </c>
      <c r="L476" t="s">
        <v>171</v>
      </c>
    </row>
    <row r="477" spans="8:12" x14ac:dyDescent="0.25">
      <c r="H477" t="s">
        <v>1120</v>
      </c>
      <c r="I477" t="s">
        <v>1121</v>
      </c>
      <c r="J477" t="str">
        <f>ICD_10[[#This Row],[icd_10_code]]&amp;" "&amp;ICD_10[[#This Row],[icd_10_description]]</f>
        <v>F31.4 Bipolar I disorder, Current or most recent episode depressed, Severe</v>
      </c>
      <c r="K477" t="s">
        <v>139</v>
      </c>
      <c r="L477" t="s">
        <v>171</v>
      </c>
    </row>
    <row r="478" spans="8:12" x14ac:dyDescent="0.25">
      <c r="H478" t="s">
        <v>1122</v>
      </c>
      <c r="I478" t="s">
        <v>1123</v>
      </c>
      <c r="J478" t="str">
        <f>ICD_10[[#This Row],[icd_10_code]]&amp;" "&amp;ICD_10[[#This Row],[icd_10_description]]</f>
        <v>F31.5 Bipolar I disorder, Current or most recent episode depressed, With psychotic features</v>
      </c>
      <c r="K478" t="s">
        <v>139</v>
      </c>
      <c r="L478" t="s">
        <v>171</v>
      </c>
    </row>
    <row r="479" spans="8:12" x14ac:dyDescent="0.25">
      <c r="H479" t="s">
        <v>1124</v>
      </c>
      <c r="I479" t="s">
        <v>1125</v>
      </c>
      <c r="J479" t="str">
        <f>ICD_10[[#This Row],[icd_10_code]]&amp;" "&amp;ICD_10[[#This Row],[icd_10_description]]</f>
        <v>F31.60 Bipolar disorder, current episode mixed, unspecified</v>
      </c>
      <c r="K479" t="s">
        <v>139</v>
      </c>
      <c r="L479" t="s">
        <v>171</v>
      </c>
    </row>
    <row r="480" spans="8:12" x14ac:dyDescent="0.25">
      <c r="H480" t="s">
        <v>1126</v>
      </c>
      <c r="I480" t="s">
        <v>1127</v>
      </c>
      <c r="J480" t="str">
        <f>ICD_10[[#This Row],[icd_10_code]]&amp;" "&amp;ICD_10[[#This Row],[icd_10_description]]</f>
        <v>F31.61 Bipolar disorder, current episode mixed, mild</v>
      </c>
      <c r="K480" t="s">
        <v>139</v>
      </c>
      <c r="L480" t="s">
        <v>171</v>
      </c>
    </row>
    <row r="481" spans="8:12" x14ac:dyDescent="0.25">
      <c r="H481" t="s">
        <v>1128</v>
      </c>
      <c r="I481" t="s">
        <v>1129</v>
      </c>
      <c r="J481" t="str">
        <f>ICD_10[[#This Row],[icd_10_code]]&amp;" "&amp;ICD_10[[#This Row],[icd_10_description]]</f>
        <v>F31.62 Bipolar disorder, current episode mixed, moderate</v>
      </c>
      <c r="K481" t="s">
        <v>139</v>
      </c>
      <c r="L481" t="s">
        <v>171</v>
      </c>
    </row>
    <row r="482" spans="8:12" x14ac:dyDescent="0.25">
      <c r="H482" t="s">
        <v>1130</v>
      </c>
      <c r="I482" t="s">
        <v>1131</v>
      </c>
      <c r="J482" t="str">
        <f>ICD_10[[#This Row],[icd_10_code]]&amp;" "&amp;ICD_10[[#This Row],[icd_10_description]]</f>
        <v>F31.63 Bipolar disorder, current episode mixed, severe, without psychotic features</v>
      </c>
      <c r="K482" t="s">
        <v>139</v>
      </c>
      <c r="L482" t="s">
        <v>171</v>
      </c>
    </row>
    <row r="483" spans="8:12" x14ac:dyDescent="0.25">
      <c r="H483" t="s">
        <v>1132</v>
      </c>
      <c r="I483" t="s">
        <v>1133</v>
      </c>
      <c r="J483" t="str">
        <f>ICD_10[[#This Row],[icd_10_code]]&amp;" "&amp;ICD_10[[#This Row],[icd_10_description]]</f>
        <v>F31.64 Bipolar disorder, current episode mixed, severe, with psychotic features</v>
      </c>
      <c r="K483" t="s">
        <v>139</v>
      </c>
      <c r="L483" t="s">
        <v>171</v>
      </c>
    </row>
    <row r="484" spans="8:12" x14ac:dyDescent="0.25">
      <c r="H484" t="s">
        <v>1134</v>
      </c>
      <c r="I484" t="s">
        <v>1135</v>
      </c>
      <c r="J484" t="str">
        <f>ICD_10[[#This Row],[icd_10_code]]&amp;" "&amp;ICD_10[[#This Row],[icd_10_description]]</f>
        <v>F31.70 Bipolar disorder, currently in remission, most recent episode unspecified</v>
      </c>
      <c r="K484" t="s">
        <v>139</v>
      </c>
      <c r="L484" t="s">
        <v>171</v>
      </c>
    </row>
    <row r="485" spans="8:12" x14ac:dyDescent="0.25">
      <c r="H485" t="s">
        <v>1136</v>
      </c>
      <c r="I485" t="s">
        <v>1137</v>
      </c>
      <c r="J485" t="str">
        <f>ICD_10[[#This Row],[icd_10_code]]&amp;" "&amp;ICD_10[[#This Row],[icd_10_description]]</f>
        <v>F31.71 Bipolar I disorder, Current or most recent episode hypomanic, In partial remission</v>
      </c>
      <c r="K485" t="s">
        <v>139</v>
      </c>
      <c r="L485" t="s">
        <v>171</v>
      </c>
    </row>
    <row r="486" spans="8:12" x14ac:dyDescent="0.25">
      <c r="H486" t="s">
        <v>1138</v>
      </c>
      <c r="I486" t="s">
        <v>1139</v>
      </c>
      <c r="J486" t="str">
        <f>ICD_10[[#This Row],[icd_10_code]]&amp;" "&amp;ICD_10[[#This Row],[icd_10_description]]</f>
        <v>F31.72 Bipolar I disorder, Current or most recent episode hypomanic, In full remission</v>
      </c>
      <c r="K486" t="s">
        <v>139</v>
      </c>
      <c r="L486" t="s">
        <v>171</v>
      </c>
    </row>
    <row r="487" spans="8:12" x14ac:dyDescent="0.25">
      <c r="H487" t="s">
        <v>1140</v>
      </c>
      <c r="I487" t="s">
        <v>1141</v>
      </c>
      <c r="J487" t="str">
        <f>ICD_10[[#This Row],[icd_10_code]]&amp;" "&amp;ICD_10[[#This Row],[icd_10_description]]</f>
        <v>F31.73 Bipolar I disorder, Current or most recent episode manic, In partial remission</v>
      </c>
      <c r="K487" t="s">
        <v>139</v>
      </c>
      <c r="L487" t="s">
        <v>171</v>
      </c>
    </row>
    <row r="488" spans="8:12" x14ac:dyDescent="0.25">
      <c r="H488" t="s">
        <v>1142</v>
      </c>
      <c r="I488" t="s">
        <v>1143</v>
      </c>
      <c r="J488" t="str">
        <f>ICD_10[[#This Row],[icd_10_code]]&amp;" "&amp;ICD_10[[#This Row],[icd_10_description]]</f>
        <v>F31.74 Bipolar I disorder, Current or most recent episode manic, In full remission</v>
      </c>
      <c r="K488" t="s">
        <v>139</v>
      </c>
      <c r="L488" t="s">
        <v>171</v>
      </c>
    </row>
    <row r="489" spans="8:12" x14ac:dyDescent="0.25">
      <c r="H489" t="s">
        <v>1144</v>
      </c>
      <c r="I489" t="s">
        <v>1145</v>
      </c>
      <c r="J489" t="str">
        <f>ICD_10[[#This Row],[icd_10_code]]&amp;" "&amp;ICD_10[[#This Row],[icd_10_description]]</f>
        <v>F31.75 Bipolar I disorder, Current or most recent episode depressed, In partial remission</v>
      </c>
      <c r="K489" t="s">
        <v>139</v>
      </c>
      <c r="L489" t="s">
        <v>171</v>
      </c>
    </row>
    <row r="490" spans="8:12" x14ac:dyDescent="0.25">
      <c r="H490" t="s">
        <v>1146</v>
      </c>
      <c r="I490" t="s">
        <v>1147</v>
      </c>
      <c r="J490" t="str">
        <f>ICD_10[[#This Row],[icd_10_code]]&amp;" "&amp;ICD_10[[#This Row],[icd_10_description]]</f>
        <v>F31.76 Bipolar I disorder, Current or most recent episode depressed, In full remission</v>
      </c>
      <c r="K490" t="s">
        <v>139</v>
      </c>
      <c r="L490" t="s">
        <v>171</v>
      </c>
    </row>
    <row r="491" spans="8:12" x14ac:dyDescent="0.25">
      <c r="H491" t="s">
        <v>1148</v>
      </c>
      <c r="I491" t="s">
        <v>1149</v>
      </c>
      <c r="J491" t="str">
        <f>ICD_10[[#This Row],[icd_10_code]]&amp;" "&amp;ICD_10[[#This Row],[icd_10_description]]</f>
        <v>F31.77 Bipolar disorder, in partial remission, most recent episode mixed</v>
      </c>
      <c r="K491" t="s">
        <v>139</v>
      </c>
      <c r="L491" t="s">
        <v>171</v>
      </c>
    </row>
    <row r="492" spans="8:12" x14ac:dyDescent="0.25">
      <c r="H492" t="s">
        <v>1150</v>
      </c>
      <c r="I492" t="s">
        <v>1151</v>
      </c>
      <c r="J492" t="str">
        <f>ICD_10[[#This Row],[icd_10_code]]&amp;" "&amp;ICD_10[[#This Row],[icd_10_description]]</f>
        <v>F31.78 Bipolar disorder, in full remission, most recent episode mixed</v>
      </c>
      <c r="K492" t="s">
        <v>139</v>
      </c>
      <c r="L492" t="s">
        <v>171</v>
      </c>
    </row>
    <row r="493" spans="8:12" x14ac:dyDescent="0.25">
      <c r="H493" t="s">
        <v>1152</v>
      </c>
      <c r="I493" t="s">
        <v>1153</v>
      </c>
      <c r="J493" t="str">
        <f>ICD_10[[#This Row],[icd_10_code]]&amp;" "&amp;ICD_10[[#This Row],[icd_10_description]]</f>
        <v>F31.81 Bipolar II disorder</v>
      </c>
      <c r="K493" t="s">
        <v>139</v>
      </c>
      <c r="L493" t="s">
        <v>171</v>
      </c>
    </row>
    <row r="494" spans="8:12" x14ac:dyDescent="0.25">
      <c r="H494" t="s">
        <v>1154</v>
      </c>
      <c r="I494" t="s">
        <v>1155</v>
      </c>
      <c r="J494" t="str">
        <f>ICD_10[[#This Row],[icd_10_code]]&amp;" "&amp;ICD_10[[#This Row],[icd_10_description]]</f>
        <v>F31.89 Other specified bipolar and related disorder</v>
      </c>
      <c r="K494" t="s">
        <v>139</v>
      </c>
      <c r="L494" t="s">
        <v>171</v>
      </c>
    </row>
    <row r="495" spans="8:12" x14ac:dyDescent="0.25">
      <c r="H495" t="s">
        <v>1156</v>
      </c>
      <c r="I495" t="s">
        <v>1157</v>
      </c>
      <c r="J495" t="str">
        <f>ICD_10[[#This Row],[icd_10_code]]&amp;" "&amp;ICD_10[[#This Row],[icd_10_description]]</f>
        <v>F31.9 Unspecified bipolar and related disorder</v>
      </c>
      <c r="K495" t="s">
        <v>139</v>
      </c>
      <c r="L495" t="s">
        <v>171</v>
      </c>
    </row>
    <row r="496" spans="8:12" x14ac:dyDescent="0.25">
      <c r="H496" t="s">
        <v>1158</v>
      </c>
      <c r="I496" t="s">
        <v>1159</v>
      </c>
      <c r="J496" t="str">
        <f>ICD_10[[#This Row],[icd_10_code]]&amp;" "&amp;ICD_10[[#This Row],[icd_10_description]]</f>
        <v>F32.0 Major depressive disorder, Single episode, Mild</v>
      </c>
      <c r="K496" t="s">
        <v>139</v>
      </c>
      <c r="L496" t="s">
        <v>171</v>
      </c>
    </row>
    <row r="497" spans="8:12" x14ac:dyDescent="0.25">
      <c r="H497" t="s">
        <v>1160</v>
      </c>
      <c r="I497" t="s">
        <v>1161</v>
      </c>
      <c r="J497" t="str">
        <f>ICD_10[[#This Row],[icd_10_code]]&amp;" "&amp;ICD_10[[#This Row],[icd_10_description]]</f>
        <v>F32.1 Major depressive disorder, Single episode, Moderate</v>
      </c>
      <c r="K497" t="s">
        <v>139</v>
      </c>
      <c r="L497" t="s">
        <v>171</v>
      </c>
    </row>
    <row r="498" spans="8:12" x14ac:dyDescent="0.25">
      <c r="H498" t="s">
        <v>1162</v>
      </c>
      <c r="I498" t="s">
        <v>1163</v>
      </c>
      <c r="J498" t="str">
        <f>ICD_10[[#This Row],[icd_10_code]]&amp;" "&amp;ICD_10[[#This Row],[icd_10_description]]</f>
        <v>F32.2 Major depressive disorder, Single episode, Severe</v>
      </c>
      <c r="K498" t="s">
        <v>139</v>
      </c>
      <c r="L498" t="s">
        <v>171</v>
      </c>
    </row>
    <row r="499" spans="8:12" x14ac:dyDescent="0.25">
      <c r="H499" t="s">
        <v>1164</v>
      </c>
      <c r="I499" t="s">
        <v>1165</v>
      </c>
      <c r="J499" t="str">
        <f>ICD_10[[#This Row],[icd_10_code]]&amp;" "&amp;ICD_10[[#This Row],[icd_10_description]]</f>
        <v>F32.3 Major depressive disorder, Single episode, With psychotic features</v>
      </c>
      <c r="K499" t="s">
        <v>139</v>
      </c>
      <c r="L499" t="s">
        <v>171</v>
      </c>
    </row>
    <row r="500" spans="8:12" x14ac:dyDescent="0.25">
      <c r="H500" t="s">
        <v>1166</v>
      </c>
      <c r="I500" t="s">
        <v>1167</v>
      </c>
      <c r="J500" t="str">
        <f>ICD_10[[#This Row],[icd_10_code]]&amp;" "&amp;ICD_10[[#This Row],[icd_10_description]]</f>
        <v>F32.4 Major depressive disorder, Single episode, In partial remission</v>
      </c>
      <c r="K500" t="s">
        <v>139</v>
      </c>
      <c r="L500" t="s">
        <v>171</v>
      </c>
    </row>
    <row r="501" spans="8:12" x14ac:dyDescent="0.25">
      <c r="H501" t="s">
        <v>1168</v>
      </c>
      <c r="I501" t="s">
        <v>1169</v>
      </c>
      <c r="J501" t="str">
        <f>ICD_10[[#This Row],[icd_10_code]]&amp;" "&amp;ICD_10[[#This Row],[icd_10_description]]</f>
        <v>F32.5 Major depressive disorder, Single episode, In full remission</v>
      </c>
      <c r="K501" t="s">
        <v>139</v>
      </c>
      <c r="L501" t="s">
        <v>171</v>
      </c>
    </row>
    <row r="502" spans="8:12" x14ac:dyDescent="0.25">
      <c r="H502" t="s">
        <v>1170</v>
      </c>
      <c r="I502" t="s">
        <v>1171</v>
      </c>
      <c r="J502" t="str">
        <f>ICD_10[[#This Row],[icd_10_code]]&amp;" "&amp;ICD_10[[#This Row],[icd_10_description]]</f>
        <v>F32.8 Other specified depressive disorder</v>
      </c>
      <c r="K502" t="s">
        <v>139</v>
      </c>
      <c r="L502" t="s">
        <v>171</v>
      </c>
    </row>
    <row r="503" spans="8:12" x14ac:dyDescent="0.25">
      <c r="H503" t="s">
        <v>1172</v>
      </c>
      <c r="I503" t="s">
        <v>1173</v>
      </c>
      <c r="J503" t="str">
        <f>ICD_10[[#This Row],[icd_10_code]]&amp;" "&amp;ICD_10[[#This Row],[icd_10_description]]</f>
        <v>F32.9 Unspecified depressive disorder</v>
      </c>
      <c r="K503" t="s">
        <v>139</v>
      </c>
      <c r="L503" t="s">
        <v>171</v>
      </c>
    </row>
    <row r="504" spans="8:12" x14ac:dyDescent="0.25">
      <c r="H504" t="s">
        <v>1174</v>
      </c>
      <c r="I504" t="s">
        <v>1175</v>
      </c>
      <c r="J504" t="str">
        <f>ICD_10[[#This Row],[icd_10_code]]&amp;" "&amp;ICD_10[[#This Row],[icd_10_description]]</f>
        <v>F33.0 Major depressive disorder, Recurrent episode, Mild</v>
      </c>
      <c r="K504" t="s">
        <v>139</v>
      </c>
      <c r="L504" t="s">
        <v>171</v>
      </c>
    </row>
    <row r="505" spans="8:12" x14ac:dyDescent="0.25">
      <c r="H505" t="s">
        <v>1176</v>
      </c>
      <c r="I505" t="s">
        <v>1177</v>
      </c>
      <c r="J505" t="str">
        <f>ICD_10[[#This Row],[icd_10_code]]&amp;" "&amp;ICD_10[[#This Row],[icd_10_description]]</f>
        <v>F33.1 Major depressive disorder, Recurrent episode, Moderate</v>
      </c>
      <c r="K505" t="s">
        <v>139</v>
      </c>
      <c r="L505" t="s">
        <v>171</v>
      </c>
    </row>
    <row r="506" spans="8:12" x14ac:dyDescent="0.25">
      <c r="H506" t="s">
        <v>1178</v>
      </c>
      <c r="I506" t="s">
        <v>1179</v>
      </c>
      <c r="J506" t="str">
        <f>ICD_10[[#This Row],[icd_10_code]]&amp;" "&amp;ICD_10[[#This Row],[icd_10_description]]</f>
        <v>F33.2 Major depressive disorder, Recurrent episode, Severe</v>
      </c>
      <c r="K506" t="s">
        <v>139</v>
      </c>
      <c r="L506" t="s">
        <v>171</v>
      </c>
    </row>
    <row r="507" spans="8:12" x14ac:dyDescent="0.25">
      <c r="H507" t="s">
        <v>1180</v>
      </c>
      <c r="I507" t="s">
        <v>1181</v>
      </c>
      <c r="J507" t="str">
        <f>ICD_10[[#This Row],[icd_10_code]]&amp;" "&amp;ICD_10[[#This Row],[icd_10_description]]</f>
        <v>F33.3 Major depressive disorder, Recurrent episode, With psychotic features</v>
      </c>
      <c r="K507" t="s">
        <v>139</v>
      </c>
      <c r="L507" t="s">
        <v>171</v>
      </c>
    </row>
    <row r="508" spans="8:12" x14ac:dyDescent="0.25">
      <c r="H508" t="s">
        <v>1182</v>
      </c>
      <c r="I508" t="s">
        <v>1183</v>
      </c>
      <c r="J508" t="str">
        <f>ICD_10[[#This Row],[icd_10_code]]&amp;" "&amp;ICD_10[[#This Row],[icd_10_description]]</f>
        <v>F33.40 Major depressive disorder, recurrent, in remission, unspecified</v>
      </c>
      <c r="K508" t="s">
        <v>139</v>
      </c>
      <c r="L508" t="s">
        <v>171</v>
      </c>
    </row>
    <row r="509" spans="8:12" x14ac:dyDescent="0.25">
      <c r="H509" t="s">
        <v>1184</v>
      </c>
      <c r="I509" t="s">
        <v>1185</v>
      </c>
      <c r="J509" t="str">
        <f>ICD_10[[#This Row],[icd_10_code]]&amp;" "&amp;ICD_10[[#This Row],[icd_10_description]]</f>
        <v>F33.41 Major depressive disorder, Recurrent episode, In partial remission</v>
      </c>
      <c r="K509" t="s">
        <v>139</v>
      </c>
      <c r="L509" t="s">
        <v>171</v>
      </c>
    </row>
    <row r="510" spans="8:12" x14ac:dyDescent="0.25">
      <c r="H510" t="s">
        <v>1186</v>
      </c>
      <c r="I510" t="s">
        <v>1187</v>
      </c>
      <c r="J510" t="str">
        <f>ICD_10[[#This Row],[icd_10_code]]&amp;" "&amp;ICD_10[[#This Row],[icd_10_description]]</f>
        <v>F33.42 Major depressive disorder, Recurrent episode, In full remission</v>
      </c>
      <c r="K510" t="s">
        <v>139</v>
      </c>
      <c r="L510" t="s">
        <v>171</v>
      </c>
    </row>
    <row r="511" spans="8:12" x14ac:dyDescent="0.25">
      <c r="H511" t="s">
        <v>1188</v>
      </c>
      <c r="I511" t="s">
        <v>1189</v>
      </c>
      <c r="J511" t="str">
        <f>ICD_10[[#This Row],[icd_10_code]]&amp;" "&amp;ICD_10[[#This Row],[icd_10_description]]</f>
        <v>F33.8 Other recurrent depressive disorders</v>
      </c>
      <c r="K511" t="s">
        <v>139</v>
      </c>
      <c r="L511" t="s">
        <v>171</v>
      </c>
    </row>
    <row r="512" spans="8:12" x14ac:dyDescent="0.25">
      <c r="H512" t="s">
        <v>1190</v>
      </c>
      <c r="I512" t="s">
        <v>1191</v>
      </c>
      <c r="J512" t="str">
        <f>ICD_10[[#This Row],[icd_10_code]]&amp;" "&amp;ICD_10[[#This Row],[icd_10_description]]</f>
        <v>F33.9 Major depressive disorder, Recurrent episode, Unspecified</v>
      </c>
      <c r="K512" t="s">
        <v>139</v>
      </c>
      <c r="L512" t="s">
        <v>171</v>
      </c>
    </row>
    <row r="513" spans="8:12" x14ac:dyDescent="0.25">
      <c r="H513" t="s">
        <v>1192</v>
      </c>
      <c r="I513" t="s">
        <v>1193</v>
      </c>
      <c r="J513" t="str">
        <f>ICD_10[[#This Row],[icd_10_code]]&amp;" "&amp;ICD_10[[#This Row],[icd_10_description]]</f>
        <v>F34.0 Cyclothymic disorder</v>
      </c>
      <c r="K513" t="s">
        <v>139</v>
      </c>
      <c r="L513" t="s">
        <v>171</v>
      </c>
    </row>
    <row r="514" spans="8:12" x14ac:dyDescent="0.25">
      <c r="H514" t="s">
        <v>1194</v>
      </c>
      <c r="I514" t="s">
        <v>1195</v>
      </c>
      <c r="J514" t="str">
        <f>ICD_10[[#This Row],[icd_10_code]]&amp;" "&amp;ICD_10[[#This Row],[icd_10_description]]</f>
        <v>F34.1 Persistent depressive disorder (dysthymia)</v>
      </c>
      <c r="K514" t="s">
        <v>139</v>
      </c>
      <c r="L514" t="s">
        <v>171</v>
      </c>
    </row>
    <row r="515" spans="8:12" x14ac:dyDescent="0.25">
      <c r="H515" t="s">
        <v>1196</v>
      </c>
      <c r="I515" t="s">
        <v>1197</v>
      </c>
      <c r="J515" t="str">
        <f>ICD_10[[#This Row],[icd_10_code]]&amp;" "&amp;ICD_10[[#This Row],[icd_10_description]]</f>
        <v>F34.8 Disruptive mood dysregulation disorder</v>
      </c>
      <c r="K515" t="s">
        <v>1053</v>
      </c>
      <c r="L515" t="s">
        <v>171</v>
      </c>
    </row>
    <row r="516" spans="8:12" x14ac:dyDescent="0.25">
      <c r="H516" t="s">
        <v>1198</v>
      </c>
      <c r="I516" t="s">
        <v>1199</v>
      </c>
      <c r="J516" t="str">
        <f>ICD_10[[#This Row],[icd_10_code]]&amp;" "&amp;ICD_10[[#This Row],[icd_10_description]]</f>
        <v>F34.9 Persistent mood [affective] disorder, unspecified</v>
      </c>
      <c r="K516" t="s">
        <v>139</v>
      </c>
      <c r="L516" t="s">
        <v>171</v>
      </c>
    </row>
    <row r="517" spans="8:12" x14ac:dyDescent="0.25">
      <c r="H517" t="s">
        <v>1200</v>
      </c>
      <c r="I517" t="s">
        <v>1201</v>
      </c>
      <c r="J517" t="str">
        <f>ICD_10[[#This Row],[icd_10_code]]&amp;" "&amp;ICD_10[[#This Row],[icd_10_description]]</f>
        <v>F39 Unspecified mood [affective] disorder</v>
      </c>
      <c r="K517" t="s">
        <v>139</v>
      </c>
      <c r="L517" t="s">
        <v>171</v>
      </c>
    </row>
    <row r="518" spans="8:12" x14ac:dyDescent="0.25">
      <c r="H518" t="s">
        <v>1202</v>
      </c>
      <c r="I518" t="s">
        <v>1203</v>
      </c>
      <c r="J518" t="str">
        <f>ICD_10[[#This Row],[icd_10_code]]&amp;" "&amp;ICD_10[[#This Row],[icd_10_description]]</f>
        <v>F40.00 Agoraphobia</v>
      </c>
      <c r="K518" t="s">
        <v>139</v>
      </c>
      <c r="L518" t="s">
        <v>171</v>
      </c>
    </row>
    <row r="519" spans="8:12" x14ac:dyDescent="0.25">
      <c r="H519" t="s">
        <v>1204</v>
      </c>
      <c r="I519" t="s">
        <v>1205</v>
      </c>
      <c r="J519" t="str">
        <f>ICD_10[[#This Row],[icd_10_code]]&amp;" "&amp;ICD_10[[#This Row],[icd_10_description]]</f>
        <v>F40.01 Agoraphobia with panic disorder</v>
      </c>
      <c r="K519" t="s">
        <v>139</v>
      </c>
      <c r="L519" t="s">
        <v>171</v>
      </c>
    </row>
    <row r="520" spans="8:12" x14ac:dyDescent="0.25">
      <c r="H520" t="s">
        <v>1206</v>
      </c>
      <c r="I520" t="s">
        <v>1207</v>
      </c>
      <c r="J520" t="str">
        <f>ICD_10[[#This Row],[icd_10_code]]&amp;" "&amp;ICD_10[[#This Row],[icd_10_description]]</f>
        <v>F40.02 Agoraphobia without panic disorder</v>
      </c>
      <c r="K520" t="s">
        <v>139</v>
      </c>
      <c r="L520" t="s">
        <v>171</v>
      </c>
    </row>
    <row r="521" spans="8:12" x14ac:dyDescent="0.25">
      <c r="H521" t="s">
        <v>1208</v>
      </c>
      <c r="I521" t="s">
        <v>1209</v>
      </c>
      <c r="J521" t="str">
        <f>ICD_10[[#This Row],[icd_10_code]]&amp;" "&amp;ICD_10[[#This Row],[icd_10_description]]</f>
        <v>F40.10 Social anxiety disorder (social phobia)</v>
      </c>
      <c r="K521" t="s">
        <v>139</v>
      </c>
      <c r="L521" t="s">
        <v>171</v>
      </c>
    </row>
    <row r="522" spans="8:12" x14ac:dyDescent="0.25">
      <c r="H522" t="s">
        <v>1210</v>
      </c>
      <c r="I522" t="s">
        <v>1211</v>
      </c>
      <c r="J522" t="str">
        <f>ICD_10[[#This Row],[icd_10_code]]&amp;" "&amp;ICD_10[[#This Row],[icd_10_description]]</f>
        <v>F40.11 Social phobia, generalized</v>
      </c>
      <c r="K522" t="s">
        <v>139</v>
      </c>
      <c r="L522" t="s">
        <v>171</v>
      </c>
    </row>
    <row r="523" spans="8:12" x14ac:dyDescent="0.25">
      <c r="H523" t="s">
        <v>1212</v>
      </c>
      <c r="I523" t="s">
        <v>1213</v>
      </c>
      <c r="J523" t="str">
        <f>ICD_10[[#This Row],[icd_10_code]]&amp;" "&amp;ICD_10[[#This Row],[icd_10_description]]</f>
        <v>F40.210 Arachnophobia</v>
      </c>
      <c r="K523" t="s">
        <v>139</v>
      </c>
      <c r="L523" t="s">
        <v>171</v>
      </c>
    </row>
    <row r="524" spans="8:12" x14ac:dyDescent="0.25">
      <c r="H524" t="s">
        <v>1214</v>
      </c>
      <c r="I524" t="s">
        <v>1215</v>
      </c>
      <c r="J524" t="str">
        <f>ICD_10[[#This Row],[icd_10_code]]&amp;" "&amp;ICD_10[[#This Row],[icd_10_description]]</f>
        <v>F40.218 Specific phobia, Animal</v>
      </c>
      <c r="K524" t="s">
        <v>139</v>
      </c>
      <c r="L524" t="s">
        <v>171</v>
      </c>
    </row>
    <row r="525" spans="8:12" x14ac:dyDescent="0.25">
      <c r="H525" t="s">
        <v>1216</v>
      </c>
      <c r="I525" t="s">
        <v>1217</v>
      </c>
      <c r="J525" t="str">
        <f>ICD_10[[#This Row],[icd_10_code]]&amp;" "&amp;ICD_10[[#This Row],[icd_10_description]]</f>
        <v>F40.220 Fear of thunderstorms</v>
      </c>
      <c r="K525" t="s">
        <v>139</v>
      </c>
      <c r="L525" t="s">
        <v>171</v>
      </c>
    </row>
    <row r="526" spans="8:12" x14ac:dyDescent="0.25">
      <c r="H526" t="s">
        <v>1218</v>
      </c>
      <c r="I526" t="s">
        <v>1219</v>
      </c>
      <c r="J526" t="str">
        <f>ICD_10[[#This Row],[icd_10_code]]&amp;" "&amp;ICD_10[[#This Row],[icd_10_description]]</f>
        <v>F40.228 Specific phobia, Natural environment</v>
      </c>
      <c r="K526" t="s">
        <v>139</v>
      </c>
      <c r="L526" t="s">
        <v>171</v>
      </c>
    </row>
    <row r="527" spans="8:12" x14ac:dyDescent="0.25">
      <c r="H527" t="s">
        <v>1220</v>
      </c>
      <c r="I527" t="s">
        <v>1221</v>
      </c>
      <c r="J527" t="str">
        <f>ICD_10[[#This Row],[icd_10_code]]&amp;" "&amp;ICD_10[[#This Row],[icd_10_description]]</f>
        <v>F40.230 Specific phobia, Fear of blood</v>
      </c>
      <c r="K527" t="s">
        <v>139</v>
      </c>
      <c r="L527" t="s">
        <v>171</v>
      </c>
    </row>
    <row r="528" spans="8:12" x14ac:dyDescent="0.25">
      <c r="H528" t="s">
        <v>1222</v>
      </c>
      <c r="I528" t="s">
        <v>1223</v>
      </c>
      <c r="J528" t="str">
        <f>ICD_10[[#This Row],[icd_10_code]]&amp;" "&amp;ICD_10[[#This Row],[icd_10_description]]</f>
        <v>F40.231 Specific phobia, Fear of injections and transfusions</v>
      </c>
      <c r="K528" t="s">
        <v>139</v>
      </c>
      <c r="L528" t="s">
        <v>171</v>
      </c>
    </row>
    <row r="529" spans="8:12" x14ac:dyDescent="0.25">
      <c r="H529" t="s">
        <v>1224</v>
      </c>
      <c r="I529" t="s">
        <v>1225</v>
      </c>
      <c r="J529" t="str">
        <f>ICD_10[[#This Row],[icd_10_code]]&amp;" "&amp;ICD_10[[#This Row],[icd_10_description]]</f>
        <v>F40.232 Specific phobia, Fear of other medical care</v>
      </c>
      <c r="K529" t="s">
        <v>139</v>
      </c>
      <c r="L529" t="s">
        <v>171</v>
      </c>
    </row>
    <row r="530" spans="8:12" x14ac:dyDescent="0.25">
      <c r="H530" t="s">
        <v>1226</v>
      </c>
      <c r="I530" t="s">
        <v>1227</v>
      </c>
      <c r="J530" t="str">
        <f>ICD_10[[#This Row],[icd_10_code]]&amp;" "&amp;ICD_10[[#This Row],[icd_10_description]]</f>
        <v>F40.233 Specific phobia, Fear of injury</v>
      </c>
      <c r="K530" t="s">
        <v>139</v>
      </c>
      <c r="L530" t="s">
        <v>171</v>
      </c>
    </row>
    <row r="531" spans="8:12" x14ac:dyDescent="0.25">
      <c r="H531" t="s">
        <v>1228</v>
      </c>
      <c r="I531" t="s">
        <v>1229</v>
      </c>
      <c r="J531" t="str">
        <f>ICD_10[[#This Row],[icd_10_code]]&amp;" "&amp;ICD_10[[#This Row],[icd_10_description]]</f>
        <v>F40.240 Claustrophobia</v>
      </c>
      <c r="K531" t="s">
        <v>139</v>
      </c>
      <c r="L531" t="s">
        <v>171</v>
      </c>
    </row>
    <row r="532" spans="8:12" x14ac:dyDescent="0.25">
      <c r="H532" t="s">
        <v>1230</v>
      </c>
      <c r="I532" t="s">
        <v>1231</v>
      </c>
      <c r="J532" t="str">
        <f>ICD_10[[#This Row],[icd_10_code]]&amp;" "&amp;ICD_10[[#This Row],[icd_10_description]]</f>
        <v>F40.241 Acrophobia</v>
      </c>
      <c r="K532" t="s">
        <v>139</v>
      </c>
      <c r="L532" t="s">
        <v>171</v>
      </c>
    </row>
    <row r="533" spans="8:12" x14ac:dyDescent="0.25">
      <c r="H533" t="s">
        <v>1232</v>
      </c>
      <c r="I533" t="s">
        <v>1233</v>
      </c>
      <c r="J533" t="str">
        <f>ICD_10[[#This Row],[icd_10_code]]&amp;" "&amp;ICD_10[[#This Row],[icd_10_description]]</f>
        <v>F40.242 Fear of bridges</v>
      </c>
      <c r="K533" t="s">
        <v>139</v>
      </c>
      <c r="L533" t="s">
        <v>171</v>
      </c>
    </row>
    <row r="534" spans="8:12" x14ac:dyDescent="0.25">
      <c r="H534" t="s">
        <v>1234</v>
      </c>
      <c r="I534" t="s">
        <v>1235</v>
      </c>
      <c r="J534" t="str">
        <f>ICD_10[[#This Row],[icd_10_code]]&amp;" "&amp;ICD_10[[#This Row],[icd_10_description]]</f>
        <v>F40.243 Fear of flying</v>
      </c>
      <c r="K534" t="s">
        <v>139</v>
      </c>
      <c r="L534" t="s">
        <v>171</v>
      </c>
    </row>
    <row r="535" spans="8:12" x14ac:dyDescent="0.25">
      <c r="H535" t="s">
        <v>1236</v>
      </c>
      <c r="I535" t="s">
        <v>1237</v>
      </c>
      <c r="J535" t="str">
        <f>ICD_10[[#This Row],[icd_10_code]]&amp;" "&amp;ICD_10[[#This Row],[icd_10_description]]</f>
        <v>F40.248 Specific phobia, Situational</v>
      </c>
      <c r="K535" t="s">
        <v>139</v>
      </c>
      <c r="L535" t="s">
        <v>171</v>
      </c>
    </row>
    <row r="536" spans="8:12" x14ac:dyDescent="0.25">
      <c r="H536" t="s">
        <v>1238</v>
      </c>
      <c r="I536" t="s">
        <v>1239</v>
      </c>
      <c r="J536" t="str">
        <f>ICD_10[[#This Row],[icd_10_code]]&amp;" "&amp;ICD_10[[#This Row],[icd_10_description]]</f>
        <v>F40.290 Androphobia</v>
      </c>
      <c r="K536" t="s">
        <v>139</v>
      </c>
      <c r="L536" t="s">
        <v>171</v>
      </c>
    </row>
    <row r="537" spans="8:12" x14ac:dyDescent="0.25">
      <c r="H537" t="s">
        <v>1240</v>
      </c>
      <c r="I537" t="s">
        <v>1241</v>
      </c>
      <c r="J537" t="str">
        <f>ICD_10[[#This Row],[icd_10_code]]&amp;" "&amp;ICD_10[[#This Row],[icd_10_description]]</f>
        <v>F40.291 Gynephobia</v>
      </c>
      <c r="K537" t="s">
        <v>139</v>
      </c>
      <c r="L537" t="s">
        <v>171</v>
      </c>
    </row>
    <row r="538" spans="8:12" x14ac:dyDescent="0.25">
      <c r="H538" t="s">
        <v>1242</v>
      </c>
      <c r="I538" t="s">
        <v>1243</v>
      </c>
      <c r="J538" t="str">
        <f>ICD_10[[#This Row],[icd_10_code]]&amp;" "&amp;ICD_10[[#This Row],[icd_10_description]]</f>
        <v>F40.298 Specific phobia, Other</v>
      </c>
      <c r="K538" t="s">
        <v>139</v>
      </c>
      <c r="L538" t="s">
        <v>171</v>
      </c>
    </row>
    <row r="539" spans="8:12" x14ac:dyDescent="0.25">
      <c r="H539" t="s">
        <v>1244</v>
      </c>
      <c r="I539" t="s">
        <v>1245</v>
      </c>
      <c r="J539" t="str">
        <f>ICD_10[[#This Row],[icd_10_code]]&amp;" "&amp;ICD_10[[#This Row],[icd_10_description]]</f>
        <v>F40.8 Other phobic anxiety disorders</v>
      </c>
      <c r="K539" t="s">
        <v>139</v>
      </c>
      <c r="L539" t="s">
        <v>171</v>
      </c>
    </row>
    <row r="540" spans="8:12" x14ac:dyDescent="0.25">
      <c r="H540" t="s">
        <v>1246</v>
      </c>
      <c r="I540" t="s">
        <v>1247</v>
      </c>
      <c r="J540" t="str">
        <f>ICD_10[[#This Row],[icd_10_code]]&amp;" "&amp;ICD_10[[#This Row],[icd_10_description]]</f>
        <v>F40.9 Phobic anxiety disorder, unspecified</v>
      </c>
      <c r="K540" t="s">
        <v>139</v>
      </c>
      <c r="L540" t="s">
        <v>171</v>
      </c>
    </row>
    <row r="541" spans="8:12" x14ac:dyDescent="0.25">
      <c r="H541" t="s">
        <v>1248</v>
      </c>
      <c r="I541" t="s">
        <v>1249</v>
      </c>
      <c r="J541" t="str">
        <f>ICD_10[[#This Row],[icd_10_code]]&amp;" "&amp;ICD_10[[#This Row],[icd_10_description]]</f>
        <v>F41.0 Panic disorder</v>
      </c>
      <c r="K541" t="s">
        <v>139</v>
      </c>
      <c r="L541" t="s">
        <v>171</v>
      </c>
    </row>
    <row r="542" spans="8:12" x14ac:dyDescent="0.25">
      <c r="H542" t="s">
        <v>1250</v>
      </c>
      <c r="I542" t="s">
        <v>1251</v>
      </c>
      <c r="J542" t="str">
        <f>ICD_10[[#This Row],[icd_10_code]]&amp;" "&amp;ICD_10[[#This Row],[icd_10_description]]</f>
        <v>F41.1 Generalized anxiety disorder</v>
      </c>
      <c r="K542" t="s">
        <v>139</v>
      </c>
      <c r="L542" t="s">
        <v>171</v>
      </c>
    </row>
    <row r="543" spans="8:12" x14ac:dyDescent="0.25">
      <c r="H543" t="s">
        <v>1252</v>
      </c>
      <c r="I543" t="s">
        <v>1253</v>
      </c>
      <c r="J543" t="str">
        <f>ICD_10[[#This Row],[icd_10_code]]&amp;" "&amp;ICD_10[[#This Row],[icd_10_description]]</f>
        <v>F41.3 Other mixed anxiety disorders</v>
      </c>
      <c r="K543" t="s">
        <v>139</v>
      </c>
      <c r="L543" t="s">
        <v>171</v>
      </c>
    </row>
    <row r="544" spans="8:12" x14ac:dyDescent="0.25">
      <c r="H544" t="s">
        <v>1254</v>
      </c>
      <c r="I544" t="s">
        <v>1255</v>
      </c>
      <c r="J544" t="str">
        <f>ICD_10[[#This Row],[icd_10_code]]&amp;" "&amp;ICD_10[[#This Row],[icd_10_description]]</f>
        <v>F41.8 Other specified anxiety disorder</v>
      </c>
      <c r="K544" t="s">
        <v>139</v>
      </c>
      <c r="L544" t="s">
        <v>171</v>
      </c>
    </row>
    <row r="545" spans="8:12" x14ac:dyDescent="0.25">
      <c r="H545" t="s">
        <v>1256</v>
      </c>
      <c r="I545" t="s">
        <v>1257</v>
      </c>
      <c r="J545" t="str">
        <f>ICD_10[[#This Row],[icd_10_code]]&amp;" "&amp;ICD_10[[#This Row],[icd_10_description]]</f>
        <v>F41.9 Unspecified anxiety disorder</v>
      </c>
      <c r="K545" t="s">
        <v>139</v>
      </c>
      <c r="L545" t="s">
        <v>171</v>
      </c>
    </row>
    <row r="546" spans="8:12" x14ac:dyDescent="0.25">
      <c r="H546" t="s">
        <v>1258</v>
      </c>
      <c r="I546" t="s">
        <v>1259</v>
      </c>
      <c r="J546" t="str">
        <f>ICD_10[[#This Row],[icd_10_code]]&amp;" "&amp;ICD_10[[#This Row],[icd_10_description]]</f>
        <v>F42 Obsessive-Compulsive and Related Disorders</v>
      </c>
      <c r="K546" t="s">
        <v>139</v>
      </c>
      <c r="L546" t="s">
        <v>171</v>
      </c>
    </row>
    <row r="547" spans="8:12" x14ac:dyDescent="0.25">
      <c r="H547" t="s">
        <v>1260</v>
      </c>
      <c r="I547" t="s">
        <v>1261</v>
      </c>
      <c r="J547" t="str">
        <f>ICD_10[[#This Row],[icd_10_code]]&amp;" "&amp;ICD_10[[#This Row],[icd_10_description]]</f>
        <v>F43.0 Acute stress disorder</v>
      </c>
      <c r="K547" t="s">
        <v>139</v>
      </c>
      <c r="L547" t="s">
        <v>171</v>
      </c>
    </row>
    <row r="548" spans="8:12" x14ac:dyDescent="0.25">
      <c r="H548" t="s">
        <v>1262</v>
      </c>
      <c r="I548" t="s">
        <v>1263</v>
      </c>
      <c r="J548" t="str">
        <f>ICD_10[[#This Row],[icd_10_code]]&amp;" "&amp;ICD_10[[#This Row],[icd_10_description]]</f>
        <v>F43.10 Posttraumatic stress disorder</v>
      </c>
      <c r="K548" t="s">
        <v>139</v>
      </c>
      <c r="L548" t="s">
        <v>171</v>
      </c>
    </row>
    <row r="549" spans="8:12" x14ac:dyDescent="0.25">
      <c r="H549" t="s">
        <v>1264</v>
      </c>
      <c r="I549" t="s">
        <v>1265</v>
      </c>
      <c r="J549" t="str">
        <f>ICD_10[[#This Row],[icd_10_code]]&amp;" "&amp;ICD_10[[#This Row],[icd_10_description]]</f>
        <v>F43.11 Post-traumatic stress disorder, acute</v>
      </c>
      <c r="K549" t="s">
        <v>139</v>
      </c>
      <c r="L549" t="s">
        <v>171</v>
      </c>
    </row>
    <row r="550" spans="8:12" x14ac:dyDescent="0.25">
      <c r="H550" t="s">
        <v>1266</v>
      </c>
      <c r="I550" t="s">
        <v>1267</v>
      </c>
      <c r="J550" t="str">
        <f>ICD_10[[#This Row],[icd_10_code]]&amp;" "&amp;ICD_10[[#This Row],[icd_10_description]]</f>
        <v>F43.12 Post-traumatic stress disorder, chronic</v>
      </c>
      <c r="K550" t="s">
        <v>139</v>
      </c>
      <c r="L550" t="s">
        <v>171</v>
      </c>
    </row>
    <row r="551" spans="8:12" x14ac:dyDescent="0.25">
      <c r="H551" t="s">
        <v>1268</v>
      </c>
      <c r="I551" t="s">
        <v>1269</v>
      </c>
      <c r="J551" t="str">
        <f>ICD_10[[#This Row],[icd_10_code]]&amp;" "&amp;ICD_10[[#This Row],[icd_10_description]]</f>
        <v>F43.20 Adjustment disorder, Unspecified</v>
      </c>
      <c r="K551" t="s">
        <v>139</v>
      </c>
      <c r="L551" t="s">
        <v>171</v>
      </c>
    </row>
    <row r="552" spans="8:12" x14ac:dyDescent="0.25">
      <c r="H552" t="s">
        <v>1270</v>
      </c>
      <c r="I552" t="s">
        <v>1271</v>
      </c>
      <c r="J552" t="str">
        <f>ICD_10[[#This Row],[icd_10_code]]&amp;" "&amp;ICD_10[[#This Row],[icd_10_description]]</f>
        <v>F43.21 Adjustment disorder, With depressed mood</v>
      </c>
      <c r="K552" t="s">
        <v>139</v>
      </c>
      <c r="L552" t="s">
        <v>171</v>
      </c>
    </row>
    <row r="553" spans="8:12" x14ac:dyDescent="0.25">
      <c r="H553" t="s">
        <v>1272</v>
      </c>
      <c r="I553" t="s">
        <v>1273</v>
      </c>
      <c r="J553" t="str">
        <f>ICD_10[[#This Row],[icd_10_code]]&amp;" "&amp;ICD_10[[#This Row],[icd_10_description]]</f>
        <v>F43.22 Adjustment disorder, With anxiety</v>
      </c>
      <c r="K553" t="s">
        <v>139</v>
      </c>
      <c r="L553" t="s">
        <v>171</v>
      </c>
    </row>
    <row r="554" spans="8:12" x14ac:dyDescent="0.25">
      <c r="H554" t="s">
        <v>1274</v>
      </c>
      <c r="I554" t="s">
        <v>1275</v>
      </c>
      <c r="J554" t="str">
        <f>ICD_10[[#This Row],[icd_10_code]]&amp;" "&amp;ICD_10[[#This Row],[icd_10_description]]</f>
        <v>F43.23 Adjustment disorder with mixed anxiety and depressed mood</v>
      </c>
      <c r="K554" t="s">
        <v>139</v>
      </c>
      <c r="L554" t="s">
        <v>171</v>
      </c>
    </row>
    <row r="555" spans="8:12" x14ac:dyDescent="0.25">
      <c r="H555" t="s">
        <v>1276</v>
      </c>
      <c r="I555" t="s">
        <v>1277</v>
      </c>
      <c r="J555" t="str">
        <f>ICD_10[[#This Row],[icd_10_code]]&amp;" "&amp;ICD_10[[#This Row],[icd_10_description]]</f>
        <v>F43.24 Adjustment disorder, With disturbance of conduct</v>
      </c>
      <c r="K555" t="s">
        <v>139</v>
      </c>
      <c r="L555" t="s">
        <v>171</v>
      </c>
    </row>
    <row r="556" spans="8:12" x14ac:dyDescent="0.25">
      <c r="H556" t="s">
        <v>1278</v>
      </c>
      <c r="I556" t="s">
        <v>1279</v>
      </c>
      <c r="J556" t="str">
        <f>ICD_10[[#This Row],[icd_10_code]]&amp;" "&amp;ICD_10[[#This Row],[icd_10_description]]</f>
        <v>F43.25 Adjustment disorder, With mixed anxiety and depressed mood</v>
      </c>
      <c r="K556" t="s">
        <v>139</v>
      </c>
      <c r="L556" t="s">
        <v>171</v>
      </c>
    </row>
    <row r="557" spans="8:12" x14ac:dyDescent="0.25">
      <c r="H557" t="s">
        <v>1280</v>
      </c>
      <c r="I557" t="s">
        <v>1281</v>
      </c>
      <c r="J557" t="str">
        <f>ICD_10[[#This Row],[icd_10_code]]&amp;" "&amp;ICD_10[[#This Row],[icd_10_description]]</f>
        <v>F43.29 Adjustment disorder with other symptoms</v>
      </c>
      <c r="K557" t="s">
        <v>139</v>
      </c>
      <c r="L557" t="s">
        <v>171</v>
      </c>
    </row>
    <row r="558" spans="8:12" x14ac:dyDescent="0.25">
      <c r="H558" t="s">
        <v>1282</v>
      </c>
      <c r="I558" t="s">
        <v>1283</v>
      </c>
      <c r="J558" t="str">
        <f>ICD_10[[#This Row],[icd_10_code]]&amp;" "&amp;ICD_10[[#This Row],[icd_10_description]]</f>
        <v>F43.8 Other specified trauma- and stressor-related disorder</v>
      </c>
      <c r="K558" t="s">
        <v>139</v>
      </c>
      <c r="L558" t="s">
        <v>171</v>
      </c>
    </row>
    <row r="559" spans="8:12" x14ac:dyDescent="0.25">
      <c r="H559" t="s">
        <v>1284</v>
      </c>
      <c r="I559" t="s">
        <v>1285</v>
      </c>
      <c r="J559" t="str">
        <f>ICD_10[[#This Row],[icd_10_code]]&amp;" "&amp;ICD_10[[#This Row],[icd_10_description]]</f>
        <v>F43.9 Unspecified trauma- and stressor-related disorder</v>
      </c>
      <c r="K559" t="s">
        <v>139</v>
      </c>
      <c r="L559" t="s">
        <v>171</v>
      </c>
    </row>
    <row r="560" spans="8:12" x14ac:dyDescent="0.25">
      <c r="H560" t="s">
        <v>1286</v>
      </c>
      <c r="I560" t="s">
        <v>1287</v>
      </c>
      <c r="J560" t="str">
        <f>ICD_10[[#This Row],[icd_10_code]]&amp;" "&amp;ICD_10[[#This Row],[icd_10_description]]</f>
        <v>F44.0 Dissociative amnesia</v>
      </c>
      <c r="K560" t="s">
        <v>139</v>
      </c>
      <c r="L560" t="s">
        <v>171</v>
      </c>
    </row>
    <row r="561" spans="8:12" x14ac:dyDescent="0.25">
      <c r="H561" t="s">
        <v>1288</v>
      </c>
      <c r="I561" t="s">
        <v>1289</v>
      </c>
      <c r="J561" t="str">
        <f>ICD_10[[#This Row],[icd_10_code]]&amp;" "&amp;ICD_10[[#This Row],[icd_10_description]]</f>
        <v>F44.1 Dissociative amnesia, with dissociative fugue</v>
      </c>
      <c r="K561" t="s">
        <v>139</v>
      </c>
      <c r="L561" t="s">
        <v>171</v>
      </c>
    </row>
    <row r="562" spans="8:12" x14ac:dyDescent="0.25">
      <c r="H562" t="s">
        <v>1290</v>
      </c>
      <c r="I562" t="s">
        <v>1291</v>
      </c>
      <c r="J562" t="str">
        <f>ICD_10[[#This Row],[icd_10_code]]&amp;" "&amp;ICD_10[[#This Row],[icd_10_description]]</f>
        <v>F44.2 Dissociative stupor</v>
      </c>
      <c r="K562" t="s">
        <v>139</v>
      </c>
      <c r="L562" t="s">
        <v>171</v>
      </c>
    </row>
    <row r="563" spans="8:12" x14ac:dyDescent="0.25">
      <c r="H563" t="s">
        <v>1292</v>
      </c>
      <c r="I563" t="s">
        <v>1293</v>
      </c>
      <c r="J563" t="str">
        <f>ICD_10[[#This Row],[icd_10_code]]&amp;" "&amp;ICD_10[[#This Row],[icd_10_description]]</f>
        <v>F44.4 Conversion disorder (functional neurological symptom disorder), With abnormal movement</v>
      </c>
      <c r="K563" t="s">
        <v>139</v>
      </c>
      <c r="L563" t="s">
        <v>171</v>
      </c>
    </row>
    <row r="564" spans="8:12" x14ac:dyDescent="0.25">
      <c r="H564" t="s">
        <v>1294</v>
      </c>
      <c r="I564" t="s">
        <v>1295</v>
      </c>
      <c r="J564" t="str">
        <f>ICD_10[[#This Row],[icd_10_code]]&amp;" "&amp;ICD_10[[#This Row],[icd_10_description]]</f>
        <v>F44.5 Conversion disorder (functional neurological symptom disorder), With attacks or seizures</v>
      </c>
      <c r="K564" t="s">
        <v>139</v>
      </c>
      <c r="L564" t="s">
        <v>171</v>
      </c>
    </row>
    <row r="565" spans="8:12" x14ac:dyDescent="0.25">
      <c r="H565" t="s">
        <v>1296</v>
      </c>
      <c r="I565" t="s">
        <v>1297</v>
      </c>
      <c r="J565" t="str">
        <f>ICD_10[[#This Row],[icd_10_code]]&amp;" "&amp;ICD_10[[#This Row],[icd_10_description]]</f>
        <v>F44.6 Conversion disorder (functional neurological symptom disorder), With anesthesia or sensory loss</v>
      </c>
      <c r="K565" t="s">
        <v>139</v>
      </c>
      <c r="L565" t="s">
        <v>171</v>
      </c>
    </row>
    <row r="566" spans="8:12" x14ac:dyDescent="0.25">
      <c r="H566" t="s">
        <v>1298</v>
      </c>
      <c r="I566" t="s">
        <v>1299</v>
      </c>
      <c r="J566" t="str">
        <f>ICD_10[[#This Row],[icd_10_code]]&amp;" "&amp;ICD_10[[#This Row],[icd_10_description]]</f>
        <v>F44.7 Conversion disorder (functional neurological symptom disorder), With mixed symptoms</v>
      </c>
      <c r="K566" t="s">
        <v>139</v>
      </c>
      <c r="L566" t="s">
        <v>171</v>
      </c>
    </row>
    <row r="567" spans="8:12" x14ac:dyDescent="0.25">
      <c r="H567" t="s">
        <v>1300</v>
      </c>
      <c r="I567" t="s">
        <v>1301</v>
      </c>
      <c r="J567" t="str">
        <f>ICD_10[[#This Row],[icd_10_code]]&amp;" "&amp;ICD_10[[#This Row],[icd_10_description]]</f>
        <v>F44.81 Dissociative identity disorder</v>
      </c>
      <c r="K567" t="s">
        <v>139</v>
      </c>
      <c r="L567" t="s">
        <v>171</v>
      </c>
    </row>
    <row r="568" spans="8:12" x14ac:dyDescent="0.25">
      <c r="H568" t="s">
        <v>1302</v>
      </c>
      <c r="I568" t="s">
        <v>1303</v>
      </c>
      <c r="J568" t="str">
        <f>ICD_10[[#This Row],[icd_10_code]]&amp;" "&amp;ICD_10[[#This Row],[icd_10_description]]</f>
        <v>F44.89 Other specified dissociative disorder</v>
      </c>
      <c r="K568" t="s">
        <v>139</v>
      </c>
      <c r="L568" t="s">
        <v>171</v>
      </c>
    </row>
    <row r="569" spans="8:12" x14ac:dyDescent="0.25">
      <c r="H569" t="s">
        <v>1304</v>
      </c>
      <c r="I569" t="s">
        <v>1305</v>
      </c>
      <c r="J569" t="str">
        <f>ICD_10[[#This Row],[icd_10_code]]&amp;" "&amp;ICD_10[[#This Row],[icd_10_description]]</f>
        <v>F44.9 Unspecified dissociative disorder</v>
      </c>
      <c r="K569" t="s">
        <v>139</v>
      </c>
      <c r="L569" t="s">
        <v>171</v>
      </c>
    </row>
    <row r="570" spans="8:12" x14ac:dyDescent="0.25">
      <c r="H570" t="s">
        <v>1306</v>
      </c>
      <c r="I570" t="s">
        <v>1307</v>
      </c>
      <c r="J570" t="str">
        <f>ICD_10[[#This Row],[icd_10_code]]&amp;" "&amp;ICD_10[[#This Row],[icd_10_description]]</f>
        <v>F45.0 Somatization disorder</v>
      </c>
      <c r="K570" t="s">
        <v>139</v>
      </c>
      <c r="L570" t="s">
        <v>171</v>
      </c>
    </row>
    <row r="571" spans="8:12" x14ac:dyDescent="0.25">
      <c r="H571" t="s">
        <v>1308</v>
      </c>
      <c r="I571" t="s">
        <v>1309</v>
      </c>
      <c r="J571" t="str">
        <f>ICD_10[[#This Row],[icd_10_code]]&amp;" "&amp;ICD_10[[#This Row],[icd_10_description]]</f>
        <v>F45.1 Somatic symptom disorder</v>
      </c>
      <c r="K571" t="s">
        <v>139</v>
      </c>
      <c r="L571" t="s">
        <v>171</v>
      </c>
    </row>
    <row r="572" spans="8:12" x14ac:dyDescent="0.25">
      <c r="H572" t="s">
        <v>1310</v>
      </c>
      <c r="I572" t="s">
        <v>1311</v>
      </c>
      <c r="J572" t="str">
        <f>ICD_10[[#This Row],[icd_10_code]]&amp;" "&amp;ICD_10[[#This Row],[icd_10_description]]</f>
        <v>F45.20 Hypochondriacal disorder, unspecified</v>
      </c>
      <c r="K572" t="s">
        <v>139</v>
      </c>
      <c r="L572" t="s">
        <v>171</v>
      </c>
    </row>
    <row r="573" spans="8:12" x14ac:dyDescent="0.25">
      <c r="H573" t="s">
        <v>1312</v>
      </c>
      <c r="I573" t="s">
        <v>1313</v>
      </c>
      <c r="J573" t="str">
        <f>ICD_10[[#This Row],[icd_10_code]]&amp;" "&amp;ICD_10[[#This Row],[icd_10_description]]</f>
        <v>F45.21 Illness anxiety disorder</v>
      </c>
      <c r="K573" t="s">
        <v>139</v>
      </c>
      <c r="L573" t="s">
        <v>171</v>
      </c>
    </row>
    <row r="574" spans="8:12" x14ac:dyDescent="0.25">
      <c r="H574" t="s">
        <v>1314</v>
      </c>
      <c r="I574" t="s">
        <v>1315</v>
      </c>
      <c r="J574" t="str">
        <f>ICD_10[[#This Row],[icd_10_code]]&amp;" "&amp;ICD_10[[#This Row],[icd_10_description]]</f>
        <v>F45.22 Body dysmorphic disorder</v>
      </c>
      <c r="K574" t="s">
        <v>139</v>
      </c>
      <c r="L574" t="s">
        <v>171</v>
      </c>
    </row>
    <row r="575" spans="8:12" x14ac:dyDescent="0.25">
      <c r="H575" t="s">
        <v>1316</v>
      </c>
      <c r="I575" t="s">
        <v>1317</v>
      </c>
      <c r="J575" t="str">
        <f>ICD_10[[#This Row],[icd_10_code]]&amp;" "&amp;ICD_10[[#This Row],[icd_10_description]]</f>
        <v>F45.29 Other hypochondriacal disorders</v>
      </c>
      <c r="K575" t="s">
        <v>139</v>
      </c>
      <c r="L575" t="s">
        <v>171</v>
      </c>
    </row>
    <row r="576" spans="8:12" x14ac:dyDescent="0.25">
      <c r="H576" t="s">
        <v>1318</v>
      </c>
      <c r="I576" t="s">
        <v>1319</v>
      </c>
      <c r="J576" t="str">
        <f>ICD_10[[#This Row],[icd_10_code]]&amp;" "&amp;ICD_10[[#This Row],[icd_10_description]]</f>
        <v>F45.41 Pain disorder exclusively related to psychological factors</v>
      </c>
      <c r="K576" t="s">
        <v>139</v>
      </c>
      <c r="L576" t="s">
        <v>171</v>
      </c>
    </row>
    <row r="577" spans="8:12" x14ac:dyDescent="0.25">
      <c r="H577" t="s">
        <v>1320</v>
      </c>
      <c r="I577" t="s">
        <v>1321</v>
      </c>
      <c r="J577" t="str">
        <f>ICD_10[[#This Row],[icd_10_code]]&amp;" "&amp;ICD_10[[#This Row],[icd_10_description]]</f>
        <v>F45.42 Pain disorder with related psychological factors</v>
      </c>
      <c r="K577" t="s">
        <v>139</v>
      </c>
      <c r="L577" t="s">
        <v>171</v>
      </c>
    </row>
    <row r="578" spans="8:12" x14ac:dyDescent="0.25">
      <c r="H578" t="s">
        <v>1322</v>
      </c>
      <c r="I578" t="s">
        <v>1323</v>
      </c>
      <c r="J578" t="str">
        <f>ICD_10[[#This Row],[icd_10_code]]&amp;" "&amp;ICD_10[[#This Row],[icd_10_description]]</f>
        <v>F45.8 Other specified somatic symptom and related disorder</v>
      </c>
      <c r="K578" t="s">
        <v>139</v>
      </c>
      <c r="L578" t="s">
        <v>171</v>
      </c>
    </row>
    <row r="579" spans="8:12" x14ac:dyDescent="0.25">
      <c r="H579" t="s">
        <v>1324</v>
      </c>
      <c r="I579" t="s">
        <v>1325</v>
      </c>
      <c r="J579" t="str">
        <f>ICD_10[[#This Row],[icd_10_code]]&amp;" "&amp;ICD_10[[#This Row],[icd_10_description]]</f>
        <v>F45.9 Unspecified somatic symptom and related disorder</v>
      </c>
      <c r="K579" t="s">
        <v>139</v>
      </c>
      <c r="L579" t="s">
        <v>171</v>
      </c>
    </row>
    <row r="580" spans="8:12" x14ac:dyDescent="0.25">
      <c r="H580" t="s">
        <v>1326</v>
      </c>
      <c r="I580" t="s">
        <v>1327</v>
      </c>
      <c r="J580" t="str">
        <f>ICD_10[[#This Row],[icd_10_code]]&amp;" "&amp;ICD_10[[#This Row],[icd_10_description]]</f>
        <v>F48.1 Depersonalization/derealization disorder</v>
      </c>
      <c r="K580" t="s">
        <v>139</v>
      </c>
      <c r="L580" t="s">
        <v>171</v>
      </c>
    </row>
    <row r="581" spans="8:12" x14ac:dyDescent="0.25">
      <c r="H581" t="s">
        <v>1328</v>
      </c>
      <c r="I581" t="s">
        <v>1329</v>
      </c>
      <c r="J581" t="str">
        <f>ICD_10[[#This Row],[icd_10_code]]&amp;" "&amp;ICD_10[[#This Row],[icd_10_description]]</f>
        <v>F48.2 Pseudobulbar affect</v>
      </c>
      <c r="K581" t="s">
        <v>139</v>
      </c>
      <c r="L581" t="s">
        <v>171</v>
      </c>
    </row>
    <row r="582" spans="8:12" x14ac:dyDescent="0.25">
      <c r="H582" t="s">
        <v>1330</v>
      </c>
      <c r="I582" t="s">
        <v>1331</v>
      </c>
      <c r="J582" t="str">
        <f>ICD_10[[#This Row],[icd_10_code]]&amp;" "&amp;ICD_10[[#This Row],[icd_10_description]]</f>
        <v>F48.8 Other specified nonpsychotic mental disorders</v>
      </c>
      <c r="K582" t="s">
        <v>139</v>
      </c>
      <c r="L582" t="s">
        <v>171</v>
      </c>
    </row>
    <row r="583" spans="8:12" x14ac:dyDescent="0.25">
      <c r="H583" t="s">
        <v>1332</v>
      </c>
      <c r="I583" t="s">
        <v>1333</v>
      </c>
      <c r="J583" t="str">
        <f>ICD_10[[#This Row],[icd_10_code]]&amp;" "&amp;ICD_10[[#This Row],[icd_10_description]]</f>
        <v>F48.9 Nonpsychotic mental disorder, unspecified</v>
      </c>
      <c r="K583" t="s">
        <v>139</v>
      </c>
      <c r="L583" t="s">
        <v>171</v>
      </c>
    </row>
    <row r="584" spans="8:12" x14ac:dyDescent="0.25">
      <c r="H584" t="s">
        <v>1334</v>
      </c>
      <c r="I584" t="s">
        <v>1335</v>
      </c>
      <c r="J584" t="str">
        <f>ICD_10[[#This Row],[icd_10_code]]&amp;" "&amp;ICD_10[[#This Row],[icd_10_description]]</f>
        <v>F50.00 Anorexia nervosa, unspecified</v>
      </c>
      <c r="K584" t="s">
        <v>139</v>
      </c>
      <c r="L584" t="s">
        <v>171</v>
      </c>
    </row>
    <row r="585" spans="8:12" x14ac:dyDescent="0.25">
      <c r="H585" t="s">
        <v>1336</v>
      </c>
      <c r="I585" t="s">
        <v>1337</v>
      </c>
      <c r="J585" t="str">
        <f>ICD_10[[#This Row],[icd_10_code]]&amp;" "&amp;ICD_10[[#This Row],[icd_10_description]]</f>
        <v>F50.01 Anorexia nervosa, Restricting type</v>
      </c>
      <c r="K585" t="s">
        <v>139</v>
      </c>
      <c r="L585" t="s">
        <v>171</v>
      </c>
    </row>
    <row r="586" spans="8:12" x14ac:dyDescent="0.25">
      <c r="H586" t="s">
        <v>1338</v>
      </c>
      <c r="I586" t="s">
        <v>1339</v>
      </c>
      <c r="J586" t="str">
        <f>ICD_10[[#This Row],[icd_10_code]]&amp;" "&amp;ICD_10[[#This Row],[icd_10_description]]</f>
        <v>F50.02 Anorexia nervosa, Binge-eating/purging type</v>
      </c>
      <c r="K586" t="s">
        <v>139</v>
      </c>
      <c r="L586" t="s">
        <v>171</v>
      </c>
    </row>
    <row r="587" spans="8:12" x14ac:dyDescent="0.25">
      <c r="H587" t="s">
        <v>1340</v>
      </c>
      <c r="I587" t="s">
        <v>1341</v>
      </c>
      <c r="J587" t="str">
        <f>ICD_10[[#This Row],[icd_10_code]]&amp;" "&amp;ICD_10[[#This Row],[icd_10_description]]</f>
        <v>F50.2 Bulimia nervosa</v>
      </c>
      <c r="K587" t="s">
        <v>139</v>
      </c>
      <c r="L587" t="s">
        <v>171</v>
      </c>
    </row>
    <row r="588" spans="8:12" x14ac:dyDescent="0.25">
      <c r="H588" t="s">
        <v>1342</v>
      </c>
      <c r="I588" t="s">
        <v>1343</v>
      </c>
      <c r="J588" t="str">
        <f>ICD_10[[#This Row],[icd_10_code]]&amp;" "&amp;ICD_10[[#This Row],[icd_10_description]]</f>
        <v>F50.8 Other Specified Feeding or Eating Disorder</v>
      </c>
      <c r="K588" t="s">
        <v>139</v>
      </c>
      <c r="L588" t="s">
        <v>171</v>
      </c>
    </row>
    <row r="589" spans="8:12" x14ac:dyDescent="0.25">
      <c r="H589" t="s">
        <v>1344</v>
      </c>
      <c r="I589" t="s">
        <v>1345</v>
      </c>
      <c r="J589" t="str">
        <f>ICD_10[[#This Row],[icd_10_code]]&amp;" "&amp;ICD_10[[#This Row],[icd_10_description]]</f>
        <v>F50.9 Unspecified feeding or eating disorder</v>
      </c>
      <c r="K589" t="s">
        <v>139</v>
      </c>
      <c r="L589" t="s">
        <v>171</v>
      </c>
    </row>
    <row r="590" spans="8:12" x14ac:dyDescent="0.25">
      <c r="H590" t="s">
        <v>1346</v>
      </c>
      <c r="I590" t="s">
        <v>1347</v>
      </c>
      <c r="J590" t="str">
        <f>ICD_10[[#This Row],[icd_10_code]]&amp;" "&amp;ICD_10[[#This Row],[icd_10_description]]</f>
        <v>F51.02 Adjustment insomnia</v>
      </c>
      <c r="K590" t="s">
        <v>139</v>
      </c>
      <c r="L590" t="s">
        <v>171</v>
      </c>
    </row>
    <row r="591" spans="8:12" x14ac:dyDescent="0.25">
      <c r="H591" t="s">
        <v>1348</v>
      </c>
      <c r="I591" t="s">
        <v>1349</v>
      </c>
      <c r="J591" t="str">
        <f>ICD_10[[#This Row],[icd_10_code]]&amp;" "&amp;ICD_10[[#This Row],[icd_10_description]]</f>
        <v>F51.03 Paradoxical insomnia</v>
      </c>
      <c r="K591" t="s">
        <v>139</v>
      </c>
      <c r="L591" t="s">
        <v>171</v>
      </c>
    </row>
    <row r="592" spans="8:12" x14ac:dyDescent="0.25">
      <c r="H592" t="s">
        <v>1350</v>
      </c>
      <c r="I592" t="s">
        <v>1351</v>
      </c>
      <c r="J592" t="str">
        <f>ICD_10[[#This Row],[icd_10_code]]&amp;" "&amp;ICD_10[[#This Row],[icd_10_description]]</f>
        <v>F51.04 Psychophysiologic insomnia</v>
      </c>
      <c r="K592" t="s">
        <v>139</v>
      </c>
      <c r="L592" t="s">
        <v>171</v>
      </c>
    </row>
    <row r="593" spans="8:12" x14ac:dyDescent="0.25">
      <c r="H593" t="s">
        <v>1352</v>
      </c>
      <c r="I593" t="s">
        <v>1353</v>
      </c>
      <c r="J593" t="str">
        <f>ICD_10[[#This Row],[icd_10_code]]&amp;" "&amp;ICD_10[[#This Row],[icd_10_description]]</f>
        <v>F51.05 Insomnia due to other mental disorder</v>
      </c>
      <c r="K593" t="s">
        <v>139</v>
      </c>
      <c r="L593" t="s">
        <v>171</v>
      </c>
    </row>
    <row r="594" spans="8:12" x14ac:dyDescent="0.25">
      <c r="H594" t="s">
        <v>1354</v>
      </c>
      <c r="I594" t="s">
        <v>1355</v>
      </c>
      <c r="J594" t="str">
        <f>ICD_10[[#This Row],[icd_10_code]]&amp;" "&amp;ICD_10[[#This Row],[icd_10_description]]</f>
        <v>F51.09 Other insomnia not due to a substance or known physiological condition</v>
      </c>
      <c r="K594" t="s">
        <v>139</v>
      </c>
      <c r="L594" t="s">
        <v>171</v>
      </c>
    </row>
    <row r="595" spans="8:12" x14ac:dyDescent="0.25">
      <c r="H595" t="s">
        <v>1356</v>
      </c>
      <c r="I595" t="s">
        <v>1357</v>
      </c>
      <c r="J595" t="str">
        <f>ICD_10[[#This Row],[icd_10_code]]&amp;" "&amp;ICD_10[[#This Row],[icd_10_description]]</f>
        <v>F51.11 Primary hypersomnia</v>
      </c>
      <c r="K595" t="s">
        <v>139</v>
      </c>
      <c r="L595" t="s">
        <v>171</v>
      </c>
    </row>
    <row r="596" spans="8:12" x14ac:dyDescent="0.25">
      <c r="H596" t="s">
        <v>1358</v>
      </c>
      <c r="I596" t="s">
        <v>1359</v>
      </c>
      <c r="J596" t="str">
        <f>ICD_10[[#This Row],[icd_10_code]]&amp;" "&amp;ICD_10[[#This Row],[icd_10_description]]</f>
        <v>F51.12 Insufficient sleep syndrome</v>
      </c>
      <c r="K596" t="s">
        <v>139</v>
      </c>
      <c r="L596" t="s">
        <v>171</v>
      </c>
    </row>
    <row r="597" spans="8:12" x14ac:dyDescent="0.25">
      <c r="H597" t="s">
        <v>1360</v>
      </c>
      <c r="I597" t="s">
        <v>1361</v>
      </c>
      <c r="J597" t="str">
        <f>ICD_10[[#This Row],[icd_10_code]]&amp;" "&amp;ICD_10[[#This Row],[icd_10_description]]</f>
        <v>F51.13 Hypersomnia due to other mental disorder</v>
      </c>
      <c r="K597" t="s">
        <v>139</v>
      </c>
      <c r="L597" t="s">
        <v>171</v>
      </c>
    </row>
    <row r="598" spans="8:12" x14ac:dyDescent="0.25">
      <c r="H598" t="s">
        <v>1362</v>
      </c>
      <c r="I598" t="s">
        <v>1363</v>
      </c>
      <c r="J598" t="str">
        <f>ICD_10[[#This Row],[icd_10_code]]&amp;" "&amp;ICD_10[[#This Row],[icd_10_description]]</f>
        <v>F51.19 Other hypersomnia not due to a substance or known physiological condition</v>
      </c>
      <c r="K598" t="s">
        <v>139</v>
      </c>
      <c r="L598" t="s">
        <v>171</v>
      </c>
    </row>
    <row r="599" spans="8:12" x14ac:dyDescent="0.25">
      <c r="H599" t="s">
        <v>1364</v>
      </c>
      <c r="I599" t="s">
        <v>1365</v>
      </c>
      <c r="J599" t="str">
        <f>ICD_10[[#This Row],[icd_10_code]]&amp;" "&amp;ICD_10[[#This Row],[icd_10_description]]</f>
        <v>F51.3 Non-rapid eye movement sleep arousal disorders, Sleepwalking type</v>
      </c>
      <c r="K599" t="s">
        <v>139</v>
      </c>
      <c r="L599" t="s">
        <v>171</v>
      </c>
    </row>
    <row r="600" spans="8:12" x14ac:dyDescent="0.25">
      <c r="H600" t="s">
        <v>1366</v>
      </c>
      <c r="I600" t="s">
        <v>1367</v>
      </c>
      <c r="J600" t="str">
        <f>ICD_10[[#This Row],[icd_10_code]]&amp;" "&amp;ICD_10[[#This Row],[icd_10_description]]</f>
        <v>F51.4 Non-rapid eye movement sleep arousal disorders, Sleep terror type</v>
      </c>
      <c r="K600" t="s">
        <v>139</v>
      </c>
      <c r="L600" t="s">
        <v>171</v>
      </c>
    </row>
    <row r="601" spans="8:12" x14ac:dyDescent="0.25">
      <c r="H601" t="s">
        <v>1368</v>
      </c>
      <c r="I601" t="s">
        <v>1369</v>
      </c>
      <c r="J601" t="str">
        <f>ICD_10[[#This Row],[icd_10_code]]&amp;" "&amp;ICD_10[[#This Row],[icd_10_description]]</f>
        <v>F51.5 Nightmare disorder</v>
      </c>
      <c r="K601" t="s">
        <v>139</v>
      </c>
      <c r="L601" t="s">
        <v>171</v>
      </c>
    </row>
    <row r="602" spans="8:12" x14ac:dyDescent="0.25">
      <c r="H602" t="s">
        <v>1370</v>
      </c>
      <c r="I602" t="s">
        <v>1371</v>
      </c>
      <c r="J602" t="str">
        <f>ICD_10[[#This Row],[icd_10_code]]&amp;" "&amp;ICD_10[[#This Row],[icd_10_description]]</f>
        <v>F51.8 Other sleep disorders not due to a substance or known physiological condition</v>
      </c>
      <c r="K602" t="s">
        <v>139</v>
      </c>
      <c r="L602" t="s">
        <v>171</v>
      </c>
    </row>
    <row r="603" spans="8:12" x14ac:dyDescent="0.25">
      <c r="H603" t="s">
        <v>1372</v>
      </c>
      <c r="I603" t="s">
        <v>1373</v>
      </c>
      <c r="J603" t="str">
        <f>ICD_10[[#This Row],[icd_10_code]]&amp;" "&amp;ICD_10[[#This Row],[icd_10_description]]</f>
        <v>F51.9 Sleep disorder not due to a substance or known physiological condition, unspecified</v>
      </c>
      <c r="K603" t="s">
        <v>139</v>
      </c>
      <c r="L603" t="s">
        <v>171</v>
      </c>
    </row>
    <row r="604" spans="8:12" x14ac:dyDescent="0.25">
      <c r="H604" t="s">
        <v>1374</v>
      </c>
      <c r="I604" t="s">
        <v>1375</v>
      </c>
      <c r="J604" t="str">
        <f>ICD_10[[#This Row],[icd_10_code]]&amp;" "&amp;ICD_10[[#This Row],[icd_10_description]]</f>
        <v>F52.0 Male hypoactive sexual desire disorder</v>
      </c>
      <c r="K604" t="s">
        <v>139</v>
      </c>
      <c r="L604" t="s">
        <v>171</v>
      </c>
    </row>
    <row r="605" spans="8:12" x14ac:dyDescent="0.25">
      <c r="H605" t="s">
        <v>1376</v>
      </c>
      <c r="I605" t="s">
        <v>1377</v>
      </c>
      <c r="J605" t="str">
        <f>ICD_10[[#This Row],[icd_10_code]]&amp;" "&amp;ICD_10[[#This Row],[icd_10_description]]</f>
        <v>F52.1 Sexual aversion disorder</v>
      </c>
      <c r="K605" t="s">
        <v>139</v>
      </c>
      <c r="L605" t="s">
        <v>171</v>
      </c>
    </row>
    <row r="606" spans="8:12" x14ac:dyDescent="0.25">
      <c r="H606" t="s">
        <v>1378</v>
      </c>
      <c r="I606" t="s">
        <v>1379</v>
      </c>
      <c r="J606" t="str">
        <f>ICD_10[[#This Row],[icd_10_code]]&amp;" "&amp;ICD_10[[#This Row],[icd_10_description]]</f>
        <v>F52.21 Erectile disorder</v>
      </c>
      <c r="K606" t="s">
        <v>139</v>
      </c>
      <c r="L606" t="s">
        <v>171</v>
      </c>
    </row>
    <row r="607" spans="8:12" x14ac:dyDescent="0.25">
      <c r="H607" t="s">
        <v>1380</v>
      </c>
      <c r="I607" t="s">
        <v>1381</v>
      </c>
      <c r="J607" t="str">
        <f>ICD_10[[#This Row],[icd_10_code]]&amp;" "&amp;ICD_10[[#This Row],[icd_10_description]]</f>
        <v>F52.22 Female sexual interest/arousal disorder</v>
      </c>
      <c r="K607" t="s">
        <v>139</v>
      </c>
      <c r="L607" t="s">
        <v>171</v>
      </c>
    </row>
    <row r="608" spans="8:12" x14ac:dyDescent="0.25">
      <c r="H608" t="s">
        <v>1382</v>
      </c>
      <c r="I608" t="s">
        <v>1383</v>
      </c>
      <c r="J608" t="str">
        <f>ICD_10[[#This Row],[icd_10_code]]&amp;" "&amp;ICD_10[[#This Row],[icd_10_description]]</f>
        <v>F52.31 Female orgasmic disorder</v>
      </c>
      <c r="K608" t="s">
        <v>139</v>
      </c>
      <c r="L608" t="s">
        <v>171</v>
      </c>
    </row>
    <row r="609" spans="8:12" x14ac:dyDescent="0.25">
      <c r="H609" t="s">
        <v>1384</v>
      </c>
      <c r="I609" t="s">
        <v>1385</v>
      </c>
      <c r="J609" t="str">
        <f>ICD_10[[#This Row],[icd_10_code]]&amp;" "&amp;ICD_10[[#This Row],[icd_10_description]]</f>
        <v>F52.32 Delayed ejaculation</v>
      </c>
      <c r="K609" t="s">
        <v>139</v>
      </c>
      <c r="L609" t="s">
        <v>171</v>
      </c>
    </row>
    <row r="610" spans="8:12" x14ac:dyDescent="0.25">
      <c r="H610" t="s">
        <v>1386</v>
      </c>
      <c r="I610" t="s">
        <v>1387</v>
      </c>
      <c r="J610" t="str">
        <f>ICD_10[[#This Row],[icd_10_code]]&amp;" "&amp;ICD_10[[#This Row],[icd_10_description]]</f>
        <v>F52.4 Premature (early) ejaculation</v>
      </c>
      <c r="K610" t="s">
        <v>139</v>
      </c>
      <c r="L610" t="s">
        <v>171</v>
      </c>
    </row>
    <row r="611" spans="8:12" x14ac:dyDescent="0.25">
      <c r="H611" t="s">
        <v>1388</v>
      </c>
      <c r="I611" t="s">
        <v>1389</v>
      </c>
      <c r="J611" t="str">
        <f>ICD_10[[#This Row],[icd_10_code]]&amp;" "&amp;ICD_10[[#This Row],[icd_10_description]]</f>
        <v>F52.5 Vaginismus not due to a substance or known physiological condition</v>
      </c>
      <c r="K611" t="s">
        <v>139</v>
      </c>
      <c r="L611" t="s">
        <v>171</v>
      </c>
    </row>
    <row r="612" spans="8:12" x14ac:dyDescent="0.25">
      <c r="H612" t="s">
        <v>1390</v>
      </c>
      <c r="I612" t="s">
        <v>1391</v>
      </c>
      <c r="J612" t="str">
        <f>ICD_10[[#This Row],[icd_10_code]]&amp;" "&amp;ICD_10[[#This Row],[icd_10_description]]</f>
        <v>F52.6 Genito-pelvic pain/penetration disorder</v>
      </c>
      <c r="K612" t="s">
        <v>139</v>
      </c>
      <c r="L612" t="s">
        <v>171</v>
      </c>
    </row>
    <row r="613" spans="8:12" x14ac:dyDescent="0.25">
      <c r="H613" t="s">
        <v>1392</v>
      </c>
      <c r="I613" t="s">
        <v>1393</v>
      </c>
      <c r="J613" t="str">
        <f>ICD_10[[#This Row],[icd_10_code]]&amp;" "&amp;ICD_10[[#This Row],[icd_10_description]]</f>
        <v>F52.8 Other specified sexual dysfunction</v>
      </c>
      <c r="K613" t="s">
        <v>139</v>
      </c>
      <c r="L613" t="s">
        <v>171</v>
      </c>
    </row>
    <row r="614" spans="8:12" x14ac:dyDescent="0.25">
      <c r="H614" t="s">
        <v>1394</v>
      </c>
      <c r="I614" t="s">
        <v>1395</v>
      </c>
      <c r="J614" t="str">
        <f>ICD_10[[#This Row],[icd_10_code]]&amp;" "&amp;ICD_10[[#This Row],[icd_10_description]]</f>
        <v>F52.9 Unspecified sexual dysfunction</v>
      </c>
      <c r="K614" t="s">
        <v>139</v>
      </c>
      <c r="L614" t="s">
        <v>171</v>
      </c>
    </row>
    <row r="615" spans="8:12" x14ac:dyDescent="0.25">
      <c r="H615" t="s">
        <v>1396</v>
      </c>
      <c r="I615" t="s">
        <v>1397</v>
      </c>
      <c r="J615" t="str">
        <f>ICD_10[[#This Row],[icd_10_code]]&amp;" "&amp;ICD_10[[#This Row],[icd_10_description]]</f>
        <v>F53 Puerperal psychosis</v>
      </c>
      <c r="K615" t="s">
        <v>139</v>
      </c>
      <c r="L615" t="s">
        <v>171</v>
      </c>
    </row>
    <row r="616" spans="8:12" x14ac:dyDescent="0.25">
      <c r="H616" t="s">
        <v>1398</v>
      </c>
      <c r="I616" t="s">
        <v>1399</v>
      </c>
      <c r="J616" t="str">
        <f>ICD_10[[#This Row],[icd_10_code]]&amp;" "&amp;ICD_10[[#This Row],[icd_10_description]]</f>
        <v>F54 Psychological factors affecting other medical conditions</v>
      </c>
      <c r="K616" t="s">
        <v>139</v>
      </c>
      <c r="L616" t="s">
        <v>171</v>
      </c>
    </row>
    <row r="617" spans="8:12" x14ac:dyDescent="0.25">
      <c r="H617" t="s">
        <v>1400</v>
      </c>
      <c r="I617" t="s">
        <v>1401</v>
      </c>
      <c r="J617" t="str">
        <f>ICD_10[[#This Row],[icd_10_code]]&amp;" "&amp;ICD_10[[#This Row],[icd_10_description]]</f>
        <v>F55.0 Abuse of antacids</v>
      </c>
      <c r="K617" t="s">
        <v>139</v>
      </c>
      <c r="L617" t="s">
        <v>216</v>
      </c>
    </row>
    <row r="618" spans="8:12" x14ac:dyDescent="0.25">
      <c r="H618" t="s">
        <v>1402</v>
      </c>
      <c r="I618" t="s">
        <v>1403</v>
      </c>
      <c r="J618" t="str">
        <f>ICD_10[[#This Row],[icd_10_code]]&amp;" "&amp;ICD_10[[#This Row],[icd_10_description]]</f>
        <v>F55.1 Abuse of herbal or folk remedies</v>
      </c>
      <c r="K618" t="s">
        <v>139</v>
      </c>
      <c r="L618" t="s">
        <v>216</v>
      </c>
    </row>
    <row r="619" spans="8:12" x14ac:dyDescent="0.25">
      <c r="H619" t="s">
        <v>1404</v>
      </c>
      <c r="I619" t="s">
        <v>1405</v>
      </c>
      <c r="J619" t="str">
        <f>ICD_10[[#This Row],[icd_10_code]]&amp;" "&amp;ICD_10[[#This Row],[icd_10_description]]</f>
        <v>F55.2 Abuse of laxatives</v>
      </c>
      <c r="K619" t="s">
        <v>139</v>
      </c>
      <c r="L619" t="s">
        <v>216</v>
      </c>
    </row>
    <row r="620" spans="8:12" x14ac:dyDescent="0.25">
      <c r="H620" t="s">
        <v>1406</v>
      </c>
      <c r="I620" t="s">
        <v>1407</v>
      </c>
      <c r="J620" t="str">
        <f>ICD_10[[#This Row],[icd_10_code]]&amp;" "&amp;ICD_10[[#This Row],[icd_10_description]]</f>
        <v>F55.3 Abuse of steroids or hormones</v>
      </c>
      <c r="K620" t="s">
        <v>139</v>
      </c>
      <c r="L620" t="s">
        <v>216</v>
      </c>
    </row>
    <row r="621" spans="8:12" x14ac:dyDescent="0.25">
      <c r="H621" t="s">
        <v>1408</v>
      </c>
      <c r="I621" t="s">
        <v>1409</v>
      </c>
      <c r="J621" t="str">
        <f>ICD_10[[#This Row],[icd_10_code]]&amp;" "&amp;ICD_10[[#This Row],[icd_10_description]]</f>
        <v>F55.4 Abuse of vitamins</v>
      </c>
      <c r="K621" t="s">
        <v>139</v>
      </c>
      <c r="L621" t="s">
        <v>216</v>
      </c>
    </row>
    <row r="622" spans="8:12" x14ac:dyDescent="0.25">
      <c r="H622" t="s">
        <v>1410</v>
      </c>
      <c r="I622" t="s">
        <v>1411</v>
      </c>
      <c r="J622" t="str">
        <f>ICD_10[[#This Row],[icd_10_code]]&amp;" "&amp;ICD_10[[#This Row],[icd_10_description]]</f>
        <v>F55.8 Abuse of other non-psychoactive substances</v>
      </c>
      <c r="K622" t="s">
        <v>139</v>
      </c>
      <c r="L622" t="s">
        <v>216</v>
      </c>
    </row>
    <row r="623" spans="8:12" x14ac:dyDescent="0.25">
      <c r="H623" t="s">
        <v>1412</v>
      </c>
      <c r="I623" t="s">
        <v>1413</v>
      </c>
      <c r="J623" t="str">
        <f>ICD_10[[#This Row],[icd_10_code]]&amp;" "&amp;ICD_10[[#This Row],[icd_10_description]]</f>
        <v>F59 Unspecified behavioral syndromes associated with physiological disturbances and physical factors</v>
      </c>
      <c r="K623" t="s">
        <v>139</v>
      </c>
      <c r="L623" t="s">
        <v>171</v>
      </c>
    </row>
    <row r="624" spans="8:12" x14ac:dyDescent="0.25">
      <c r="H624" t="s">
        <v>1414</v>
      </c>
      <c r="I624" t="s">
        <v>1415</v>
      </c>
      <c r="J624" t="str">
        <f>ICD_10[[#This Row],[icd_10_code]]&amp;" "&amp;ICD_10[[#This Row],[icd_10_description]]</f>
        <v>F60.0 Paranoid personality disorder</v>
      </c>
      <c r="K624" t="s">
        <v>139</v>
      </c>
      <c r="L624" t="s">
        <v>171</v>
      </c>
    </row>
    <row r="625" spans="8:12" x14ac:dyDescent="0.25">
      <c r="H625" t="s">
        <v>1416</v>
      </c>
      <c r="I625" t="s">
        <v>1417</v>
      </c>
      <c r="J625" t="str">
        <f>ICD_10[[#This Row],[icd_10_code]]&amp;" "&amp;ICD_10[[#This Row],[icd_10_description]]</f>
        <v>F60.1 Schizoid personality disorder</v>
      </c>
      <c r="K625" t="s">
        <v>139</v>
      </c>
      <c r="L625" t="s">
        <v>171</v>
      </c>
    </row>
    <row r="626" spans="8:12" x14ac:dyDescent="0.25">
      <c r="H626" t="s">
        <v>1418</v>
      </c>
      <c r="I626" t="s">
        <v>1419</v>
      </c>
      <c r="J626" t="str">
        <f>ICD_10[[#This Row],[icd_10_code]]&amp;" "&amp;ICD_10[[#This Row],[icd_10_description]]</f>
        <v>F60.2 Antisocial personality disorder</v>
      </c>
      <c r="K626" t="s">
        <v>1420</v>
      </c>
      <c r="L626" t="s">
        <v>171</v>
      </c>
    </row>
    <row r="627" spans="8:12" x14ac:dyDescent="0.25">
      <c r="H627" t="s">
        <v>1421</v>
      </c>
      <c r="I627" t="s">
        <v>1422</v>
      </c>
      <c r="J627" t="str">
        <f>ICD_10[[#This Row],[icd_10_code]]&amp;" "&amp;ICD_10[[#This Row],[icd_10_description]]</f>
        <v>F60.3 Borderline personality disorder</v>
      </c>
      <c r="K627" t="s">
        <v>139</v>
      </c>
      <c r="L627" t="s">
        <v>171</v>
      </c>
    </row>
    <row r="628" spans="8:12" x14ac:dyDescent="0.25">
      <c r="H628" t="s">
        <v>1423</v>
      </c>
      <c r="I628" t="s">
        <v>1424</v>
      </c>
      <c r="J628" t="str">
        <f>ICD_10[[#This Row],[icd_10_code]]&amp;" "&amp;ICD_10[[#This Row],[icd_10_description]]</f>
        <v>F60.4 Histrionic personality disorder</v>
      </c>
      <c r="K628" t="s">
        <v>139</v>
      </c>
      <c r="L628" t="s">
        <v>171</v>
      </c>
    </row>
    <row r="629" spans="8:12" x14ac:dyDescent="0.25">
      <c r="H629" t="s">
        <v>1425</v>
      </c>
      <c r="I629" t="s">
        <v>1426</v>
      </c>
      <c r="J629" t="str">
        <f>ICD_10[[#This Row],[icd_10_code]]&amp;" "&amp;ICD_10[[#This Row],[icd_10_description]]</f>
        <v>F60.5 Obsessive-compulsive personality disorder</v>
      </c>
      <c r="K629" t="s">
        <v>139</v>
      </c>
      <c r="L629" t="s">
        <v>171</v>
      </c>
    </row>
    <row r="630" spans="8:12" x14ac:dyDescent="0.25">
      <c r="H630" t="s">
        <v>1427</v>
      </c>
      <c r="I630" t="s">
        <v>1428</v>
      </c>
      <c r="J630" t="str">
        <f>ICD_10[[#This Row],[icd_10_code]]&amp;" "&amp;ICD_10[[#This Row],[icd_10_description]]</f>
        <v>F60.6 Avoidant personality disorder</v>
      </c>
      <c r="K630" t="s">
        <v>139</v>
      </c>
      <c r="L630" t="s">
        <v>171</v>
      </c>
    </row>
    <row r="631" spans="8:12" x14ac:dyDescent="0.25">
      <c r="H631" t="s">
        <v>1429</v>
      </c>
      <c r="I631" t="s">
        <v>1430</v>
      </c>
      <c r="J631" t="str">
        <f>ICD_10[[#This Row],[icd_10_code]]&amp;" "&amp;ICD_10[[#This Row],[icd_10_description]]</f>
        <v>F60.7 Dependent personality disorder</v>
      </c>
      <c r="K631" t="s">
        <v>139</v>
      </c>
      <c r="L631" t="s">
        <v>171</v>
      </c>
    </row>
    <row r="632" spans="8:12" x14ac:dyDescent="0.25">
      <c r="H632" t="s">
        <v>1431</v>
      </c>
      <c r="I632" t="s">
        <v>1432</v>
      </c>
      <c r="J632" t="str">
        <f>ICD_10[[#This Row],[icd_10_code]]&amp;" "&amp;ICD_10[[#This Row],[icd_10_description]]</f>
        <v>F60.81 Narcissistic personality disorder</v>
      </c>
      <c r="K632" t="s">
        <v>139</v>
      </c>
      <c r="L632" t="s">
        <v>171</v>
      </c>
    </row>
    <row r="633" spans="8:12" x14ac:dyDescent="0.25">
      <c r="H633" t="s">
        <v>1433</v>
      </c>
      <c r="I633" t="s">
        <v>1434</v>
      </c>
      <c r="J633" t="str">
        <f>ICD_10[[#This Row],[icd_10_code]]&amp;" "&amp;ICD_10[[#This Row],[icd_10_description]]</f>
        <v>F60.89 Other specified personality disorder</v>
      </c>
      <c r="K633" t="s">
        <v>139</v>
      </c>
      <c r="L633" t="s">
        <v>171</v>
      </c>
    </row>
    <row r="634" spans="8:12" x14ac:dyDescent="0.25">
      <c r="H634" t="s">
        <v>1435</v>
      </c>
      <c r="I634" t="s">
        <v>1436</v>
      </c>
      <c r="J634" t="str">
        <f>ICD_10[[#This Row],[icd_10_code]]&amp;" "&amp;ICD_10[[#This Row],[icd_10_description]]</f>
        <v>F60.9 Unspecified personality disorder</v>
      </c>
      <c r="K634" t="s">
        <v>139</v>
      </c>
      <c r="L634" t="s">
        <v>171</v>
      </c>
    </row>
    <row r="635" spans="8:12" x14ac:dyDescent="0.25">
      <c r="H635" t="s">
        <v>1437</v>
      </c>
      <c r="I635" t="s">
        <v>1438</v>
      </c>
      <c r="J635" t="str">
        <f>ICD_10[[#This Row],[icd_10_code]]&amp;" "&amp;ICD_10[[#This Row],[icd_10_description]]</f>
        <v>F63.0 Gambling disorder</v>
      </c>
      <c r="K635" t="s">
        <v>139</v>
      </c>
      <c r="L635" t="s">
        <v>171</v>
      </c>
    </row>
    <row r="636" spans="8:12" x14ac:dyDescent="0.25">
      <c r="H636" t="s">
        <v>1439</v>
      </c>
      <c r="I636" t="s">
        <v>1440</v>
      </c>
      <c r="J636" t="str">
        <f>ICD_10[[#This Row],[icd_10_code]]&amp;" "&amp;ICD_10[[#This Row],[icd_10_description]]</f>
        <v>F63.1 Pyromania</v>
      </c>
      <c r="K636" t="s">
        <v>139</v>
      </c>
      <c r="L636" t="s">
        <v>171</v>
      </c>
    </row>
    <row r="637" spans="8:12" x14ac:dyDescent="0.25">
      <c r="H637" t="s">
        <v>1441</v>
      </c>
      <c r="I637" t="s">
        <v>1442</v>
      </c>
      <c r="J637" t="str">
        <f>ICD_10[[#This Row],[icd_10_code]]&amp;" "&amp;ICD_10[[#This Row],[icd_10_description]]</f>
        <v>F63.2 Kleptomania</v>
      </c>
      <c r="K637" t="s">
        <v>139</v>
      </c>
      <c r="L637" t="s">
        <v>171</v>
      </c>
    </row>
    <row r="638" spans="8:12" x14ac:dyDescent="0.25">
      <c r="H638" t="s">
        <v>1443</v>
      </c>
      <c r="I638" t="s">
        <v>1444</v>
      </c>
      <c r="J638" t="str">
        <f>ICD_10[[#This Row],[icd_10_code]]&amp;" "&amp;ICD_10[[#This Row],[icd_10_description]]</f>
        <v>F63.3 Trichotillomania (hair-pulling disorder)</v>
      </c>
      <c r="K638" t="s">
        <v>139</v>
      </c>
      <c r="L638" t="s">
        <v>171</v>
      </c>
    </row>
    <row r="639" spans="8:12" x14ac:dyDescent="0.25">
      <c r="H639" t="s">
        <v>1445</v>
      </c>
      <c r="I639" t="s">
        <v>1446</v>
      </c>
      <c r="J639" t="str">
        <f>ICD_10[[#This Row],[icd_10_code]]&amp;" "&amp;ICD_10[[#This Row],[icd_10_description]]</f>
        <v>F63.81 Intermittent explosive disorder</v>
      </c>
      <c r="K639" t="s">
        <v>139</v>
      </c>
      <c r="L639" t="s">
        <v>171</v>
      </c>
    </row>
    <row r="640" spans="8:12" x14ac:dyDescent="0.25">
      <c r="H640" t="s">
        <v>1447</v>
      </c>
      <c r="I640" t="s">
        <v>1448</v>
      </c>
      <c r="J640" t="str">
        <f>ICD_10[[#This Row],[icd_10_code]]&amp;" "&amp;ICD_10[[#This Row],[icd_10_description]]</f>
        <v>F63.89 Other impulse disorders</v>
      </c>
      <c r="K640" t="s">
        <v>139</v>
      </c>
      <c r="L640" t="s">
        <v>171</v>
      </c>
    </row>
    <row r="641" spans="8:12" x14ac:dyDescent="0.25">
      <c r="H641" t="s">
        <v>1449</v>
      </c>
      <c r="I641" t="s">
        <v>1450</v>
      </c>
      <c r="J641" t="str">
        <f>ICD_10[[#This Row],[icd_10_code]]&amp;" "&amp;ICD_10[[#This Row],[icd_10_description]]</f>
        <v>F63.9 Impulse disorder, unspecified</v>
      </c>
      <c r="K641" t="s">
        <v>139</v>
      </c>
      <c r="L641" t="s">
        <v>171</v>
      </c>
    </row>
    <row r="642" spans="8:12" x14ac:dyDescent="0.25">
      <c r="H642" t="s">
        <v>1451</v>
      </c>
      <c r="I642" t="s">
        <v>1452</v>
      </c>
      <c r="J642" t="str">
        <f>ICD_10[[#This Row],[icd_10_code]]&amp;" "&amp;ICD_10[[#This Row],[icd_10_description]]</f>
        <v>F64.1 Gender dysphoria in adolescents and adults</v>
      </c>
      <c r="K642" t="s">
        <v>1420</v>
      </c>
      <c r="L642" t="s">
        <v>171</v>
      </c>
    </row>
    <row r="643" spans="8:12" x14ac:dyDescent="0.25">
      <c r="H643" t="s">
        <v>1453</v>
      </c>
      <c r="I643" t="s">
        <v>1454</v>
      </c>
      <c r="J643" t="str">
        <f>ICD_10[[#This Row],[icd_10_code]]&amp;" "&amp;ICD_10[[#This Row],[icd_10_description]]</f>
        <v>F64.2 Gender dysphoria in children</v>
      </c>
      <c r="K643" t="s">
        <v>1053</v>
      </c>
      <c r="L643" t="s">
        <v>171</v>
      </c>
    </row>
    <row r="644" spans="8:12" x14ac:dyDescent="0.25">
      <c r="H644" t="s">
        <v>1455</v>
      </c>
      <c r="I644" t="s">
        <v>1456</v>
      </c>
      <c r="J644" t="str">
        <f>ICD_10[[#This Row],[icd_10_code]]&amp;" "&amp;ICD_10[[#This Row],[icd_10_description]]</f>
        <v>F64.8 Other specified gender dysphoria</v>
      </c>
      <c r="K644" t="s">
        <v>139</v>
      </c>
      <c r="L644" t="s">
        <v>171</v>
      </c>
    </row>
    <row r="645" spans="8:12" x14ac:dyDescent="0.25">
      <c r="H645" t="s">
        <v>1457</v>
      </c>
      <c r="I645" t="s">
        <v>1458</v>
      </c>
      <c r="J645" t="str">
        <f>ICD_10[[#This Row],[icd_10_code]]&amp;" "&amp;ICD_10[[#This Row],[icd_10_description]]</f>
        <v>F64.9 Unspecified gender dysphoria</v>
      </c>
      <c r="K645" t="s">
        <v>139</v>
      </c>
      <c r="L645" t="s">
        <v>171</v>
      </c>
    </row>
    <row r="646" spans="8:12" x14ac:dyDescent="0.25">
      <c r="H646" t="s">
        <v>1459</v>
      </c>
      <c r="I646" t="s">
        <v>1460</v>
      </c>
      <c r="J646" t="str">
        <f>ICD_10[[#This Row],[icd_10_code]]&amp;" "&amp;ICD_10[[#This Row],[icd_10_description]]</f>
        <v>F65.0 Fetishistic disorder</v>
      </c>
      <c r="K646" t="s">
        <v>139</v>
      </c>
      <c r="L646" t="s">
        <v>171</v>
      </c>
    </row>
    <row r="647" spans="8:12" x14ac:dyDescent="0.25">
      <c r="H647" t="s">
        <v>1461</v>
      </c>
      <c r="I647" t="s">
        <v>1462</v>
      </c>
      <c r="J647" t="str">
        <f>ICD_10[[#This Row],[icd_10_code]]&amp;" "&amp;ICD_10[[#This Row],[icd_10_description]]</f>
        <v>F65.1 Transvestic disorder</v>
      </c>
      <c r="K647" t="s">
        <v>139</v>
      </c>
      <c r="L647" t="s">
        <v>171</v>
      </c>
    </row>
    <row r="648" spans="8:12" x14ac:dyDescent="0.25">
      <c r="H648" t="s">
        <v>1463</v>
      </c>
      <c r="I648" t="s">
        <v>1464</v>
      </c>
      <c r="J648" t="str">
        <f>ICD_10[[#This Row],[icd_10_code]]&amp;" "&amp;ICD_10[[#This Row],[icd_10_description]]</f>
        <v>F65.2 Exhibitionistic disorder</v>
      </c>
      <c r="K648" t="s">
        <v>139</v>
      </c>
      <c r="L648" t="s">
        <v>171</v>
      </c>
    </row>
    <row r="649" spans="8:12" x14ac:dyDescent="0.25">
      <c r="H649" t="s">
        <v>1465</v>
      </c>
      <c r="I649" t="s">
        <v>1466</v>
      </c>
      <c r="J649" t="str">
        <f>ICD_10[[#This Row],[icd_10_code]]&amp;" "&amp;ICD_10[[#This Row],[icd_10_description]]</f>
        <v>F65.3 Voyeuristic disorder</v>
      </c>
      <c r="K649" t="s">
        <v>1420</v>
      </c>
      <c r="L649" t="s">
        <v>171</v>
      </c>
    </row>
    <row r="650" spans="8:12" x14ac:dyDescent="0.25">
      <c r="H650" t="s">
        <v>1467</v>
      </c>
      <c r="I650" t="s">
        <v>1468</v>
      </c>
      <c r="J650" t="str">
        <f>ICD_10[[#This Row],[icd_10_code]]&amp;" "&amp;ICD_10[[#This Row],[icd_10_description]]</f>
        <v>F65.4 Pedophilic disorder</v>
      </c>
      <c r="K650" t="s">
        <v>139</v>
      </c>
      <c r="L650" t="s">
        <v>171</v>
      </c>
    </row>
    <row r="651" spans="8:12" x14ac:dyDescent="0.25">
      <c r="H651" t="s">
        <v>1469</v>
      </c>
      <c r="I651" t="s">
        <v>1470</v>
      </c>
      <c r="J651" t="str">
        <f>ICD_10[[#This Row],[icd_10_code]]&amp;" "&amp;ICD_10[[#This Row],[icd_10_description]]</f>
        <v>F65.50 Sadomasochism, unspecified</v>
      </c>
      <c r="K651" t="s">
        <v>139</v>
      </c>
      <c r="L651" t="s">
        <v>171</v>
      </c>
    </row>
    <row r="652" spans="8:12" x14ac:dyDescent="0.25">
      <c r="H652" t="s">
        <v>1471</v>
      </c>
      <c r="I652" t="s">
        <v>1472</v>
      </c>
      <c r="J652" t="str">
        <f>ICD_10[[#This Row],[icd_10_code]]&amp;" "&amp;ICD_10[[#This Row],[icd_10_description]]</f>
        <v>F65.51 Sexual masochism disorder</v>
      </c>
      <c r="K652" t="s">
        <v>139</v>
      </c>
      <c r="L652" t="s">
        <v>171</v>
      </c>
    </row>
    <row r="653" spans="8:12" x14ac:dyDescent="0.25">
      <c r="H653" t="s">
        <v>1473</v>
      </c>
      <c r="I653" t="s">
        <v>1474</v>
      </c>
      <c r="J653" t="str">
        <f>ICD_10[[#This Row],[icd_10_code]]&amp;" "&amp;ICD_10[[#This Row],[icd_10_description]]</f>
        <v>F65.52 Sexual sadism disorder</v>
      </c>
      <c r="K653" t="s">
        <v>139</v>
      </c>
      <c r="L653" t="s">
        <v>171</v>
      </c>
    </row>
    <row r="654" spans="8:12" x14ac:dyDescent="0.25">
      <c r="H654" t="s">
        <v>1475</v>
      </c>
      <c r="I654" t="s">
        <v>1476</v>
      </c>
      <c r="J654" t="str">
        <f>ICD_10[[#This Row],[icd_10_code]]&amp;" "&amp;ICD_10[[#This Row],[icd_10_description]]</f>
        <v>F65.81 Frotteuristic disorder</v>
      </c>
      <c r="K654" t="s">
        <v>139</v>
      </c>
      <c r="L654" t="s">
        <v>171</v>
      </c>
    </row>
    <row r="655" spans="8:12" x14ac:dyDescent="0.25">
      <c r="H655" t="s">
        <v>1477</v>
      </c>
      <c r="I655" t="s">
        <v>1478</v>
      </c>
      <c r="J655" t="str">
        <f>ICD_10[[#This Row],[icd_10_code]]&amp;" "&amp;ICD_10[[#This Row],[icd_10_description]]</f>
        <v>F65.89 Other specified paraphilic disorder</v>
      </c>
      <c r="K655" t="s">
        <v>139</v>
      </c>
      <c r="L655" t="s">
        <v>171</v>
      </c>
    </row>
    <row r="656" spans="8:12" x14ac:dyDescent="0.25">
      <c r="H656" t="s">
        <v>1479</v>
      </c>
      <c r="I656" t="s">
        <v>1480</v>
      </c>
      <c r="J656" t="str">
        <f>ICD_10[[#This Row],[icd_10_code]]&amp;" "&amp;ICD_10[[#This Row],[icd_10_description]]</f>
        <v>F65.9 Unspecified paraphilic disorder</v>
      </c>
      <c r="K656" t="s">
        <v>139</v>
      </c>
      <c r="L656" t="s">
        <v>171</v>
      </c>
    </row>
    <row r="657" spans="8:12" x14ac:dyDescent="0.25">
      <c r="H657" t="s">
        <v>1481</v>
      </c>
      <c r="I657" t="s">
        <v>1482</v>
      </c>
      <c r="J657" t="str">
        <f>ICD_10[[#This Row],[icd_10_code]]&amp;" "&amp;ICD_10[[#This Row],[icd_10_description]]</f>
        <v>F66 Other sexual disorders</v>
      </c>
      <c r="K657" t="s">
        <v>139</v>
      </c>
      <c r="L657" t="s">
        <v>171</v>
      </c>
    </row>
    <row r="658" spans="8:12" x14ac:dyDescent="0.25">
      <c r="H658" t="s">
        <v>1483</v>
      </c>
      <c r="I658" t="s">
        <v>1484</v>
      </c>
      <c r="J658" t="str">
        <f>ICD_10[[#This Row],[icd_10_code]]&amp;" "&amp;ICD_10[[#This Row],[icd_10_description]]</f>
        <v>F68.10 Factitious disorder</v>
      </c>
      <c r="K658" t="s">
        <v>139</v>
      </c>
      <c r="L658" t="s">
        <v>171</v>
      </c>
    </row>
    <row r="659" spans="8:12" x14ac:dyDescent="0.25">
      <c r="H659" t="s">
        <v>1485</v>
      </c>
      <c r="I659" t="s">
        <v>1486</v>
      </c>
      <c r="J659" t="str">
        <f>ICD_10[[#This Row],[icd_10_code]]&amp;" "&amp;ICD_10[[#This Row],[icd_10_description]]</f>
        <v>F68.11 Factitious disorder with predominantly psychological signs and symptoms</v>
      </c>
      <c r="K659" t="s">
        <v>139</v>
      </c>
      <c r="L659" t="s">
        <v>171</v>
      </c>
    </row>
    <row r="660" spans="8:12" x14ac:dyDescent="0.25">
      <c r="H660" t="s">
        <v>1487</v>
      </c>
      <c r="I660" t="s">
        <v>1488</v>
      </c>
      <c r="J660" t="str">
        <f>ICD_10[[#This Row],[icd_10_code]]&amp;" "&amp;ICD_10[[#This Row],[icd_10_description]]</f>
        <v>F68.12 Factitious disorder with predominantly physical signs and symptoms</v>
      </c>
      <c r="K660" t="s">
        <v>139</v>
      </c>
      <c r="L660" t="s">
        <v>171</v>
      </c>
    </row>
    <row r="661" spans="8:12" x14ac:dyDescent="0.25">
      <c r="H661" t="s">
        <v>1489</v>
      </c>
      <c r="I661" t="s">
        <v>1490</v>
      </c>
      <c r="J661" t="str">
        <f>ICD_10[[#This Row],[icd_10_code]]&amp;" "&amp;ICD_10[[#This Row],[icd_10_description]]</f>
        <v>F68.13 Factitious disorder with combined psychological and physical signs and symptoms</v>
      </c>
      <c r="K661" t="s">
        <v>139</v>
      </c>
      <c r="L661" t="s">
        <v>171</v>
      </c>
    </row>
    <row r="662" spans="8:12" x14ac:dyDescent="0.25">
      <c r="H662" t="s">
        <v>1491</v>
      </c>
      <c r="I662" t="s">
        <v>1492</v>
      </c>
      <c r="J662" t="str">
        <f>ICD_10[[#This Row],[icd_10_code]]&amp;" "&amp;ICD_10[[#This Row],[icd_10_description]]</f>
        <v>F68.8 Other specified disorders of adult personality and behavior</v>
      </c>
      <c r="K662" t="s">
        <v>1420</v>
      </c>
      <c r="L662" t="s">
        <v>171</v>
      </c>
    </row>
    <row r="663" spans="8:12" x14ac:dyDescent="0.25">
      <c r="H663" t="s">
        <v>1493</v>
      </c>
      <c r="I663" t="s">
        <v>1494</v>
      </c>
      <c r="J663" t="str">
        <f>ICD_10[[#This Row],[icd_10_code]]&amp;" "&amp;ICD_10[[#This Row],[icd_10_description]]</f>
        <v>F70 Intellectual disability (intellectual developmental disorder), Mild</v>
      </c>
      <c r="K663" t="s">
        <v>139</v>
      </c>
      <c r="L663" t="s">
        <v>140</v>
      </c>
    </row>
    <row r="664" spans="8:12" x14ac:dyDescent="0.25">
      <c r="H664" t="s">
        <v>1495</v>
      </c>
      <c r="I664" t="s">
        <v>1496</v>
      </c>
      <c r="J664" t="str">
        <f>ICD_10[[#This Row],[icd_10_code]]&amp;" "&amp;ICD_10[[#This Row],[icd_10_description]]</f>
        <v>F71 Intellectual disability (intellectual developmental disorder), Moderate</v>
      </c>
      <c r="K664" t="s">
        <v>139</v>
      </c>
      <c r="L664" t="s">
        <v>140</v>
      </c>
    </row>
    <row r="665" spans="8:12" x14ac:dyDescent="0.25">
      <c r="H665" t="s">
        <v>1497</v>
      </c>
      <c r="I665" t="s">
        <v>1498</v>
      </c>
      <c r="J665" t="str">
        <f>ICD_10[[#This Row],[icd_10_code]]&amp;" "&amp;ICD_10[[#This Row],[icd_10_description]]</f>
        <v>F72 Intellectual disability (intellectual developmental disorder), Severe</v>
      </c>
      <c r="K665" t="s">
        <v>139</v>
      </c>
      <c r="L665" t="s">
        <v>140</v>
      </c>
    </row>
    <row r="666" spans="8:12" x14ac:dyDescent="0.25">
      <c r="H666" t="s">
        <v>1499</v>
      </c>
      <c r="I666" t="s">
        <v>1500</v>
      </c>
      <c r="J666" t="str">
        <f>ICD_10[[#This Row],[icd_10_code]]&amp;" "&amp;ICD_10[[#This Row],[icd_10_description]]</f>
        <v>F73 Intellectual disability (intellectual developmental disorder), Profound</v>
      </c>
      <c r="K666" t="s">
        <v>139</v>
      </c>
      <c r="L666" t="s">
        <v>140</v>
      </c>
    </row>
    <row r="667" spans="8:12" x14ac:dyDescent="0.25">
      <c r="H667" t="s">
        <v>1501</v>
      </c>
      <c r="I667" t="s">
        <v>1502</v>
      </c>
      <c r="J667" t="str">
        <f>ICD_10[[#This Row],[icd_10_code]]&amp;" "&amp;ICD_10[[#This Row],[icd_10_description]]</f>
        <v>F78 Other intellectual disabilities</v>
      </c>
      <c r="K667" t="s">
        <v>139</v>
      </c>
      <c r="L667" t="s">
        <v>140</v>
      </c>
    </row>
    <row r="668" spans="8:12" x14ac:dyDescent="0.25">
      <c r="H668" t="s">
        <v>1503</v>
      </c>
      <c r="I668" t="s">
        <v>1504</v>
      </c>
      <c r="J668" t="str">
        <f>ICD_10[[#This Row],[icd_10_code]]&amp;" "&amp;ICD_10[[#This Row],[icd_10_description]]</f>
        <v>F79 Unspecified intellectual disability (intellectual developmental disorder)</v>
      </c>
      <c r="K668" t="s">
        <v>139</v>
      </c>
      <c r="L668" t="s">
        <v>140</v>
      </c>
    </row>
    <row r="669" spans="8:12" x14ac:dyDescent="0.25">
      <c r="H669" t="s">
        <v>1505</v>
      </c>
      <c r="I669" t="s">
        <v>1506</v>
      </c>
      <c r="J669" t="str">
        <f>ICD_10[[#This Row],[icd_10_code]]&amp;" "&amp;ICD_10[[#This Row],[icd_10_description]]</f>
        <v>F80.1 Expressive language disorder</v>
      </c>
      <c r="K669" t="s">
        <v>139</v>
      </c>
      <c r="L669" t="s">
        <v>140</v>
      </c>
    </row>
    <row r="670" spans="8:12" x14ac:dyDescent="0.25">
      <c r="H670" t="s">
        <v>1507</v>
      </c>
      <c r="I670" t="s">
        <v>1508</v>
      </c>
      <c r="J670" t="str">
        <f>ICD_10[[#This Row],[icd_10_code]]&amp;" "&amp;ICD_10[[#This Row],[icd_10_description]]</f>
        <v>F80.4 Speech and language development delay due to hearing loss</v>
      </c>
      <c r="K670" t="s">
        <v>139</v>
      </c>
      <c r="L670" t="s">
        <v>140</v>
      </c>
    </row>
    <row r="671" spans="8:12" x14ac:dyDescent="0.25">
      <c r="H671" t="s">
        <v>1509</v>
      </c>
      <c r="I671" t="s">
        <v>1510</v>
      </c>
      <c r="J671" t="str">
        <f>ICD_10[[#This Row],[icd_10_code]]&amp;" "&amp;ICD_10[[#This Row],[icd_10_description]]</f>
        <v>F81.89 Other developmental disorders of scholastic skills</v>
      </c>
      <c r="K671" t="s">
        <v>139</v>
      </c>
      <c r="L671" t="s">
        <v>140</v>
      </c>
    </row>
    <row r="672" spans="8:12" x14ac:dyDescent="0.25">
      <c r="H672" t="s">
        <v>1511</v>
      </c>
      <c r="I672" t="s">
        <v>1512</v>
      </c>
      <c r="J672" t="str">
        <f>ICD_10[[#This Row],[icd_10_code]]&amp;" "&amp;ICD_10[[#This Row],[icd_10_description]]</f>
        <v>F84.0 Autism spectrum disorder</v>
      </c>
      <c r="K672" t="s">
        <v>139</v>
      </c>
      <c r="L672" t="s">
        <v>140</v>
      </c>
    </row>
    <row r="673" spans="8:12" x14ac:dyDescent="0.25">
      <c r="H673" t="s">
        <v>1513</v>
      </c>
      <c r="I673" t="s">
        <v>1514</v>
      </c>
      <c r="J673" t="str">
        <f>ICD_10[[#This Row],[icd_10_code]]&amp;" "&amp;ICD_10[[#This Row],[icd_10_description]]</f>
        <v>F84.2 Rett's syndrome</v>
      </c>
      <c r="K673" t="s">
        <v>1053</v>
      </c>
      <c r="L673" t="s">
        <v>140</v>
      </c>
    </row>
    <row r="674" spans="8:12" x14ac:dyDescent="0.25">
      <c r="H674" t="s">
        <v>1515</v>
      </c>
      <c r="I674" t="s">
        <v>1516</v>
      </c>
      <c r="J674" t="str">
        <f>ICD_10[[#This Row],[icd_10_code]]&amp;" "&amp;ICD_10[[#This Row],[icd_10_description]]</f>
        <v>F84.3 Other childhood disintegrative disorder</v>
      </c>
      <c r="K674" t="s">
        <v>139</v>
      </c>
      <c r="L674" t="s">
        <v>140</v>
      </c>
    </row>
    <row r="675" spans="8:12" x14ac:dyDescent="0.25">
      <c r="H675" t="s">
        <v>1517</v>
      </c>
      <c r="I675" t="s">
        <v>1518</v>
      </c>
      <c r="J675" t="str">
        <f>ICD_10[[#This Row],[icd_10_code]]&amp;" "&amp;ICD_10[[#This Row],[icd_10_description]]</f>
        <v>F84.5 Asperger's syndrome</v>
      </c>
      <c r="K675" t="s">
        <v>139</v>
      </c>
      <c r="L675" t="s">
        <v>140</v>
      </c>
    </row>
    <row r="676" spans="8:12" x14ac:dyDescent="0.25">
      <c r="H676" t="s">
        <v>1519</v>
      </c>
      <c r="I676" t="s">
        <v>1520</v>
      </c>
      <c r="J676" t="str">
        <f>ICD_10[[#This Row],[icd_10_code]]&amp;" "&amp;ICD_10[[#This Row],[icd_10_description]]</f>
        <v>F84.8 Other pervasive developmental disorders</v>
      </c>
      <c r="K676" t="s">
        <v>139</v>
      </c>
      <c r="L676" t="s">
        <v>140</v>
      </c>
    </row>
    <row r="677" spans="8:12" x14ac:dyDescent="0.25">
      <c r="H677" t="s">
        <v>1521</v>
      </c>
      <c r="I677" t="s">
        <v>1522</v>
      </c>
      <c r="J677" t="str">
        <f>ICD_10[[#This Row],[icd_10_code]]&amp;" "&amp;ICD_10[[#This Row],[icd_10_description]]</f>
        <v>F84.9 Pervasive developmental disorder, unspecified</v>
      </c>
      <c r="K677" t="s">
        <v>139</v>
      </c>
      <c r="L677" t="s">
        <v>140</v>
      </c>
    </row>
    <row r="678" spans="8:12" x14ac:dyDescent="0.25">
      <c r="H678" t="s">
        <v>1523</v>
      </c>
      <c r="I678" t="s">
        <v>1524</v>
      </c>
      <c r="J678" t="str">
        <f>ICD_10[[#This Row],[icd_10_code]]&amp;" "&amp;ICD_10[[#This Row],[icd_10_description]]</f>
        <v>F89 Unspecified neurodevelopmental disorder</v>
      </c>
      <c r="K678" t="s">
        <v>139</v>
      </c>
      <c r="L678" t="s">
        <v>140</v>
      </c>
    </row>
    <row r="679" spans="8:12" x14ac:dyDescent="0.25">
      <c r="H679" t="s">
        <v>1525</v>
      </c>
      <c r="I679" t="s">
        <v>1526</v>
      </c>
      <c r="J679" t="str">
        <f>ICD_10[[#This Row],[icd_10_code]]&amp;" "&amp;ICD_10[[#This Row],[icd_10_description]]</f>
        <v>F90.0 Attention-deficit/hyperactivity disorder, Predominantly inattentive presentation</v>
      </c>
      <c r="K679" t="s">
        <v>139</v>
      </c>
      <c r="L679" t="s">
        <v>171</v>
      </c>
    </row>
    <row r="680" spans="8:12" x14ac:dyDescent="0.25">
      <c r="H680" t="s">
        <v>1527</v>
      </c>
      <c r="I680" t="s">
        <v>1528</v>
      </c>
      <c r="J680" t="str">
        <f>ICD_10[[#This Row],[icd_10_code]]&amp;" "&amp;ICD_10[[#This Row],[icd_10_description]]</f>
        <v>F90.1 Attention-deficit/hyperactivity disorder, Predominantly hyperactive/impulsive presentation</v>
      </c>
      <c r="K680" t="s">
        <v>139</v>
      </c>
      <c r="L680" t="s">
        <v>171</v>
      </c>
    </row>
    <row r="681" spans="8:12" x14ac:dyDescent="0.25">
      <c r="H681" t="s">
        <v>1529</v>
      </c>
      <c r="I681" t="s">
        <v>1530</v>
      </c>
      <c r="J681" t="str">
        <f>ICD_10[[#This Row],[icd_10_code]]&amp;" "&amp;ICD_10[[#This Row],[icd_10_description]]</f>
        <v>F90.2 Attention-deficit/hyperactivity disorder, Combined presentation</v>
      </c>
      <c r="K681" t="s">
        <v>139</v>
      </c>
      <c r="L681" t="s">
        <v>171</v>
      </c>
    </row>
    <row r="682" spans="8:12" x14ac:dyDescent="0.25">
      <c r="H682" t="s">
        <v>1531</v>
      </c>
      <c r="I682" t="s">
        <v>1532</v>
      </c>
      <c r="J682" t="str">
        <f>ICD_10[[#This Row],[icd_10_code]]&amp;" "&amp;ICD_10[[#This Row],[icd_10_description]]</f>
        <v>F90.8 Other specified attention-deficit/hyperactivity disorder</v>
      </c>
      <c r="K682" t="s">
        <v>139</v>
      </c>
      <c r="L682" t="s">
        <v>171</v>
      </c>
    </row>
    <row r="683" spans="8:12" x14ac:dyDescent="0.25">
      <c r="H683" t="s">
        <v>1533</v>
      </c>
      <c r="I683" t="s">
        <v>1534</v>
      </c>
      <c r="J683" t="str">
        <f>ICD_10[[#This Row],[icd_10_code]]&amp;" "&amp;ICD_10[[#This Row],[icd_10_description]]</f>
        <v>F90.9 Unspecified attention-deficit/hyperactivity disorder</v>
      </c>
      <c r="K683" t="s">
        <v>139</v>
      </c>
      <c r="L683" t="s">
        <v>171</v>
      </c>
    </row>
    <row r="684" spans="8:12" x14ac:dyDescent="0.25">
      <c r="H684" t="s">
        <v>1535</v>
      </c>
      <c r="I684" t="s">
        <v>1536</v>
      </c>
      <c r="J684" t="str">
        <f>ICD_10[[#This Row],[icd_10_code]]&amp;" "&amp;ICD_10[[#This Row],[icd_10_description]]</f>
        <v>F91.0 Conduct disorder confined to family context</v>
      </c>
      <c r="K684" t="s">
        <v>139</v>
      </c>
      <c r="L684" t="s">
        <v>171</v>
      </c>
    </row>
    <row r="685" spans="8:12" x14ac:dyDescent="0.25">
      <c r="H685" t="s">
        <v>1537</v>
      </c>
      <c r="I685" t="s">
        <v>1538</v>
      </c>
      <c r="J685" t="str">
        <f>ICD_10[[#This Row],[icd_10_code]]&amp;" "&amp;ICD_10[[#This Row],[icd_10_description]]</f>
        <v>F91.1 Conduct disorder, Childhood-onset type</v>
      </c>
      <c r="K685" t="s">
        <v>139</v>
      </c>
      <c r="L685" t="s">
        <v>171</v>
      </c>
    </row>
    <row r="686" spans="8:12" x14ac:dyDescent="0.25">
      <c r="H686" t="s">
        <v>1539</v>
      </c>
      <c r="I686" t="s">
        <v>1540</v>
      </c>
      <c r="J686" t="str">
        <f>ICD_10[[#This Row],[icd_10_code]]&amp;" "&amp;ICD_10[[#This Row],[icd_10_description]]</f>
        <v>F91.2 Conduct disorder, Adolescent-onset type</v>
      </c>
      <c r="K686" t="s">
        <v>139</v>
      </c>
      <c r="L686" t="s">
        <v>171</v>
      </c>
    </row>
    <row r="687" spans="8:12" x14ac:dyDescent="0.25">
      <c r="H687" t="s">
        <v>1541</v>
      </c>
      <c r="I687" t="s">
        <v>1542</v>
      </c>
      <c r="J687" t="str">
        <f>ICD_10[[#This Row],[icd_10_code]]&amp;" "&amp;ICD_10[[#This Row],[icd_10_description]]</f>
        <v>F91.3 Oppositional defiant disorder</v>
      </c>
      <c r="K687" t="s">
        <v>139</v>
      </c>
      <c r="L687" t="s">
        <v>171</v>
      </c>
    </row>
    <row r="688" spans="8:12" x14ac:dyDescent="0.25">
      <c r="H688" t="s">
        <v>1543</v>
      </c>
      <c r="I688" t="s">
        <v>1544</v>
      </c>
      <c r="J688" t="str">
        <f>ICD_10[[#This Row],[icd_10_code]]&amp;" "&amp;ICD_10[[#This Row],[icd_10_description]]</f>
        <v>F91.8 Other specified disruptive, impulse-control, and conduct disorder</v>
      </c>
      <c r="K688" t="s">
        <v>139</v>
      </c>
      <c r="L688" t="s">
        <v>171</v>
      </c>
    </row>
    <row r="689" spans="8:12" x14ac:dyDescent="0.25">
      <c r="H689" t="s">
        <v>1545</v>
      </c>
      <c r="I689" t="s">
        <v>1546</v>
      </c>
      <c r="J689" t="str">
        <f>ICD_10[[#This Row],[icd_10_code]]&amp;" "&amp;ICD_10[[#This Row],[icd_10_description]]</f>
        <v>F91.9 Unspecified disruptive, impulse-control, and conduct disorder</v>
      </c>
      <c r="K689" t="s">
        <v>139</v>
      </c>
      <c r="L689" t="s">
        <v>171</v>
      </c>
    </row>
    <row r="690" spans="8:12" x14ac:dyDescent="0.25">
      <c r="H690" t="s">
        <v>1547</v>
      </c>
      <c r="I690" t="s">
        <v>1548</v>
      </c>
      <c r="J690" t="str">
        <f>ICD_10[[#This Row],[icd_10_code]]&amp;" "&amp;ICD_10[[#This Row],[icd_10_description]]</f>
        <v>F93.0 Separation anxiety disorder</v>
      </c>
      <c r="K690" t="s">
        <v>139</v>
      </c>
      <c r="L690" t="s">
        <v>171</v>
      </c>
    </row>
    <row r="691" spans="8:12" x14ac:dyDescent="0.25">
      <c r="H691" t="s">
        <v>1549</v>
      </c>
      <c r="I691" t="s">
        <v>1550</v>
      </c>
      <c r="J691" t="str">
        <f>ICD_10[[#This Row],[icd_10_code]]&amp;" "&amp;ICD_10[[#This Row],[icd_10_description]]</f>
        <v>F93.8 Other childhood emotional disorders</v>
      </c>
      <c r="K691" t="s">
        <v>1053</v>
      </c>
      <c r="L691" t="s">
        <v>171</v>
      </c>
    </row>
    <row r="692" spans="8:12" x14ac:dyDescent="0.25">
      <c r="H692" t="s">
        <v>1551</v>
      </c>
      <c r="I692" t="s">
        <v>1552</v>
      </c>
      <c r="J692" t="str">
        <f>ICD_10[[#This Row],[icd_10_code]]&amp;" "&amp;ICD_10[[#This Row],[icd_10_description]]</f>
        <v>F93.9 Childhood emotional disorder, unspecified</v>
      </c>
      <c r="K692" t="s">
        <v>139</v>
      </c>
      <c r="L692" t="s">
        <v>171</v>
      </c>
    </row>
    <row r="693" spans="8:12" x14ac:dyDescent="0.25">
      <c r="H693" t="s">
        <v>1553</v>
      </c>
      <c r="I693" t="s">
        <v>1554</v>
      </c>
      <c r="J693" t="str">
        <f>ICD_10[[#This Row],[icd_10_code]]&amp;" "&amp;ICD_10[[#This Row],[icd_10_description]]</f>
        <v>F94.0 Selective mutism</v>
      </c>
      <c r="K693" t="s">
        <v>1053</v>
      </c>
      <c r="L693" t="s">
        <v>171</v>
      </c>
    </row>
    <row r="694" spans="8:12" x14ac:dyDescent="0.25">
      <c r="H694" t="s">
        <v>1555</v>
      </c>
      <c r="I694" t="s">
        <v>1556</v>
      </c>
      <c r="J694" t="str">
        <f>ICD_10[[#This Row],[icd_10_code]]&amp;" "&amp;ICD_10[[#This Row],[icd_10_description]]</f>
        <v>F94.1 Reactive attachment disorder</v>
      </c>
      <c r="K694" t="s">
        <v>1053</v>
      </c>
      <c r="L694" t="s">
        <v>171</v>
      </c>
    </row>
    <row r="695" spans="8:12" x14ac:dyDescent="0.25">
      <c r="H695" t="s">
        <v>1557</v>
      </c>
      <c r="I695" t="s">
        <v>1558</v>
      </c>
      <c r="J695" t="str">
        <f>ICD_10[[#This Row],[icd_10_code]]&amp;" "&amp;ICD_10[[#This Row],[icd_10_description]]</f>
        <v>F94.2 Disinhibited social engagement disorder</v>
      </c>
      <c r="K695" t="s">
        <v>1053</v>
      </c>
      <c r="L695" t="s">
        <v>171</v>
      </c>
    </row>
    <row r="696" spans="8:12" x14ac:dyDescent="0.25">
      <c r="H696" t="s">
        <v>1559</v>
      </c>
      <c r="I696" t="s">
        <v>1560</v>
      </c>
      <c r="J696" t="str">
        <f>ICD_10[[#This Row],[icd_10_code]]&amp;" "&amp;ICD_10[[#This Row],[icd_10_description]]</f>
        <v>F94.8 Other childhood disorders of social functioning</v>
      </c>
      <c r="K696" t="s">
        <v>1053</v>
      </c>
      <c r="L696" t="s">
        <v>171</v>
      </c>
    </row>
    <row r="697" spans="8:12" x14ac:dyDescent="0.25">
      <c r="H697" t="s">
        <v>1561</v>
      </c>
      <c r="I697" t="s">
        <v>1562</v>
      </c>
      <c r="J697" t="str">
        <f>ICD_10[[#This Row],[icd_10_code]]&amp;" "&amp;ICD_10[[#This Row],[icd_10_description]]</f>
        <v>F94.9 Childhood disorder of social functioning, unspecified</v>
      </c>
      <c r="K697" t="s">
        <v>1053</v>
      </c>
      <c r="L697" t="s">
        <v>171</v>
      </c>
    </row>
    <row r="698" spans="8:12" x14ac:dyDescent="0.25">
      <c r="H698" t="s">
        <v>1563</v>
      </c>
      <c r="I698" t="s">
        <v>1564</v>
      </c>
      <c r="J698" t="str">
        <f>ICD_10[[#This Row],[icd_10_code]]&amp;" "&amp;ICD_10[[#This Row],[icd_10_description]]</f>
        <v>F95.0 Provisional tic disorder</v>
      </c>
      <c r="K698" t="s">
        <v>139</v>
      </c>
      <c r="L698" t="s">
        <v>171</v>
      </c>
    </row>
    <row r="699" spans="8:12" x14ac:dyDescent="0.25">
      <c r="H699" t="s">
        <v>1565</v>
      </c>
      <c r="I699" t="s">
        <v>1566</v>
      </c>
      <c r="J699" t="str">
        <f>ICD_10[[#This Row],[icd_10_code]]&amp;" "&amp;ICD_10[[#This Row],[icd_10_description]]</f>
        <v>F95.1 Persistent (chronic) motor or vocal tic disorder</v>
      </c>
      <c r="K699" t="s">
        <v>139</v>
      </c>
      <c r="L699" t="s">
        <v>171</v>
      </c>
    </row>
    <row r="700" spans="8:12" x14ac:dyDescent="0.25">
      <c r="H700" t="s">
        <v>1567</v>
      </c>
      <c r="I700" t="s">
        <v>1568</v>
      </c>
      <c r="J700" t="str">
        <f>ICD_10[[#This Row],[icd_10_code]]&amp;" "&amp;ICD_10[[#This Row],[icd_10_description]]</f>
        <v>F95.2 Tourette's disorder</v>
      </c>
      <c r="K700" t="s">
        <v>139</v>
      </c>
      <c r="L700" t="s">
        <v>171</v>
      </c>
    </row>
    <row r="701" spans="8:12" x14ac:dyDescent="0.25">
      <c r="H701" t="s">
        <v>1569</v>
      </c>
      <c r="I701" t="s">
        <v>1570</v>
      </c>
      <c r="J701" t="str">
        <f>ICD_10[[#This Row],[icd_10_code]]&amp;" "&amp;ICD_10[[#This Row],[icd_10_description]]</f>
        <v>F95.8 Other specified tic disorder</v>
      </c>
      <c r="K701" t="s">
        <v>139</v>
      </c>
      <c r="L701" t="s">
        <v>171</v>
      </c>
    </row>
    <row r="702" spans="8:12" x14ac:dyDescent="0.25">
      <c r="H702" t="s">
        <v>1571</v>
      </c>
      <c r="I702" t="s">
        <v>1572</v>
      </c>
      <c r="J702" t="str">
        <f>ICD_10[[#This Row],[icd_10_code]]&amp;" "&amp;ICD_10[[#This Row],[icd_10_description]]</f>
        <v>F95.9 Unspecified tic disorder</v>
      </c>
      <c r="K702" t="s">
        <v>139</v>
      </c>
      <c r="L702" t="s">
        <v>171</v>
      </c>
    </row>
    <row r="703" spans="8:12" x14ac:dyDescent="0.25">
      <c r="H703" t="s">
        <v>1573</v>
      </c>
      <c r="I703" t="s">
        <v>1574</v>
      </c>
      <c r="J703" t="str">
        <f>ICD_10[[#This Row],[icd_10_code]]&amp;" "&amp;ICD_10[[#This Row],[icd_10_description]]</f>
        <v>F98.0 Enuresis</v>
      </c>
      <c r="K703" t="s">
        <v>139</v>
      </c>
      <c r="L703" t="s">
        <v>171</v>
      </c>
    </row>
    <row r="704" spans="8:12" x14ac:dyDescent="0.25">
      <c r="H704" t="s">
        <v>1575</v>
      </c>
      <c r="I704" t="s">
        <v>1576</v>
      </c>
      <c r="J704" t="str">
        <f>ICD_10[[#This Row],[icd_10_code]]&amp;" "&amp;ICD_10[[#This Row],[icd_10_description]]</f>
        <v>F98.1 Encopresis</v>
      </c>
      <c r="K704" t="s">
        <v>139</v>
      </c>
      <c r="L704" t="s">
        <v>171</v>
      </c>
    </row>
    <row r="705" spans="8:12" x14ac:dyDescent="0.25">
      <c r="H705" t="s">
        <v>1577</v>
      </c>
      <c r="I705" t="s">
        <v>1578</v>
      </c>
      <c r="J705" t="str">
        <f>ICD_10[[#This Row],[icd_10_code]]&amp;" "&amp;ICD_10[[#This Row],[icd_10_description]]</f>
        <v>F98.21 Rumination disorder</v>
      </c>
      <c r="K705" t="s">
        <v>139</v>
      </c>
      <c r="L705" t="s">
        <v>171</v>
      </c>
    </row>
    <row r="706" spans="8:12" x14ac:dyDescent="0.25">
      <c r="H706" t="s">
        <v>1579</v>
      </c>
      <c r="I706" t="s">
        <v>1580</v>
      </c>
      <c r="J706" t="str">
        <f>ICD_10[[#This Row],[icd_10_code]]&amp;" "&amp;ICD_10[[#This Row],[icd_10_description]]</f>
        <v>F98.29 Other feeding disorders of infancy and early childhood</v>
      </c>
      <c r="K706" t="s">
        <v>1053</v>
      </c>
      <c r="L706" t="s">
        <v>171</v>
      </c>
    </row>
    <row r="707" spans="8:12" x14ac:dyDescent="0.25">
      <c r="H707" t="s">
        <v>1581</v>
      </c>
      <c r="I707" t="s">
        <v>1582</v>
      </c>
      <c r="J707" t="str">
        <f>ICD_10[[#This Row],[icd_10_code]]&amp;" "&amp;ICD_10[[#This Row],[icd_10_description]]</f>
        <v>F98.3 Pica, In children</v>
      </c>
      <c r="K707" t="s">
        <v>1053</v>
      </c>
      <c r="L707" t="s">
        <v>171</v>
      </c>
    </row>
    <row r="708" spans="8:12" x14ac:dyDescent="0.25">
      <c r="H708" t="s">
        <v>1583</v>
      </c>
      <c r="I708" t="s">
        <v>1584</v>
      </c>
      <c r="J708" t="str">
        <f>ICD_10[[#This Row],[icd_10_code]]&amp;" "&amp;ICD_10[[#This Row],[icd_10_description]]</f>
        <v>F98.4 Stereotypic movement disorder</v>
      </c>
      <c r="K708" t="s">
        <v>139</v>
      </c>
      <c r="L708" t="s">
        <v>171</v>
      </c>
    </row>
    <row r="709" spans="8:12" x14ac:dyDescent="0.25">
      <c r="H709" t="s">
        <v>1585</v>
      </c>
      <c r="I709" t="s">
        <v>1586</v>
      </c>
      <c r="J709" t="str">
        <f>ICD_10[[#This Row],[icd_10_code]]&amp;" "&amp;ICD_10[[#This Row],[icd_10_description]]</f>
        <v>F98.8 Other specified behavioral and emotional disorders with onset usually occurring in childhood and adolescence</v>
      </c>
      <c r="K709" t="s">
        <v>139</v>
      </c>
      <c r="L709" t="s">
        <v>171</v>
      </c>
    </row>
    <row r="710" spans="8:12" x14ac:dyDescent="0.25">
      <c r="H710" t="s">
        <v>1587</v>
      </c>
      <c r="I710" t="s">
        <v>1588</v>
      </c>
      <c r="J710" t="str">
        <f>ICD_10[[#This Row],[icd_10_code]]&amp;" "&amp;ICD_10[[#This Row],[icd_10_description]]</f>
        <v>F98.9 Unspecified behavioral and emotional disorders with onset usually occurring in childhood and adolescence</v>
      </c>
      <c r="K710" t="s">
        <v>139</v>
      </c>
      <c r="L710" t="s">
        <v>171</v>
      </c>
    </row>
    <row r="711" spans="8:12" x14ac:dyDescent="0.25">
      <c r="H711" t="s">
        <v>1589</v>
      </c>
      <c r="I711" t="s">
        <v>1590</v>
      </c>
      <c r="J711" t="str">
        <f>ICD_10[[#This Row],[icd_10_code]]&amp;" "&amp;ICD_10[[#This Row],[icd_10_description]]</f>
        <v>F99 Other specified mental disorder</v>
      </c>
      <c r="K711" t="s">
        <v>139</v>
      </c>
      <c r="L711" t="s">
        <v>171</v>
      </c>
    </row>
    <row r="712" spans="8:12" x14ac:dyDescent="0.25">
      <c r="H712" t="s">
        <v>1591</v>
      </c>
      <c r="I712" t="s">
        <v>1592</v>
      </c>
      <c r="J712" t="str">
        <f>ICD_10[[#This Row],[icd_10_code]]&amp;" "&amp;ICD_10[[#This Row],[icd_10_description]]</f>
        <v>Z00.70 Encounter for examination for period of delayed growth in childhood without abnormal findings</v>
      </c>
      <c r="K712" t="s">
        <v>1053</v>
      </c>
      <c r="L712" t="s">
        <v>140</v>
      </c>
    </row>
    <row r="713" spans="8:12" x14ac:dyDescent="0.25">
      <c r="H713" t="s">
        <v>1593</v>
      </c>
      <c r="I713" t="s">
        <v>1594</v>
      </c>
      <c r="J713" t="str">
        <f>ICD_10[[#This Row],[icd_10_code]]&amp;" "&amp;ICD_10[[#This Row],[icd_10_description]]</f>
        <v>Z00.71 Encounter for examination for period of delayed growth in childhood with abnormal findings</v>
      </c>
      <c r="K713" t="s">
        <v>1053</v>
      </c>
      <c r="L713" t="s">
        <v>140</v>
      </c>
    </row>
    <row r="714" spans="8:12" x14ac:dyDescent="0.25">
      <c r="H714" t="s">
        <v>1595</v>
      </c>
      <c r="I714" t="s">
        <v>1596</v>
      </c>
      <c r="J714" t="str">
        <f>ICD_10[[#This Row],[icd_10_code]]&amp;" "&amp;ICD_10[[#This Row],[icd_10_description]]</f>
        <v>Z02.2 Encounter for examination for admission to residential institution</v>
      </c>
      <c r="K714" t="s">
        <v>139</v>
      </c>
      <c r="L714" t="s">
        <v>140</v>
      </c>
    </row>
    <row r="715" spans="8:12" x14ac:dyDescent="0.25">
      <c r="H715" t="s">
        <v>1597</v>
      </c>
      <c r="I715" t="s">
        <v>1598</v>
      </c>
      <c r="J715" t="str">
        <f>ICD_10[[#This Row],[icd_10_code]]&amp;" "&amp;ICD_10[[#This Row],[icd_10_description]]</f>
        <v>Z02.82 Encounter for adoption services</v>
      </c>
      <c r="K715" t="s">
        <v>1053</v>
      </c>
      <c r="L715" t="s">
        <v>140</v>
      </c>
    </row>
    <row r="716" spans="8:12" x14ac:dyDescent="0.25">
      <c r="H716" t="s">
        <v>1599</v>
      </c>
      <c r="I716" t="s">
        <v>1600</v>
      </c>
      <c r="J716" t="str">
        <f>ICD_10[[#This Row],[icd_10_code]]&amp;" "&amp;ICD_10[[#This Row],[icd_10_description]]</f>
        <v>Z03.6 Encounter for observation for suspected toxic effect from ingested substance ruled out</v>
      </c>
      <c r="K716" t="s">
        <v>139</v>
      </c>
      <c r="L716" t="s">
        <v>140</v>
      </c>
    </row>
    <row r="717" spans="8:12" x14ac:dyDescent="0.25">
      <c r="H717" t="s">
        <v>1601</v>
      </c>
      <c r="I717" t="s">
        <v>1602</v>
      </c>
      <c r="J717" t="str">
        <f>ICD_10[[#This Row],[icd_10_code]]&amp;" "&amp;ICD_10[[#This Row],[icd_10_description]]</f>
        <v>Z04.1 Encounter for examination and observation following transport accident</v>
      </c>
      <c r="K717" t="s">
        <v>139</v>
      </c>
      <c r="L717" t="s">
        <v>140</v>
      </c>
    </row>
    <row r="718" spans="8:12" x14ac:dyDescent="0.25">
      <c r="H718" t="s">
        <v>1603</v>
      </c>
      <c r="I718" t="s">
        <v>1604</v>
      </c>
      <c r="J718" t="str">
        <f>ICD_10[[#This Row],[icd_10_code]]&amp;" "&amp;ICD_10[[#This Row],[icd_10_description]]</f>
        <v>Z04.41 Encounter for examination and observation following alleged adult rape</v>
      </c>
      <c r="K718" t="s">
        <v>1420</v>
      </c>
      <c r="L718" t="s">
        <v>140</v>
      </c>
    </row>
    <row r="719" spans="8:12" x14ac:dyDescent="0.25">
      <c r="H719" t="s">
        <v>1605</v>
      </c>
      <c r="I719" t="s">
        <v>1606</v>
      </c>
      <c r="J719" t="str">
        <f>ICD_10[[#This Row],[icd_10_code]]&amp;" "&amp;ICD_10[[#This Row],[icd_10_description]]</f>
        <v>Z04.42 Encounter for examination and observation following alleged child rape</v>
      </c>
      <c r="K719" t="s">
        <v>1053</v>
      </c>
      <c r="L719" t="s">
        <v>140</v>
      </c>
    </row>
    <row r="720" spans="8:12" x14ac:dyDescent="0.25">
      <c r="H720" t="s">
        <v>1607</v>
      </c>
      <c r="I720" t="s">
        <v>1608</v>
      </c>
      <c r="J720" t="str">
        <f>ICD_10[[#This Row],[icd_10_code]]&amp;" "&amp;ICD_10[[#This Row],[icd_10_description]]</f>
        <v>Z04.6 Encounter for general psychiatric examination, requested by authority</v>
      </c>
      <c r="K720" t="s">
        <v>139</v>
      </c>
      <c r="L720" t="s">
        <v>140</v>
      </c>
    </row>
    <row r="721" spans="8:12" x14ac:dyDescent="0.25">
      <c r="H721" t="s">
        <v>1609</v>
      </c>
      <c r="I721" t="s">
        <v>1610</v>
      </c>
      <c r="J721" t="str">
        <f>ICD_10[[#This Row],[icd_10_code]]&amp;" "&amp;ICD_10[[#This Row],[icd_10_description]]</f>
        <v>Z04.9 Encounter for examination and observation for unspecified reason</v>
      </c>
      <c r="K721" t="s">
        <v>139</v>
      </c>
      <c r="L721" t="s">
        <v>140</v>
      </c>
    </row>
    <row r="722" spans="8:12" x14ac:dyDescent="0.25">
      <c r="H722" t="s">
        <v>1611</v>
      </c>
      <c r="I722" t="s">
        <v>1612</v>
      </c>
      <c r="J722" t="str">
        <f>ICD_10[[#This Row],[icd_10_code]]&amp;" "&amp;ICD_10[[#This Row],[icd_10_description]]</f>
        <v>Z11.4 Encounter for screening for human immunodeficiency virus [HIV]</v>
      </c>
      <c r="K722" t="s">
        <v>139</v>
      </c>
      <c r="L722" t="s">
        <v>140</v>
      </c>
    </row>
    <row r="723" spans="8:12" x14ac:dyDescent="0.25">
      <c r="H723" t="s">
        <v>1613</v>
      </c>
      <c r="I723" t="s">
        <v>1614</v>
      </c>
      <c r="J723" t="str">
        <f>ICD_10[[#This Row],[icd_10_code]]&amp;" "&amp;ICD_10[[#This Row],[icd_10_description]]</f>
        <v>Z13.4 Encounter for screening for certain developmental disorders in childhood</v>
      </c>
      <c r="K723" t="s">
        <v>1053</v>
      </c>
      <c r="L723" t="s">
        <v>140</v>
      </c>
    </row>
    <row r="724" spans="8:12" x14ac:dyDescent="0.25">
      <c r="H724" t="s">
        <v>1615</v>
      </c>
      <c r="I724" t="s">
        <v>1616</v>
      </c>
      <c r="J724" t="str">
        <f>ICD_10[[#This Row],[icd_10_code]]&amp;" "&amp;ICD_10[[#This Row],[icd_10_description]]</f>
        <v>Z13.850 Encounter for screening for traumatic brain injury</v>
      </c>
      <c r="K724" t="s">
        <v>139</v>
      </c>
      <c r="L724" t="s">
        <v>140</v>
      </c>
    </row>
    <row r="725" spans="8:12" x14ac:dyDescent="0.25">
      <c r="H725" t="s">
        <v>1617</v>
      </c>
      <c r="I725" t="s">
        <v>1618</v>
      </c>
      <c r="J725" t="str">
        <f>ICD_10[[#This Row],[icd_10_code]]&amp;" "&amp;ICD_10[[#This Row],[icd_10_description]]</f>
        <v>Z13.89 Encounter for screening for other disorder</v>
      </c>
      <c r="K725" t="s">
        <v>139</v>
      </c>
      <c r="L725" t="s">
        <v>140</v>
      </c>
    </row>
    <row r="726" spans="8:12" x14ac:dyDescent="0.25">
      <c r="H726" t="s">
        <v>1619</v>
      </c>
      <c r="I726" t="s">
        <v>1620</v>
      </c>
      <c r="J726" t="str">
        <f>ICD_10[[#This Row],[icd_10_code]]&amp;" "&amp;ICD_10[[#This Row],[icd_10_description]]</f>
        <v>Z13.9 Encounter for screening, unspecified</v>
      </c>
      <c r="K726" t="s">
        <v>139</v>
      </c>
      <c r="L726" t="s">
        <v>140</v>
      </c>
    </row>
    <row r="727" spans="8:12" x14ac:dyDescent="0.25">
      <c r="H727" t="s">
        <v>1621</v>
      </c>
      <c r="I727" t="s">
        <v>1622</v>
      </c>
      <c r="J727" t="str">
        <f>ICD_10[[#This Row],[icd_10_code]]&amp;" "&amp;ICD_10[[#This Row],[icd_10_description]]</f>
        <v>Z30.02 Counseling and instruction in natural family planning to avoid pregnancy</v>
      </c>
      <c r="K727" t="s">
        <v>1420</v>
      </c>
      <c r="L727" t="s">
        <v>140</v>
      </c>
    </row>
    <row r="728" spans="8:12" x14ac:dyDescent="0.25">
      <c r="H728" t="s">
        <v>1623</v>
      </c>
      <c r="I728" t="s">
        <v>1624</v>
      </c>
      <c r="J728" t="str">
        <f>ICD_10[[#This Row],[icd_10_code]]&amp;" "&amp;ICD_10[[#This Row],[icd_10_description]]</f>
        <v>Z31.61 Procreative counseling and advice using natural family planning</v>
      </c>
      <c r="K728" t="s">
        <v>1420</v>
      </c>
      <c r="L728" t="s">
        <v>140</v>
      </c>
    </row>
    <row r="729" spans="8:12" x14ac:dyDescent="0.25">
      <c r="H729" t="s">
        <v>1625</v>
      </c>
      <c r="I729" t="s">
        <v>1626</v>
      </c>
      <c r="J729" t="str">
        <f>ICD_10[[#This Row],[icd_10_code]]&amp;" "&amp;ICD_10[[#This Row],[icd_10_description]]</f>
        <v>Z51.81 Encounter for therapeutic drug level monitoring</v>
      </c>
      <c r="K729" t="s">
        <v>139</v>
      </c>
      <c r="L729" t="s">
        <v>140</v>
      </c>
    </row>
    <row r="730" spans="8:12" x14ac:dyDescent="0.25">
      <c r="H730" t="s">
        <v>1627</v>
      </c>
      <c r="I730" t="s">
        <v>1628</v>
      </c>
      <c r="J730" t="str">
        <f>ICD_10[[#This Row],[icd_10_code]]&amp;" "&amp;ICD_10[[#This Row],[icd_10_description]]</f>
        <v>Z51.89 Encounter for other specified aftercare</v>
      </c>
      <c r="K730" t="s">
        <v>139</v>
      </c>
      <c r="L730" t="s">
        <v>140</v>
      </c>
    </row>
    <row r="731" spans="8:12" x14ac:dyDescent="0.25">
      <c r="H731" t="s">
        <v>1629</v>
      </c>
      <c r="I731" t="s">
        <v>1630</v>
      </c>
      <c r="J731" t="str">
        <f>ICD_10[[#This Row],[icd_10_code]]&amp;" "&amp;ICD_10[[#This Row],[icd_10_description]]</f>
        <v>Z53.01 Procedure and treatment not carried out due to patient smoking</v>
      </c>
      <c r="K731" t="s">
        <v>139</v>
      </c>
      <c r="L731" t="s">
        <v>140</v>
      </c>
    </row>
    <row r="732" spans="8:12" x14ac:dyDescent="0.25">
      <c r="H732" t="s">
        <v>1631</v>
      </c>
      <c r="I732" t="s">
        <v>1632</v>
      </c>
      <c r="J732" t="str">
        <f>ICD_10[[#This Row],[icd_10_code]]&amp;" "&amp;ICD_10[[#This Row],[icd_10_description]]</f>
        <v>Z55.0 Illiteracy and low-level literacy</v>
      </c>
      <c r="K732" t="s">
        <v>139</v>
      </c>
      <c r="L732" t="s">
        <v>140</v>
      </c>
    </row>
    <row r="733" spans="8:12" x14ac:dyDescent="0.25">
      <c r="H733" t="s">
        <v>1633</v>
      </c>
      <c r="I733" t="s">
        <v>1634</v>
      </c>
      <c r="J733" t="str">
        <f>ICD_10[[#This Row],[icd_10_code]]&amp;" "&amp;ICD_10[[#This Row],[icd_10_description]]</f>
        <v>Z55.1 Schooling unavailable and unattainable</v>
      </c>
      <c r="K733" t="s">
        <v>139</v>
      </c>
      <c r="L733" t="s">
        <v>140</v>
      </c>
    </row>
    <row r="734" spans="8:12" x14ac:dyDescent="0.25">
      <c r="H734" t="s">
        <v>1635</v>
      </c>
      <c r="I734" t="s">
        <v>1636</v>
      </c>
      <c r="J734" t="str">
        <f>ICD_10[[#This Row],[icd_10_code]]&amp;" "&amp;ICD_10[[#This Row],[icd_10_description]]</f>
        <v>Z55.3 Underachievement in school</v>
      </c>
      <c r="K734" t="s">
        <v>139</v>
      </c>
      <c r="L734" t="s">
        <v>140</v>
      </c>
    </row>
    <row r="735" spans="8:12" x14ac:dyDescent="0.25">
      <c r="H735" t="s">
        <v>1637</v>
      </c>
      <c r="I735" t="s">
        <v>1638</v>
      </c>
      <c r="J735" t="str">
        <f>ICD_10[[#This Row],[icd_10_code]]&amp;" "&amp;ICD_10[[#This Row],[icd_10_description]]</f>
        <v>Z55.4 Educational maladjustment and discord with teachers and classmates</v>
      </c>
      <c r="K735" t="s">
        <v>139</v>
      </c>
      <c r="L735" t="s">
        <v>140</v>
      </c>
    </row>
    <row r="736" spans="8:12" x14ac:dyDescent="0.25">
      <c r="H736" t="s">
        <v>1639</v>
      </c>
      <c r="I736" t="s">
        <v>1640</v>
      </c>
      <c r="J736" t="str">
        <f>ICD_10[[#This Row],[icd_10_code]]&amp;" "&amp;ICD_10[[#This Row],[icd_10_description]]</f>
        <v>Z55.8 Other problems related to education and literacy</v>
      </c>
      <c r="K736" t="s">
        <v>139</v>
      </c>
      <c r="L736" t="s">
        <v>140</v>
      </c>
    </row>
    <row r="737" spans="8:12" x14ac:dyDescent="0.25">
      <c r="H737" t="s">
        <v>1641</v>
      </c>
      <c r="I737" t="s">
        <v>1642</v>
      </c>
      <c r="J737" t="str">
        <f>ICD_10[[#This Row],[icd_10_code]]&amp;" "&amp;ICD_10[[#This Row],[icd_10_description]]</f>
        <v>Z55.9 Academic or educational problem</v>
      </c>
      <c r="K737" t="s">
        <v>139</v>
      </c>
      <c r="L737" t="s">
        <v>140</v>
      </c>
    </row>
    <row r="738" spans="8:12" x14ac:dyDescent="0.25">
      <c r="H738" t="s">
        <v>1643</v>
      </c>
      <c r="I738" t="s">
        <v>1644</v>
      </c>
      <c r="J738" t="str">
        <f>ICD_10[[#This Row],[icd_10_code]]&amp;" "&amp;ICD_10[[#This Row],[icd_10_description]]</f>
        <v>Z56.0 Unemployment, unspecified</v>
      </c>
      <c r="K738" t="s">
        <v>139</v>
      </c>
      <c r="L738" t="s">
        <v>140</v>
      </c>
    </row>
    <row r="739" spans="8:12" x14ac:dyDescent="0.25">
      <c r="H739" t="s">
        <v>1645</v>
      </c>
      <c r="I739" t="s">
        <v>1646</v>
      </c>
      <c r="J739" t="str">
        <f>ICD_10[[#This Row],[icd_10_code]]&amp;" "&amp;ICD_10[[#This Row],[icd_10_description]]</f>
        <v>Z56.2 Threat of job loss</v>
      </c>
      <c r="K739" t="s">
        <v>139</v>
      </c>
      <c r="L739" t="s">
        <v>140</v>
      </c>
    </row>
    <row r="740" spans="8:12" x14ac:dyDescent="0.25">
      <c r="H740" t="s">
        <v>1647</v>
      </c>
      <c r="I740" t="s">
        <v>1648</v>
      </c>
      <c r="J740" t="str">
        <f>ICD_10[[#This Row],[icd_10_code]]&amp;" "&amp;ICD_10[[#This Row],[icd_10_description]]</f>
        <v>Z56.3 Stressful work schedule</v>
      </c>
      <c r="K740" t="s">
        <v>139</v>
      </c>
      <c r="L740" t="s">
        <v>140</v>
      </c>
    </row>
    <row r="741" spans="8:12" x14ac:dyDescent="0.25">
      <c r="H741" t="s">
        <v>1649</v>
      </c>
      <c r="I741" t="s">
        <v>1650</v>
      </c>
      <c r="J741" t="str">
        <f>ICD_10[[#This Row],[icd_10_code]]&amp;" "&amp;ICD_10[[#This Row],[icd_10_description]]</f>
        <v>Z56.4 Discord with boss and workmates</v>
      </c>
      <c r="K741" t="s">
        <v>139</v>
      </c>
      <c r="L741" t="s">
        <v>140</v>
      </c>
    </row>
    <row r="742" spans="8:12" x14ac:dyDescent="0.25">
      <c r="H742" t="s">
        <v>1651</v>
      </c>
      <c r="I742" t="s">
        <v>1652</v>
      </c>
      <c r="J742" t="str">
        <f>ICD_10[[#This Row],[icd_10_code]]&amp;" "&amp;ICD_10[[#This Row],[icd_10_description]]</f>
        <v>Z56.5 Uncongenial work environment</v>
      </c>
      <c r="K742" t="s">
        <v>139</v>
      </c>
      <c r="L742" t="s">
        <v>140</v>
      </c>
    </row>
    <row r="743" spans="8:12" x14ac:dyDescent="0.25">
      <c r="H743" t="s">
        <v>1653</v>
      </c>
      <c r="I743" t="s">
        <v>1654</v>
      </c>
      <c r="J743" t="str">
        <f>ICD_10[[#This Row],[icd_10_code]]&amp;" "&amp;ICD_10[[#This Row],[icd_10_description]]</f>
        <v>Z56.6 Other physical and mental strain related to work</v>
      </c>
      <c r="K743" t="s">
        <v>139</v>
      </c>
      <c r="L743" t="s">
        <v>140</v>
      </c>
    </row>
    <row r="744" spans="8:12" x14ac:dyDescent="0.25">
      <c r="H744" t="s">
        <v>1655</v>
      </c>
      <c r="I744" t="s">
        <v>1656</v>
      </c>
      <c r="J744" t="str">
        <f>ICD_10[[#This Row],[icd_10_code]]&amp;" "&amp;ICD_10[[#This Row],[icd_10_description]]</f>
        <v>Z56.81 Sexual harassment on the job</v>
      </c>
      <c r="K744" t="s">
        <v>139</v>
      </c>
      <c r="L744" t="s">
        <v>140</v>
      </c>
    </row>
    <row r="745" spans="8:12" x14ac:dyDescent="0.25">
      <c r="H745" t="s">
        <v>1657</v>
      </c>
      <c r="I745" t="s">
        <v>1658</v>
      </c>
      <c r="J745" t="str">
        <f>ICD_10[[#This Row],[icd_10_code]]&amp;" "&amp;ICD_10[[#This Row],[icd_10_description]]</f>
        <v>Z56.82 Problem related to current military deployment status</v>
      </c>
      <c r="K745" t="s">
        <v>1420</v>
      </c>
      <c r="L745" t="s">
        <v>140</v>
      </c>
    </row>
    <row r="746" spans="8:12" x14ac:dyDescent="0.25">
      <c r="H746" t="s">
        <v>1659</v>
      </c>
      <c r="I746" t="s">
        <v>1660</v>
      </c>
      <c r="J746" t="str">
        <f>ICD_10[[#This Row],[icd_10_code]]&amp;" "&amp;ICD_10[[#This Row],[icd_10_description]]</f>
        <v>Z56.89 Other problems related to employment</v>
      </c>
      <c r="K746" t="s">
        <v>139</v>
      </c>
      <c r="L746" t="s">
        <v>140</v>
      </c>
    </row>
    <row r="747" spans="8:12" x14ac:dyDescent="0.25">
      <c r="H747" t="s">
        <v>1661</v>
      </c>
      <c r="I747" t="s">
        <v>1662</v>
      </c>
      <c r="J747" t="str">
        <f>ICD_10[[#This Row],[icd_10_code]]&amp;" "&amp;ICD_10[[#This Row],[icd_10_description]]</f>
        <v>Z56.9 Other problem related to employment</v>
      </c>
      <c r="K747" t="s">
        <v>139</v>
      </c>
      <c r="L747" t="s">
        <v>140</v>
      </c>
    </row>
    <row r="748" spans="8:12" x14ac:dyDescent="0.25">
      <c r="H748" t="s">
        <v>1663</v>
      </c>
      <c r="I748" t="s">
        <v>1664</v>
      </c>
      <c r="J748" t="str">
        <f>ICD_10[[#This Row],[icd_10_code]]&amp;" "&amp;ICD_10[[#This Row],[icd_10_description]]</f>
        <v>Z59.0 Homelessness</v>
      </c>
      <c r="K748" t="s">
        <v>139</v>
      </c>
      <c r="L748" t="s">
        <v>140</v>
      </c>
    </row>
    <row r="749" spans="8:12" x14ac:dyDescent="0.25">
      <c r="H749" t="s">
        <v>1665</v>
      </c>
      <c r="I749" t="s">
        <v>1666</v>
      </c>
      <c r="J749" t="str">
        <f>ICD_10[[#This Row],[icd_10_code]]&amp;" "&amp;ICD_10[[#This Row],[icd_10_description]]</f>
        <v>Z59.1 Inadequate housing</v>
      </c>
      <c r="K749" t="s">
        <v>139</v>
      </c>
      <c r="L749" t="s">
        <v>140</v>
      </c>
    </row>
    <row r="750" spans="8:12" x14ac:dyDescent="0.25">
      <c r="H750" t="s">
        <v>1667</v>
      </c>
      <c r="I750" t="s">
        <v>1668</v>
      </c>
      <c r="J750" t="str">
        <f>ICD_10[[#This Row],[icd_10_code]]&amp;" "&amp;ICD_10[[#This Row],[icd_10_description]]</f>
        <v>Z59.2 Discord with neighbor, lodger, or landlord</v>
      </c>
      <c r="K750" t="s">
        <v>139</v>
      </c>
      <c r="L750" t="s">
        <v>140</v>
      </c>
    </row>
    <row r="751" spans="8:12" x14ac:dyDescent="0.25">
      <c r="H751" t="s">
        <v>1669</v>
      </c>
      <c r="I751" t="s">
        <v>1670</v>
      </c>
      <c r="J751" t="str">
        <f>ICD_10[[#This Row],[icd_10_code]]&amp;" "&amp;ICD_10[[#This Row],[icd_10_description]]</f>
        <v>Z59.3 Problem related to living in a residential institution</v>
      </c>
      <c r="K751" t="s">
        <v>139</v>
      </c>
      <c r="L751" t="s">
        <v>140</v>
      </c>
    </row>
    <row r="752" spans="8:12" x14ac:dyDescent="0.25">
      <c r="H752" t="s">
        <v>1671</v>
      </c>
      <c r="I752" t="s">
        <v>1672</v>
      </c>
      <c r="J752" t="str">
        <f>ICD_10[[#This Row],[icd_10_code]]&amp;" "&amp;ICD_10[[#This Row],[icd_10_description]]</f>
        <v>Z59.4 Lack of adequate food or safe drinking water</v>
      </c>
      <c r="K752" t="s">
        <v>139</v>
      </c>
      <c r="L752" t="s">
        <v>140</v>
      </c>
    </row>
    <row r="753" spans="8:12" x14ac:dyDescent="0.25">
      <c r="H753" t="s">
        <v>1673</v>
      </c>
      <c r="I753" t="s">
        <v>1674</v>
      </c>
      <c r="J753" t="str">
        <f>ICD_10[[#This Row],[icd_10_code]]&amp;" "&amp;ICD_10[[#This Row],[icd_10_description]]</f>
        <v>Z59.5 Extreme poverty</v>
      </c>
      <c r="K753" t="s">
        <v>139</v>
      </c>
      <c r="L753" t="s">
        <v>140</v>
      </c>
    </row>
    <row r="754" spans="8:12" x14ac:dyDescent="0.25">
      <c r="H754" t="s">
        <v>1675</v>
      </c>
      <c r="I754" t="s">
        <v>1676</v>
      </c>
      <c r="J754" t="str">
        <f>ICD_10[[#This Row],[icd_10_code]]&amp;" "&amp;ICD_10[[#This Row],[icd_10_description]]</f>
        <v>Z59.6 Low income</v>
      </c>
      <c r="K754" t="s">
        <v>139</v>
      </c>
      <c r="L754" t="s">
        <v>140</v>
      </c>
    </row>
    <row r="755" spans="8:12" x14ac:dyDescent="0.25">
      <c r="H755" t="s">
        <v>1677</v>
      </c>
      <c r="I755" t="s">
        <v>1678</v>
      </c>
      <c r="J755" t="str">
        <f>ICD_10[[#This Row],[icd_10_code]]&amp;" "&amp;ICD_10[[#This Row],[icd_10_description]]</f>
        <v>Z59.7 Insufficient social insurance or welfare support</v>
      </c>
      <c r="K755" t="s">
        <v>139</v>
      </c>
      <c r="L755" t="s">
        <v>140</v>
      </c>
    </row>
    <row r="756" spans="8:12" x14ac:dyDescent="0.25">
      <c r="H756" t="s">
        <v>1679</v>
      </c>
      <c r="I756" t="s">
        <v>1680</v>
      </c>
      <c r="J756" t="str">
        <f>ICD_10[[#This Row],[icd_10_code]]&amp;" "&amp;ICD_10[[#This Row],[icd_10_description]]</f>
        <v>Z59.9 Unspecified housing or economic problem</v>
      </c>
      <c r="K756" t="s">
        <v>139</v>
      </c>
      <c r="L756" t="s">
        <v>140</v>
      </c>
    </row>
    <row r="757" spans="8:12" x14ac:dyDescent="0.25">
      <c r="H757" t="s">
        <v>1681</v>
      </c>
      <c r="I757" t="s">
        <v>1682</v>
      </c>
      <c r="J757" t="str">
        <f>ICD_10[[#This Row],[icd_10_code]]&amp;" "&amp;ICD_10[[#This Row],[icd_10_description]]</f>
        <v>Z60.0 Phase of life problem</v>
      </c>
      <c r="K757" t="s">
        <v>139</v>
      </c>
      <c r="L757" t="s">
        <v>140</v>
      </c>
    </row>
    <row r="758" spans="8:12" x14ac:dyDescent="0.25">
      <c r="H758" t="s">
        <v>1683</v>
      </c>
      <c r="I758" t="s">
        <v>1684</v>
      </c>
      <c r="J758" t="str">
        <f>ICD_10[[#This Row],[icd_10_code]]&amp;" "&amp;ICD_10[[#This Row],[icd_10_description]]</f>
        <v>Z60.2 Problem related to living alone</v>
      </c>
      <c r="K758" t="s">
        <v>139</v>
      </c>
      <c r="L758" t="s">
        <v>140</v>
      </c>
    </row>
    <row r="759" spans="8:12" x14ac:dyDescent="0.25">
      <c r="H759" t="s">
        <v>1685</v>
      </c>
      <c r="I759" t="s">
        <v>1686</v>
      </c>
      <c r="J759" t="str">
        <f>ICD_10[[#This Row],[icd_10_code]]&amp;" "&amp;ICD_10[[#This Row],[icd_10_description]]</f>
        <v>Z60.3 Acculturation difficulty</v>
      </c>
      <c r="K759" t="s">
        <v>139</v>
      </c>
      <c r="L759" t="s">
        <v>140</v>
      </c>
    </row>
    <row r="760" spans="8:12" x14ac:dyDescent="0.25">
      <c r="H760" t="s">
        <v>1687</v>
      </c>
      <c r="I760" t="s">
        <v>1688</v>
      </c>
      <c r="J760" t="str">
        <f>ICD_10[[#This Row],[icd_10_code]]&amp;" "&amp;ICD_10[[#This Row],[icd_10_description]]</f>
        <v>Z60.4 Social exclusion or rejection</v>
      </c>
      <c r="K760" t="s">
        <v>139</v>
      </c>
      <c r="L760" t="s">
        <v>140</v>
      </c>
    </row>
    <row r="761" spans="8:12" x14ac:dyDescent="0.25">
      <c r="H761" t="s">
        <v>1689</v>
      </c>
      <c r="I761" t="s">
        <v>1690</v>
      </c>
      <c r="J761" t="str">
        <f>ICD_10[[#This Row],[icd_10_code]]&amp;" "&amp;ICD_10[[#This Row],[icd_10_description]]</f>
        <v>Z60.5 Target of (perceived) adverse discrimination or persecution</v>
      </c>
      <c r="K761" t="s">
        <v>139</v>
      </c>
      <c r="L761" t="s">
        <v>140</v>
      </c>
    </row>
    <row r="762" spans="8:12" x14ac:dyDescent="0.25">
      <c r="H762" t="s">
        <v>1691</v>
      </c>
      <c r="I762" t="s">
        <v>1692</v>
      </c>
      <c r="J762" t="str">
        <f>ICD_10[[#This Row],[icd_10_code]]&amp;" "&amp;ICD_10[[#This Row],[icd_10_description]]</f>
        <v>Z60.8 Other problems related to social environment</v>
      </c>
      <c r="K762" t="s">
        <v>139</v>
      </c>
      <c r="L762" t="s">
        <v>140</v>
      </c>
    </row>
    <row r="763" spans="8:12" x14ac:dyDescent="0.25">
      <c r="H763" t="s">
        <v>1693</v>
      </c>
      <c r="I763" t="s">
        <v>1694</v>
      </c>
      <c r="J763" t="str">
        <f>ICD_10[[#This Row],[icd_10_code]]&amp;" "&amp;ICD_10[[#This Row],[icd_10_description]]</f>
        <v>Z60.9 Unspecified problem related to social environment</v>
      </c>
      <c r="K763" t="s">
        <v>139</v>
      </c>
      <c r="L763" t="s">
        <v>140</v>
      </c>
    </row>
    <row r="764" spans="8:12" x14ac:dyDescent="0.25">
      <c r="H764" t="s">
        <v>1695</v>
      </c>
      <c r="I764" t="s">
        <v>1696</v>
      </c>
      <c r="J764" t="str">
        <f>ICD_10[[#This Row],[icd_10_code]]&amp;" "&amp;ICD_10[[#This Row],[icd_10_description]]</f>
        <v>Z62.0 Inadequate parental supervision and control</v>
      </c>
      <c r="K764" t="s">
        <v>139</v>
      </c>
      <c r="L764" t="s">
        <v>140</v>
      </c>
    </row>
    <row r="765" spans="8:12" x14ac:dyDescent="0.25">
      <c r="H765" t="s">
        <v>1697</v>
      </c>
      <c r="I765" t="s">
        <v>1698</v>
      </c>
      <c r="J765" t="str">
        <f>ICD_10[[#This Row],[icd_10_code]]&amp;" "&amp;ICD_10[[#This Row],[icd_10_description]]</f>
        <v>Z62.21 Child in welfare custody</v>
      </c>
      <c r="K765" t="s">
        <v>139</v>
      </c>
      <c r="L765" t="s">
        <v>140</v>
      </c>
    </row>
    <row r="766" spans="8:12" x14ac:dyDescent="0.25">
      <c r="H766" t="s">
        <v>1699</v>
      </c>
      <c r="I766" t="s">
        <v>1700</v>
      </c>
      <c r="J766" t="str">
        <f>ICD_10[[#This Row],[icd_10_code]]&amp;" "&amp;ICD_10[[#This Row],[icd_10_description]]</f>
        <v>Z62.29 Upbringing away from parents</v>
      </c>
      <c r="K766" t="s">
        <v>139</v>
      </c>
      <c r="L766" t="s">
        <v>140</v>
      </c>
    </row>
    <row r="767" spans="8:12" x14ac:dyDescent="0.25">
      <c r="H767" t="s">
        <v>1701</v>
      </c>
      <c r="I767" t="s">
        <v>1702</v>
      </c>
      <c r="J767" t="str">
        <f>ICD_10[[#This Row],[icd_10_code]]&amp;" "&amp;ICD_10[[#This Row],[icd_10_description]]</f>
        <v>Z62.810 Personal history (past history) of physical abuse in childhood</v>
      </c>
      <c r="K767" t="s">
        <v>139</v>
      </c>
      <c r="L767" t="s">
        <v>140</v>
      </c>
    </row>
    <row r="768" spans="8:12" x14ac:dyDescent="0.25">
      <c r="H768" t="s">
        <v>1703</v>
      </c>
      <c r="I768" t="s">
        <v>1704</v>
      </c>
      <c r="J768" t="str">
        <f>ICD_10[[#This Row],[icd_10_code]]&amp;" "&amp;ICD_10[[#This Row],[icd_10_description]]</f>
        <v>Z62.811 Personal history (past history) of psychological abuse in childhood</v>
      </c>
      <c r="K768" t="s">
        <v>139</v>
      </c>
      <c r="L768" t="s">
        <v>140</v>
      </c>
    </row>
    <row r="769" spans="8:12" x14ac:dyDescent="0.25">
      <c r="H769" t="s">
        <v>1705</v>
      </c>
      <c r="I769" t="s">
        <v>1706</v>
      </c>
      <c r="J769" t="str">
        <f>ICD_10[[#This Row],[icd_10_code]]&amp;" "&amp;ICD_10[[#This Row],[icd_10_description]]</f>
        <v>Z62.812 Personal history (past history) of neglect in childhood</v>
      </c>
      <c r="K769" t="s">
        <v>139</v>
      </c>
      <c r="L769" t="s">
        <v>140</v>
      </c>
    </row>
    <row r="770" spans="8:12" x14ac:dyDescent="0.25">
      <c r="H770" t="s">
        <v>1707</v>
      </c>
      <c r="I770" t="s">
        <v>1708</v>
      </c>
      <c r="J770" t="str">
        <f>ICD_10[[#This Row],[icd_10_code]]&amp;" "&amp;ICD_10[[#This Row],[icd_10_description]]</f>
        <v>Z62.819 Personal history of unspecified abuse in childhood</v>
      </c>
      <c r="K770" t="s">
        <v>139</v>
      </c>
      <c r="L770" t="s">
        <v>140</v>
      </c>
    </row>
    <row r="771" spans="8:12" x14ac:dyDescent="0.25">
      <c r="H771" t="s">
        <v>1709</v>
      </c>
      <c r="I771" t="s">
        <v>1710</v>
      </c>
      <c r="J771" t="str">
        <f>ICD_10[[#This Row],[icd_10_code]]&amp;" "&amp;ICD_10[[#This Row],[icd_10_description]]</f>
        <v>Z62.820 Parent-child relational problem</v>
      </c>
      <c r="K771" t="s">
        <v>139</v>
      </c>
      <c r="L771" t="s">
        <v>140</v>
      </c>
    </row>
    <row r="772" spans="8:12" x14ac:dyDescent="0.25">
      <c r="H772" t="s">
        <v>1711</v>
      </c>
      <c r="I772" t="s">
        <v>1712</v>
      </c>
      <c r="J772" t="str">
        <f>ICD_10[[#This Row],[icd_10_code]]&amp;" "&amp;ICD_10[[#This Row],[icd_10_description]]</f>
        <v>Z62.821 Parent-adopted child conflict</v>
      </c>
      <c r="K772" t="s">
        <v>139</v>
      </c>
      <c r="L772" t="s">
        <v>140</v>
      </c>
    </row>
    <row r="773" spans="8:12" x14ac:dyDescent="0.25">
      <c r="H773" t="s">
        <v>1713</v>
      </c>
      <c r="I773" t="s">
        <v>1714</v>
      </c>
      <c r="J773" t="str">
        <f>ICD_10[[#This Row],[icd_10_code]]&amp;" "&amp;ICD_10[[#This Row],[icd_10_description]]</f>
        <v>Z62.822 Parent-foster child conflict</v>
      </c>
      <c r="K773" t="s">
        <v>139</v>
      </c>
      <c r="L773" t="s">
        <v>140</v>
      </c>
    </row>
    <row r="774" spans="8:12" x14ac:dyDescent="0.25">
      <c r="H774" t="s">
        <v>1715</v>
      </c>
      <c r="I774" t="s">
        <v>1716</v>
      </c>
      <c r="J774" t="str">
        <f>ICD_10[[#This Row],[icd_10_code]]&amp;" "&amp;ICD_10[[#This Row],[icd_10_description]]</f>
        <v>Z62.890 Parent-child estrangement NEC</v>
      </c>
      <c r="K774" t="s">
        <v>139</v>
      </c>
      <c r="L774" t="s">
        <v>140</v>
      </c>
    </row>
    <row r="775" spans="8:12" x14ac:dyDescent="0.25">
      <c r="H775" t="s">
        <v>1717</v>
      </c>
      <c r="I775" t="s">
        <v>1718</v>
      </c>
      <c r="J775" t="str">
        <f>ICD_10[[#This Row],[icd_10_code]]&amp;" "&amp;ICD_10[[#This Row],[icd_10_description]]</f>
        <v>Z62.891 Sibling relational problem</v>
      </c>
      <c r="K775" t="s">
        <v>139</v>
      </c>
      <c r="L775" t="s">
        <v>140</v>
      </c>
    </row>
    <row r="776" spans="8:12" x14ac:dyDescent="0.25">
      <c r="H776" t="s">
        <v>1719</v>
      </c>
      <c r="I776" t="s">
        <v>1720</v>
      </c>
      <c r="J776" t="str">
        <f>ICD_10[[#This Row],[icd_10_code]]&amp;" "&amp;ICD_10[[#This Row],[icd_10_description]]</f>
        <v>Z62.898 Child affected by parental relationship distress</v>
      </c>
      <c r="K776" t="s">
        <v>139</v>
      </c>
      <c r="L776" t="s">
        <v>140</v>
      </c>
    </row>
    <row r="777" spans="8:12" x14ac:dyDescent="0.25">
      <c r="H777" t="s">
        <v>1721</v>
      </c>
      <c r="I777" t="s">
        <v>1722</v>
      </c>
      <c r="J777" t="str">
        <f>ICD_10[[#This Row],[icd_10_code]]&amp;" "&amp;ICD_10[[#This Row],[icd_10_description]]</f>
        <v>Z62.9 Problem related to upbringing, unspecified</v>
      </c>
      <c r="K777" t="s">
        <v>139</v>
      </c>
      <c r="L777" t="s">
        <v>140</v>
      </c>
    </row>
    <row r="778" spans="8:12" x14ac:dyDescent="0.25">
      <c r="H778" t="s">
        <v>1723</v>
      </c>
      <c r="I778" t="s">
        <v>1724</v>
      </c>
      <c r="J778" t="str">
        <f>ICD_10[[#This Row],[icd_10_code]]&amp;" "&amp;ICD_10[[#This Row],[icd_10_description]]</f>
        <v>Z63.0 Relationship distress with spouse or intimate partner</v>
      </c>
      <c r="K778" t="s">
        <v>139</v>
      </c>
      <c r="L778" t="s">
        <v>140</v>
      </c>
    </row>
    <row r="779" spans="8:12" x14ac:dyDescent="0.25">
      <c r="H779" t="s">
        <v>1725</v>
      </c>
      <c r="I779" t="s">
        <v>1726</v>
      </c>
      <c r="J779" t="str">
        <f>ICD_10[[#This Row],[icd_10_code]]&amp;" "&amp;ICD_10[[#This Row],[icd_10_description]]</f>
        <v>Z63.1 Problems in relationship with in-laws</v>
      </c>
      <c r="K779" t="s">
        <v>139</v>
      </c>
      <c r="L779" t="s">
        <v>140</v>
      </c>
    </row>
    <row r="780" spans="8:12" x14ac:dyDescent="0.25">
      <c r="H780" t="s">
        <v>1727</v>
      </c>
      <c r="I780" t="s">
        <v>1728</v>
      </c>
      <c r="J780" t="str">
        <f>ICD_10[[#This Row],[icd_10_code]]&amp;" "&amp;ICD_10[[#This Row],[icd_10_description]]</f>
        <v>Z63.31 Absence of family member due to military deployment</v>
      </c>
      <c r="K780" t="s">
        <v>139</v>
      </c>
      <c r="L780" t="s">
        <v>140</v>
      </c>
    </row>
    <row r="781" spans="8:12" x14ac:dyDescent="0.25">
      <c r="H781" t="s">
        <v>1729</v>
      </c>
      <c r="I781" t="s">
        <v>1730</v>
      </c>
      <c r="J781" t="str">
        <f>ICD_10[[#This Row],[icd_10_code]]&amp;" "&amp;ICD_10[[#This Row],[icd_10_description]]</f>
        <v>Z63.4 Uncomplicated bereavement</v>
      </c>
      <c r="K781" t="s">
        <v>139</v>
      </c>
      <c r="L781" t="s">
        <v>140</v>
      </c>
    </row>
    <row r="782" spans="8:12" x14ac:dyDescent="0.25">
      <c r="H782" t="s">
        <v>1731</v>
      </c>
      <c r="I782" t="s">
        <v>1732</v>
      </c>
      <c r="J782" t="str">
        <f>ICD_10[[#This Row],[icd_10_code]]&amp;" "&amp;ICD_10[[#This Row],[icd_10_description]]</f>
        <v>Z63.5 Disruption of family by separation or divorce</v>
      </c>
      <c r="K782" t="s">
        <v>139</v>
      </c>
      <c r="L782" t="s">
        <v>140</v>
      </c>
    </row>
    <row r="783" spans="8:12" x14ac:dyDescent="0.25">
      <c r="H783" t="s">
        <v>1733</v>
      </c>
      <c r="I783" t="s">
        <v>1734</v>
      </c>
      <c r="J783" t="str">
        <f>ICD_10[[#This Row],[icd_10_code]]&amp;" "&amp;ICD_10[[#This Row],[icd_10_description]]</f>
        <v>Z63.6 Dependent relative needing care at home</v>
      </c>
      <c r="K783" t="s">
        <v>139</v>
      </c>
      <c r="L783" t="s">
        <v>140</v>
      </c>
    </row>
    <row r="784" spans="8:12" x14ac:dyDescent="0.25">
      <c r="H784" t="s">
        <v>1735</v>
      </c>
      <c r="I784" t="s">
        <v>1736</v>
      </c>
      <c r="J784" t="str">
        <f>ICD_10[[#This Row],[icd_10_code]]&amp;" "&amp;ICD_10[[#This Row],[icd_10_description]]</f>
        <v>Z63.71 Stress on family due to return of family member from military deployment</v>
      </c>
      <c r="K784" t="s">
        <v>139</v>
      </c>
      <c r="L784" t="s">
        <v>140</v>
      </c>
    </row>
    <row r="785" spans="8:12" x14ac:dyDescent="0.25">
      <c r="H785" t="s">
        <v>1737</v>
      </c>
      <c r="I785" t="s">
        <v>1738</v>
      </c>
      <c r="J785" t="str">
        <f>ICD_10[[#This Row],[icd_10_code]]&amp;" "&amp;ICD_10[[#This Row],[icd_10_description]]</f>
        <v>Z63.72 Alcoholism and drug addiction in family</v>
      </c>
      <c r="K785" t="s">
        <v>139</v>
      </c>
      <c r="L785" t="s">
        <v>140</v>
      </c>
    </row>
    <row r="786" spans="8:12" x14ac:dyDescent="0.25">
      <c r="H786" t="s">
        <v>1739</v>
      </c>
      <c r="I786" t="s">
        <v>1740</v>
      </c>
      <c r="J786" t="str">
        <f>ICD_10[[#This Row],[icd_10_code]]&amp;" "&amp;ICD_10[[#This Row],[icd_10_description]]</f>
        <v>Z63.79 Other stressful life events affecting family and household</v>
      </c>
      <c r="K786" t="s">
        <v>139</v>
      </c>
      <c r="L786" t="s">
        <v>140</v>
      </c>
    </row>
    <row r="787" spans="8:12" x14ac:dyDescent="0.25">
      <c r="H787" t="s">
        <v>1739</v>
      </c>
      <c r="I787" t="s">
        <v>1740</v>
      </c>
      <c r="J787" t="str">
        <f>ICD_10[[#This Row],[icd_10_code]]&amp;" "&amp;ICD_10[[#This Row],[icd_10_description]]</f>
        <v>Z63.79 Other stressful life events affecting family and household</v>
      </c>
      <c r="K787" t="s">
        <v>139</v>
      </c>
      <c r="L787" t="s">
        <v>140</v>
      </c>
    </row>
    <row r="788" spans="8:12" x14ac:dyDescent="0.25">
      <c r="H788" t="s">
        <v>1741</v>
      </c>
      <c r="I788" t="s">
        <v>1742</v>
      </c>
      <c r="J788" t="str">
        <f>ICD_10[[#This Row],[icd_10_code]]&amp;" "&amp;ICD_10[[#This Row],[icd_10_description]]</f>
        <v>Z63.8 High expressed emotion level within family</v>
      </c>
      <c r="K788" t="s">
        <v>139</v>
      </c>
      <c r="L788" t="s">
        <v>140</v>
      </c>
    </row>
    <row r="789" spans="8:12" x14ac:dyDescent="0.25">
      <c r="H789" t="s">
        <v>1743</v>
      </c>
      <c r="I789" t="s">
        <v>1744</v>
      </c>
      <c r="J789" t="str">
        <f>ICD_10[[#This Row],[icd_10_code]]&amp;" "&amp;ICD_10[[#This Row],[icd_10_description]]</f>
        <v>Z63.9 Problem related to primary support group, unspecified</v>
      </c>
      <c r="K789" t="s">
        <v>139</v>
      </c>
      <c r="L789" t="s">
        <v>140</v>
      </c>
    </row>
    <row r="790" spans="8:12" x14ac:dyDescent="0.25">
      <c r="H790" t="s">
        <v>1745</v>
      </c>
      <c r="I790" t="s">
        <v>1746</v>
      </c>
      <c r="J790" t="str">
        <f>ICD_10[[#This Row],[icd_10_code]]&amp;" "&amp;ICD_10[[#This Row],[icd_10_description]]</f>
        <v>Z64.0 Problems related to unwanted pregnancy</v>
      </c>
      <c r="K790" t="s">
        <v>139</v>
      </c>
      <c r="L790" t="s">
        <v>140</v>
      </c>
    </row>
    <row r="791" spans="8:12" x14ac:dyDescent="0.25">
      <c r="H791" t="s">
        <v>1747</v>
      </c>
      <c r="I791" t="s">
        <v>1748</v>
      </c>
      <c r="J791" t="str">
        <f>ICD_10[[#This Row],[icd_10_code]]&amp;" "&amp;ICD_10[[#This Row],[icd_10_description]]</f>
        <v>Z64.1 Problems related to multiparity</v>
      </c>
      <c r="K791" t="s">
        <v>139</v>
      </c>
      <c r="L791" t="s">
        <v>140</v>
      </c>
    </row>
    <row r="792" spans="8:12" x14ac:dyDescent="0.25">
      <c r="H792" t="s">
        <v>1749</v>
      </c>
      <c r="I792" t="s">
        <v>1750</v>
      </c>
      <c r="J792" t="str">
        <f>ICD_10[[#This Row],[icd_10_code]]&amp;" "&amp;ICD_10[[#This Row],[icd_10_description]]</f>
        <v>Z64.4 Discord with social service provider, including probation officer, case manager, or social services worker</v>
      </c>
      <c r="K792" t="s">
        <v>139</v>
      </c>
      <c r="L792" t="s">
        <v>140</v>
      </c>
    </row>
    <row r="793" spans="8:12" x14ac:dyDescent="0.25">
      <c r="H793" t="s">
        <v>1751</v>
      </c>
      <c r="I793" t="s">
        <v>1752</v>
      </c>
      <c r="J793" t="str">
        <f>ICD_10[[#This Row],[icd_10_code]]&amp;" "&amp;ICD_10[[#This Row],[icd_10_description]]</f>
        <v>Z65.0 Conviction in civil or criminal proceedings without imprisonment</v>
      </c>
      <c r="K793" t="s">
        <v>139</v>
      </c>
      <c r="L793" t="s">
        <v>140</v>
      </c>
    </row>
    <row r="794" spans="8:12" x14ac:dyDescent="0.25">
      <c r="H794" t="s">
        <v>1753</v>
      </c>
      <c r="I794" t="s">
        <v>1754</v>
      </c>
      <c r="J794" t="str">
        <f>ICD_10[[#This Row],[icd_10_code]]&amp;" "&amp;ICD_10[[#This Row],[icd_10_description]]</f>
        <v>Z65.1 Imprisonment or other incarceration</v>
      </c>
      <c r="K794" t="s">
        <v>139</v>
      </c>
      <c r="L794" t="s">
        <v>140</v>
      </c>
    </row>
    <row r="795" spans="8:12" x14ac:dyDescent="0.25">
      <c r="H795" t="s">
        <v>1755</v>
      </c>
      <c r="I795" t="s">
        <v>1756</v>
      </c>
      <c r="J795" t="str">
        <f>ICD_10[[#This Row],[icd_10_code]]&amp;" "&amp;ICD_10[[#This Row],[icd_10_description]]</f>
        <v>Z65.2 Problems related to release from prison</v>
      </c>
      <c r="K795" t="s">
        <v>139</v>
      </c>
      <c r="L795" t="s">
        <v>140</v>
      </c>
    </row>
    <row r="796" spans="8:12" x14ac:dyDescent="0.25">
      <c r="H796" t="s">
        <v>1757</v>
      </c>
      <c r="I796" t="s">
        <v>1758</v>
      </c>
      <c r="J796" t="str">
        <f>ICD_10[[#This Row],[icd_10_code]]&amp;" "&amp;ICD_10[[#This Row],[icd_10_description]]</f>
        <v>Z65.3 Problems related to other legal circumstances</v>
      </c>
      <c r="K796" t="s">
        <v>139</v>
      </c>
      <c r="L796" t="s">
        <v>140</v>
      </c>
    </row>
    <row r="797" spans="8:12" x14ac:dyDescent="0.25">
      <c r="H797" t="s">
        <v>1759</v>
      </c>
      <c r="I797" t="s">
        <v>1760</v>
      </c>
      <c r="J797" t="str">
        <f>ICD_10[[#This Row],[icd_10_code]]&amp;" "&amp;ICD_10[[#This Row],[icd_10_description]]</f>
        <v>Z65.4 Victim of crime</v>
      </c>
      <c r="K797" t="s">
        <v>139</v>
      </c>
      <c r="L797" t="s">
        <v>140</v>
      </c>
    </row>
    <row r="798" spans="8:12" x14ac:dyDescent="0.25">
      <c r="H798" t="s">
        <v>1761</v>
      </c>
      <c r="I798" t="s">
        <v>1762</v>
      </c>
      <c r="J798" t="str">
        <f>ICD_10[[#This Row],[icd_10_code]]&amp;" "&amp;ICD_10[[#This Row],[icd_10_description]]</f>
        <v>Z65.5 Exposure to disaster, war, or other hostilities</v>
      </c>
      <c r="K798" t="s">
        <v>139</v>
      </c>
      <c r="L798" t="s">
        <v>140</v>
      </c>
    </row>
    <row r="799" spans="8:12" x14ac:dyDescent="0.25">
      <c r="H799" t="s">
        <v>1763</v>
      </c>
      <c r="I799" t="s">
        <v>1764</v>
      </c>
      <c r="J799" t="str">
        <f>ICD_10[[#This Row],[icd_10_code]]&amp;" "&amp;ICD_10[[#This Row],[icd_10_description]]</f>
        <v>Z65.8 Other problem related to psychosocial circumstances</v>
      </c>
      <c r="K799" t="s">
        <v>139</v>
      </c>
      <c r="L799" t="s">
        <v>140</v>
      </c>
    </row>
    <row r="800" spans="8:12" x14ac:dyDescent="0.25">
      <c r="H800" t="s">
        <v>1765</v>
      </c>
      <c r="I800" t="s">
        <v>1766</v>
      </c>
      <c r="J800" t="str">
        <f>ICD_10[[#This Row],[icd_10_code]]&amp;" "&amp;ICD_10[[#This Row],[icd_10_description]]</f>
        <v>Z65.9 Unspecified problem related to unspecified psychosocial circumstances</v>
      </c>
      <c r="K800" t="s">
        <v>139</v>
      </c>
      <c r="L800" t="s">
        <v>140</v>
      </c>
    </row>
    <row r="801" spans="8:12" x14ac:dyDescent="0.25">
      <c r="H801" t="s">
        <v>1767</v>
      </c>
      <c r="I801" t="s">
        <v>1768</v>
      </c>
      <c r="J801" t="str">
        <f>ICD_10[[#This Row],[icd_10_code]]&amp;" "&amp;ICD_10[[#This Row],[icd_10_description]]</f>
        <v>Z69.010 Other circumstances related to child neglect, Encounter for mental health services for victim of child neglect by parent</v>
      </c>
      <c r="K801" t="s">
        <v>139</v>
      </c>
      <c r="L801" t="s">
        <v>140</v>
      </c>
    </row>
    <row r="802" spans="8:12" x14ac:dyDescent="0.25">
      <c r="H802" t="s">
        <v>1769</v>
      </c>
      <c r="I802" t="s">
        <v>1770</v>
      </c>
      <c r="J802" t="str">
        <f>ICD_10[[#This Row],[icd_10_code]]&amp;" "&amp;ICD_10[[#This Row],[icd_10_description]]</f>
        <v>Z69.011 Other circumstances related to child neglect, Encounter for mental health services for perpetrator of parental child neglect</v>
      </c>
      <c r="K802" t="s">
        <v>139</v>
      </c>
      <c r="L802" t="s">
        <v>140</v>
      </c>
    </row>
    <row r="803" spans="8:12" x14ac:dyDescent="0.25">
      <c r="H803" t="s">
        <v>1771</v>
      </c>
      <c r="I803" t="s">
        <v>1772</v>
      </c>
      <c r="J803" t="str">
        <f>ICD_10[[#This Row],[icd_10_code]]&amp;" "&amp;ICD_10[[#This Row],[icd_10_description]]</f>
        <v>Z69.020 Other circumstances related to child neglect, Encounter for mental health services for victim of nonparental child neglect</v>
      </c>
      <c r="K803" t="s">
        <v>139</v>
      </c>
      <c r="L803" t="s">
        <v>140</v>
      </c>
    </row>
    <row r="804" spans="8:12" x14ac:dyDescent="0.25">
      <c r="H804" t="s">
        <v>1773</v>
      </c>
      <c r="I804" t="s">
        <v>1774</v>
      </c>
      <c r="J804" t="str">
        <f>ICD_10[[#This Row],[icd_10_code]]&amp;" "&amp;ICD_10[[#This Row],[icd_10_description]]</f>
        <v>Z69.021 Other circumstances related to child neglect, Encounter for mental health services for perpetrator of nonparental child neglect</v>
      </c>
      <c r="K804" t="s">
        <v>139</v>
      </c>
      <c r="L804" t="s">
        <v>140</v>
      </c>
    </row>
    <row r="805" spans="8:12" x14ac:dyDescent="0.25">
      <c r="H805" t="s">
        <v>1775</v>
      </c>
      <c r="I805" t="s">
        <v>1776</v>
      </c>
      <c r="J805" t="str">
        <f>ICD_10[[#This Row],[icd_10_code]]&amp;" "&amp;ICD_10[[#This Row],[icd_10_description]]</f>
        <v>Z69.11 Other circumstances related to spouse or partner abuse, Psychological, Encounter for mental health services for victim of spouse or partner psychological abuse</v>
      </c>
      <c r="K805" t="s">
        <v>139</v>
      </c>
      <c r="L805" t="s">
        <v>140</v>
      </c>
    </row>
    <row r="806" spans="8:12" x14ac:dyDescent="0.25">
      <c r="H806" t="s">
        <v>1777</v>
      </c>
      <c r="I806" t="s">
        <v>1778</v>
      </c>
      <c r="J806" t="str">
        <f>ICD_10[[#This Row],[icd_10_code]]&amp;" "&amp;ICD_10[[#This Row],[icd_10_description]]</f>
        <v>Z69.12 Other circumstances related to spouse or partner abuse, Psychological, Encounter for mental health services for perpetrator of spouse or partner psychological abuse</v>
      </c>
      <c r="K806" t="s">
        <v>139</v>
      </c>
      <c r="L806" t="s">
        <v>140</v>
      </c>
    </row>
    <row r="807" spans="8:12" x14ac:dyDescent="0.25">
      <c r="H807" t="s">
        <v>1779</v>
      </c>
      <c r="I807" t="s">
        <v>1780</v>
      </c>
      <c r="J807" t="str">
        <f>ICD_10[[#This Row],[icd_10_code]]&amp;" "&amp;ICD_10[[#This Row],[icd_10_description]]</f>
        <v>Z69.81 Other circumstances related to spouse or partner violence, Sexual, Encounter for mental health services for victim of spouse or partner violence</v>
      </c>
      <c r="K807" t="s">
        <v>139</v>
      </c>
      <c r="L807" t="s">
        <v>140</v>
      </c>
    </row>
    <row r="808" spans="8:12" x14ac:dyDescent="0.25">
      <c r="H808" t="s">
        <v>1781</v>
      </c>
      <c r="I808" t="s">
        <v>1782</v>
      </c>
      <c r="J808" t="str">
        <f>ICD_10[[#This Row],[icd_10_code]]&amp;" "&amp;ICD_10[[#This Row],[icd_10_description]]</f>
        <v>Z69.82 Other circumstances related to adult abuse by nonspouse or nonpartner, Encounter for mental health services for perpetrator of nonspousal adult abuse</v>
      </c>
      <c r="K808" t="s">
        <v>139</v>
      </c>
      <c r="L808" t="s">
        <v>140</v>
      </c>
    </row>
    <row r="809" spans="8:12" x14ac:dyDescent="0.25">
      <c r="H809" t="s">
        <v>1783</v>
      </c>
      <c r="I809" t="s">
        <v>1784</v>
      </c>
      <c r="J809" t="str">
        <f>ICD_10[[#This Row],[icd_10_code]]&amp;" "&amp;ICD_10[[#This Row],[icd_10_description]]</f>
        <v>Z70.0 Counseling related to sexual attitude</v>
      </c>
      <c r="K809" t="s">
        <v>139</v>
      </c>
      <c r="L809" t="s">
        <v>140</v>
      </c>
    </row>
    <row r="810" spans="8:12" x14ac:dyDescent="0.25">
      <c r="H810" t="s">
        <v>1785</v>
      </c>
      <c r="I810" t="s">
        <v>1786</v>
      </c>
      <c r="J810" t="str">
        <f>ICD_10[[#This Row],[icd_10_code]]&amp;" "&amp;ICD_10[[#This Row],[icd_10_description]]</f>
        <v>Z70.1 Counseling related to patient's sexual behavior and orientation</v>
      </c>
      <c r="K810" t="s">
        <v>139</v>
      </c>
      <c r="L810" t="s">
        <v>140</v>
      </c>
    </row>
    <row r="811" spans="8:12" x14ac:dyDescent="0.25">
      <c r="H811" t="s">
        <v>1787</v>
      </c>
      <c r="I811" t="s">
        <v>1788</v>
      </c>
      <c r="J811" t="str">
        <f>ICD_10[[#This Row],[icd_10_code]]&amp;" "&amp;ICD_10[[#This Row],[icd_10_description]]</f>
        <v>Z70.2 Counseling related to sexual behavior and orientation of third party</v>
      </c>
      <c r="K811" t="s">
        <v>139</v>
      </c>
      <c r="L811" t="s">
        <v>140</v>
      </c>
    </row>
    <row r="812" spans="8:12" x14ac:dyDescent="0.25">
      <c r="H812" t="s">
        <v>1789</v>
      </c>
      <c r="I812" t="s">
        <v>1790</v>
      </c>
      <c r="J812" t="str">
        <f>ICD_10[[#This Row],[icd_10_code]]&amp;" "&amp;ICD_10[[#This Row],[icd_10_description]]</f>
        <v>Z70.3 Counseling related to combined concerns regarding sexual attitude, behavior and orientation</v>
      </c>
      <c r="K812" t="s">
        <v>139</v>
      </c>
      <c r="L812" t="s">
        <v>140</v>
      </c>
    </row>
    <row r="813" spans="8:12" x14ac:dyDescent="0.25">
      <c r="H813" t="s">
        <v>1791</v>
      </c>
      <c r="I813" t="s">
        <v>1792</v>
      </c>
      <c r="J813" t="str">
        <f>ICD_10[[#This Row],[icd_10_code]]&amp;" "&amp;ICD_10[[#This Row],[icd_10_description]]</f>
        <v>Z70.8 Other sex counseling</v>
      </c>
      <c r="K813" t="s">
        <v>139</v>
      </c>
      <c r="L813" t="s">
        <v>140</v>
      </c>
    </row>
    <row r="814" spans="8:12" x14ac:dyDescent="0.25">
      <c r="H814" t="s">
        <v>1793</v>
      </c>
      <c r="I814" t="s">
        <v>1794</v>
      </c>
      <c r="J814" t="str">
        <f>ICD_10[[#This Row],[icd_10_code]]&amp;" "&amp;ICD_10[[#This Row],[icd_10_description]]</f>
        <v>Z70.9 Sex counseling</v>
      </c>
      <c r="K814" t="s">
        <v>139</v>
      </c>
      <c r="L814" t="s">
        <v>140</v>
      </c>
    </row>
    <row r="815" spans="8:12" x14ac:dyDescent="0.25">
      <c r="H815" t="s">
        <v>1795</v>
      </c>
      <c r="I815" t="s">
        <v>1796</v>
      </c>
      <c r="J815" t="str">
        <f>ICD_10[[#This Row],[icd_10_code]]&amp;" "&amp;ICD_10[[#This Row],[icd_10_description]]</f>
        <v>Z71.1 Person with feared health complaint in whom no diagnosis is made</v>
      </c>
      <c r="K815" t="s">
        <v>139</v>
      </c>
      <c r="L815" t="s">
        <v>140</v>
      </c>
    </row>
    <row r="816" spans="8:12" x14ac:dyDescent="0.25">
      <c r="H816" t="s">
        <v>1797</v>
      </c>
      <c r="I816" t="s">
        <v>1798</v>
      </c>
      <c r="J816" t="str">
        <f>ICD_10[[#This Row],[icd_10_code]]&amp;" "&amp;ICD_10[[#This Row],[icd_10_description]]</f>
        <v>Z71.3 Dietary counseling and surveillance</v>
      </c>
      <c r="K816" t="s">
        <v>139</v>
      </c>
      <c r="L816" t="s">
        <v>140</v>
      </c>
    </row>
    <row r="817" spans="8:12" x14ac:dyDescent="0.25">
      <c r="H817" t="s">
        <v>1799</v>
      </c>
      <c r="I817" t="s">
        <v>1800</v>
      </c>
      <c r="J817" t="str">
        <f>ICD_10[[#This Row],[icd_10_code]]&amp;" "&amp;ICD_10[[#This Row],[icd_10_description]]</f>
        <v>Z71.41 Alcohol abuse counseling and surveillance of alcoholic</v>
      </c>
      <c r="K817" t="s">
        <v>139</v>
      </c>
      <c r="L817" t="s">
        <v>140</v>
      </c>
    </row>
    <row r="818" spans="8:12" x14ac:dyDescent="0.25">
      <c r="H818" t="s">
        <v>1801</v>
      </c>
      <c r="I818" t="s">
        <v>1802</v>
      </c>
      <c r="J818" t="str">
        <f>ICD_10[[#This Row],[icd_10_code]]&amp;" "&amp;ICD_10[[#This Row],[icd_10_description]]</f>
        <v>Z71.42 Counseling for family member of alcoholic</v>
      </c>
      <c r="K818" t="s">
        <v>139</v>
      </c>
      <c r="L818" t="s">
        <v>140</v>
      </c>
    </row>
    <row r="819" spans="8:12" x14ac:dyDescent="0.25">
      <c r="H819" t="s">
        <v>1803</v>
      </c>
      <c r="I819" t="s">
        <v>1804</v>
      </c>
      <c r="J819" t="str">
        <f>ICD_10[[#This Row],[icd_10_code]]&amp;" "&amp;ICD_10[[#This Row],[icd_10_description]]</f>
        <v>Z71.51 Drug abuse counseling and surveillance of drug abuser</v>
      </c>
      <c r="K819" t="s">
        <v>139</v>
      </c>
      <c r="L819" t="s">
        <v>140</v>
      </c>
    </row>
    <row r="820" spans="8:12" x14ac:dyDescent="0.25">
      <c r="H820" t="s">
        <v>1805</v>
      </c>
      <c r="I820" t="s">
        <v>1806</v>
      </c>
      <c r="J820" t="str">
        <f>ICD_10[[#This Row],[icd_10_code]]&amp;" "&amp;ICD_10[[#This Row],[icd_10_description]]</f>
        <v>Z71.52 Counseling for family member of drug abuser</v>
      </c>
      <c r="K820" t="s">
        <v>139</v>
      </c>
      <c r="L820" t="s">
        <v>140</v>
      </c>
    </row>
    <row r="821" spans="8:12" x14ac:dyDescent="0.25">
      <c r="H821" t="s">
        <v>1807</v>
      </c>
      <c r="I821" t="s">
        <v>1808</v>
      </c>
      <c r="J821" t="str">
        <f>ICD_10[[#This Row],[icd_10_code]]&amp;" "&amp;ICD_10[[#This Row],[icd_10_description]]</f>
        <v>Z71.6 Tobacco abuse counseling</v>
      </c>
      <c r="K821" t="s">
        <v>139</v>
      </c>
      <c r="L821" t="s">
        <v>140</v>
      </c>
    </row>
    <row r="822" spans="8:12" x14ac:dyDescent="0.25">
      <c r="H822" t="s">
        <v>1809</v>
      </c>
      <c r="I822" t="s">
        <v>1810</v>
      </c>
      <c r="J822" t="str">
        <f>ICD_10[[#This Row],[icd_10_code]]&amp;" "&amp;ICD_10[[#This Row],[icd_10_description]]</f>
        <v>Z71.7 Human immunodeficiency virus [HIV] counseling</v>
      </c>
      <c r="K822" t="s">
        <v>139</v>
      </c>
      <c r="L822" t="s">
        <v>140</v>
      </c>
    </row>
    <row r="823" spans="8:12" x14ac:dyDescent="0.25">
      <c r="H823" t="s">
        <v>1811</v>
      </c>
      <c r="I823" t="s">
        <v>1812</v>
      </c>
      <c r="J823" t="str">
        <f>ICD_10[[#This Row],[icd_10_code]]&amp;" "&amp;ICD_10[[#This Row],[icd_10_description]]</f>
        <v>Z71.89 Other specified counseling</v>
      </c>
      <c r="K823" t="s">
        <v>139</v>
      </c>
      <c r="L823" t="s">
        <v>140</v>
      </c>
    </row>
    <row r="824" spans="8:12" x14ac:dyDescent="0.25">
      <c r="H824" t="s">
        <v>1813</v>
      </c>
      <c r="I824" t="s">
        <v>1814</v>
      </c>
      <c r="J824" t="str">
        <f>ICD_10[[#This Row],[icd_10_code]]&amp;" "&amp;ICD_10[[#This Row],[icd_10_description]]</f>
        <v>Z71.9 Other counseling or consultation</v>
      </c>
      <c r="K824" t="s">
        <v>139</v>
      </c>
      <c r="L824" t="s">
        <v>140</v>
      </c>
    </row>
    <row r="825" spans="8:12" x14ac:dyDescent="0.25">
      <c r="H825" t="s">
        <v>1815</v>
      </c>
      <c r="I825" t="s">
        <v>1816</v>
      </c>
      <c r="J825" t="str">
        <f>ICD_10[[#This Row],[icd_10_code]]&amp;" "&amp;ICD_10[[#This Row],[icd_10_description]]</f>
        <v>Z72.0 Tobacco use disorder, Mild</v>
      </c>
      <c r="K825" t="s">
        <v>139</v>
      </c>
      <c r="L825" t="s">
        <v>140</v>
      </c>
    </row>
    <row r="826" spans="8:12" x14ac:dyDescent="0.25">
      <c r="H826" t="s">
        <v>1817</v>
      </c>
      <c r="I826" t="s">
        <v>1818</v>
      </c>
      <c r="J826" t="str">
        <f>ICD_10[[#This Row],[icd_10_code]]&amp;" "&amp;ICD_10[[#This Row],[icd_10_description]]</f>
        <v>Z72.3 Lack of physical exercise</v>
      </c>
      <c r="K826" t="s">
        <v>139</v>
      </c>
      <c r="L826" t="s">
        <v>140</v>
      </c>
    </row>
    <row r="827" spans="8:12" x14ac:dyDescent="0.25">
      <c r="H827" t="s">
        <v>1819</v>
      </c>
      <c r="I827" t="s">
        <v>1820</v>
      </c>
      <c r="J827" t="str">
        <f>ICD_10[[#This Row],[icd_10_code]]&amp;" "&amp;ICD_10[[#This Row],[icd_10_description]]</f>
        <v>Z72.4 Inappropriate diet and eating habits</v>
      </c>
      <c r="K827" t="s">
        <v>139</v>
      </c>
      <c r="L827" t="s">
        <v>140</v>
      </c>
    </row>
    <row r="828" spans="8:12" x14ac:dyDescent="0.25">
      <c r="H828" t="s">
        <v>1821</v>
      </c>
      <c r="I828" t="s">
        <v>1822</v>
      </c>
      <c r="J828" t="str">
        <f>ICD_10[[#This Row],[icd_10_code]]&amp;" "&amp;ICD_10[[#This Row],[icd_10_description]]</f>
        <v>Z72.51 High risk heterosexual behavior</v>
      </c>
      <c r="K828" t="s">
        <v>139</v>
      </c>
      <c r="L828" t="s">
        <v>140</v>
      </c>
    </row>
    <row r="829" spans="8:12" x14ac:dyDescent="0.25">
      <c r="H829" t="s">
        <v>1823</v>
      </c>
      <c r="I829" t="s">
        <v>1824</v>
      </c>
      <c r="J829" t="str">
        <f>ICD_10[[#This Row],[icd_10_code]]&amp;" "&amp;ICD_10[[#This Row],[icd_10_description]]</f>
        <v>Z72.52 High risk homosexual behavior</v>
      </c>
      <c r="K829" t="s">
        <v>139</v>
      </c>
      <c r="L829" t="s">
        <v>140</v>
      </c>
    </row>
    <row r="830" spans="8:12" x14ac:dyDescent="0.25">
      <c r="H830" t="s">
        <v>1825</v>
      </c>
      <c r="I830" t="s">
        <v>1826</v>
      </c>
      <c r="J830" t="str">
        <f>ICD_10[[#This Row],[icd_10_code]]&amp;" "&amp;ICD_10[[#This Row],[icd_10_description]]</f>
        <v>Z72.53 High risk bisexual behavior</v>
      </c>
      <c r="K830" t="s">
        <v>139</v>
      </c>
      <c r="L830" t="s">
        <v>140</v>
      </c>
    </row>
    <row r="831" spans="8:12" x14ac:dyDescent="0.25">
      <c r="H831" t="s">
        <v>1827</v>
      </c>
      <c r="I831" t="s">
        <v>1828</v>
      </c>
      <c r="J831" t="str">
        <f>ICD_10[[#This Row],[icd_10_code]]&amp;" "&amp;ICD_10[[#This Row],[icd_10_description]]</f>
        <v>Z72.6 Gambling and betting</v>
      </c>
      <c r="K831" t="s">
        <v>139</v>
      </c>
      <c r="L831" t="s">
        <v>140</v>
      </c>
    </row>
    <row r="832" spans="8:12" x14ac:dyDescent="0.25">
      <c r="H832" t="s">
        <v>1829</v>
      </c>
      <c r="I832" t="s">
        <v>1830</v>
      </c>
      <c r="J832" t="str">
        <f>ICD_10[[#This Row],[icd_10_code]]&amp;" "&amp;ICD_10[[#This Row],[icd_10_description]]</f>
        <v>Z72.810 Child or adolescent antisocial behavior</v>
      </c>
      <c r="K832" t="s">
        <v>1053</v>
      </c>
      <c r="L832" t="s">
        <v>140</v>
      </c>
    </row>
    <row r="833" spans="8:12" x14ac:dyDescent="0.25">
      <c r="H833" t="s">
        <v>1831</v>
      </c>
      <c r="I833" t="s">
        <v>1832</v>
      </c>
      <c r="J833" t="str">
        <f>ICD_10[[#This Row],[icd_10_code]]&amp;" "&amp;ICD_10[[#This Row],[icd_10_description]]</f>
        <v>Z72.811 Adult antisocial behavior</v>
      </c>
      <c r="K833" t="s">
        <v>1420</v>
      </c>
      <c r="L833" t="s">
        <v>140</v>
      </c>
    </row>
    <row r="834" spans="8:12" x14ac:dyDescent="0.25">
      <c r="H834" t="s">
        <v>1833</v>
      </c>
      <c r="I834" t="s">
        <v>1834</v>
      </c>
      <c r="J834" t="str">
        <f>ICD_10[[#This Row],[icd_10_code]]&amp;" "&amp;ICD_10[[#This Row],[icd_10_description]]</f>
        <v>Z72.9 Problem related to lifestyle</v>
      </c>
      <c r="K834" t="s">
        <v>139</v>
      </c>
      <c r="L834" t="s">
        <v>140</v>
      </c>
    </row>
    <row r="835" spans="8:12" x14ac:dyDescent="0.25">
      <c r="H835" t="s">
        <v>1835</v>
      </c>
      <c r="I835" t="s">
        <v>1836</v>
      </c>
      <c r="J835" t="str">
        <f>ICD_10[[#This Row],[icd_10_code]]&amp;" "&amp;ICD_10[[#This Row],[icd_10_description]]</f>
        <v>Z73.4 Inadequate social skills, not elsewhere classified</v>
      </c>
      <c r="K835" t="s">
        <v>139</v>
      </c>
      <c r="L835" t="s">
        <v>140</v>
      </c>
    </row>
    <row r="836" spans="8:12" x14ac:dyDescent="0.25">
      <c r="H836" t="s">
        <v>1837</v>
      </c>
      <c r="I836" t="s">
        <v>1838</v>
      </c>
      <c r="J836" t="str">
        <f>ICD_10[[#This Row],[icd_10_code]]&amp;" "&amp;ICD_10[[#This Row],[icd_10_description]]</f>
        <v>Z73.5 Social role conflict, not elsewhere classified</v>
      </c>
      <c r="K836" t="s">
        <v>139</v>
      </c>
      <c r="L836" t="s">
        <v>140</v>
      </c>
    </row>
    <row r="837" spans="8:12" x14ac:dyDescent="0.25">
      <c r="H837" t="s">
        <v>1839</v>
      </c>
      <c r="I837" t="s">
        <v>1840</v>
      </c>
      <c r="J837" t="str">
        <f>ICD_10[[#This Row],[icd_10_code]]&amp;" "&amp;ICD_10[[#This Row],[icd_10_description]]</f>
        <v>Z73.6 Limitation of activities due to disability</v>
      </c>
      <c r="K837" t="s">
        <v>139</v>
      </c>
      <c r="L837" t="s">
        <v>140</v>
      </c>
    </row>
    <row r="838" spans="8:12" x14ac:dyDescent="0.25">
      <c r="H838" t="s">
        <v>1841</v>
      </c>
      <c r="I838" t="s">
        <v>1842</v>
      </c>
      <c r="J838" t="str">
        <f>ICD_10[[#This Row],[icd_10_code]]&amp;" "&amp;ICD_10[[#This Row],[icd_10_description]]</f>
        <v>Z73.810 Behavioral insomnia of childhood, sleep-onset association type</v>
      </c>
      <c r="K838" t="s">
        <v>139</v>
      </c>
      <c r="L838" t="s">
        <v>140</v>
      </c>
    </row>
    <row r="839" spans="8:12" x14ac:dyDescent="0.25">
      <c r="H839" t="s">
        <v>1843</v>
      </c>
      <c r="I839" t="s">
        <v>1844</v>
      </c>
      <c r="J839" t="str">
        <f>ICD_10[[#This Row],[icd_10_code]]&amp;" "&amp;ICD_10[[#This Row],[icd_10_description]]</f>
        <v>Z73.811 Behavioral insomnia of childhood, limit setting type</v>
      </c>
      <c r="K839" t="s">
        <v>139</v>
      </c>
      <c r="L839" t="s">
        <v>140</v>
      </c>
    </row>
    <row r="840" spans="8:12" x14ac:dyDescent="0.25">
      <c r="H840" t="s">
        <v>1845</v>
      </c>
      <c r="I840" t="s">
        <v>1846</v>
      </c>
      <c r="J840" t="str">
        <f>ICD_10[[#This Row],[icd_10_code]]&amp;" "&amp;ICD_10[[#This Row],[icd_10_description]]</f>
        <v>Z73.812 Behavioral insomnia of childhood, combined type</v>
      </c>
      <c r="K840" t="s">
        <v>139</v>
      </c>
      <c r="L840" t="s">
        <v>140</v>
      </c>
    </row>
    <row r="841" spans="8:12" x14ac:dyDescent="0.25">
      <c r="H841" t="s">
        <v>1847</v>
      </c>
      <c r="I841" t="s">
        <v>1848</v>
      </c>
      <c r="J841" t="str">
        <f>ICD_10[[#This Row],[icd_10_code]]&amp;" "&amp;ICD_10[[#This Row],[icd_10_description]]</f>
        <v>Z75.1 Person awaiting admission to adequate facility elsewhere</v>
      </c>
      <c r="K841" t="s">
        <v>139</v>
      </c>
      <c r="L841" t="s">
        <v>140</v>
      </c>
    </row>
    <row r="842" spans="8:12" x14ac:dyDescent="0.25">
      <c r="H842" t="s">
        <v>1849</v>
      </c>
      <c r="I842" t="s">
        <v>1850</v>
      </c>
      <c r="J842" t="str">
        <f>ICD_10[[#This Row],[icd_10_code]]&amp;" "&amp;ICD_10[[#This Row],[icd_10_description]]</f>
        <v>Z75.2 Other waiting period for investigation and treatment</v>
      </c>
      <c r="K842" t="s">
        <v>139</v>
      </c>
      <c r="L842" t="s">
        <v>140</v>
      </c>
    </row>
    <row r="843" spans="8:12" x14ac:dyDescent="0.25">
      <c r="H843" t="s">
        <v>1851</v>
      </c>
      <c r="I843" t="s">
        <v>1852</v>
      </c>
      <c r="J843" t="str">
        <f>ICD_10[[#This Row],[icd_10_code]]&amp;" "&amp;ICD_10[[#This Row],[icd_10_description]]</f>
        <v>Z75.3 Unavailability or inaccessibility of health care facilities</v>
      </c>
      <c r="K843" t="s">
        <v>139</v>
      </c>
      <c r="L843" t="s">
        <v>140</v>
      </c>
    </row>
    <row r="844" spans="8:12" x14ac:dyDescent="0.25">
      <c r="H844" t="s">
        <v>1853</v>
      </c>
      <c r="I844" t="s">
        <v>1854</v>
      </c>
      <c r="J844" t="str">
        <f>ICD_10[[#This Row],[icd_10_code]]&amp;" "&amp;ICD_10[[#This Row],[icd_10_description]]</f>
        <v>Z75.4 Unavailability or inaccessibility of other helping agencies</v>
      </c>
      <c r="K844" t="s">
        <v>139</v>
      </c>
      <c r="L844" t="s">
        <v>140</v>
      </c>
    </row>
    <row r="845" spans="8:12" x14ac:dyDescent="0.25">
      <c r="H845" t="s">
        <v>1855</v>
      </c>
      <c r="I845" t="s">
        <v>1856</v>
      </c>
      <c r="J845" t="str">
        <f>ICD_10[[#This Row],[icd_10_code]]&amp;" "&amp;ICD_10[[#This Row],[icd_10_description]]</f>
        <v>Z76.5 Malingering</v>
      </c>
      <c r="K845" t="s">
        <v>139</v>
      </c>
      <c r="L845" t="s">
        <v>140</v>
      </c>
    </row>
    <row r="846" spans="8:12" x14ac:dyDescent="0.25">
      <c r="H846" t="s">
        <v>1857</v>
      </c>
      <c r="I846" t="s">
        <v>1858</v>
      </c>
      <c r="J846" t="str">
        <f>ICD_10[[#This Row],[icd_10_code]]&amp;" "&amp;ICD_10[[#This Row],[icd_10_description]]</f>
        <v>Z81.0 Family history of intellectual disabilities</v>
      </c>
      <c r="K846" t="s">
        <v>139</v>
      </c>
      <c r="L846" t="s">
        <v>140</v>
      </c>
    </row>
    <row r="847" spans="8:12" x14ac:dyDescent="0.25">
      <c r="H847" t="s">
        <v>1859</v>
      </c>
      <c r="I847" t="s">
        <v>1860</v>
      </c>
      <c r="J847" t="str">
        <f>ICD_10[[#This Row],[icd_10_code]]&amp;" "&amp;ICD_10[[#This Row],[icd_10_description]]</f>
        <v>Z81.1 Family history of alcohol abuse and dependence</v>
      </c>
      <c r="K847" t="s">
        <v>139</v>
      </c>
      <c r="L847" t="s">
        <v>140</v>
      </c>
    </row>
    <row r="848" spans="8:12" x14ac:dyDescent="0.25">
      <c r="H848" t="s">
        <v>1861</v>
      </c>
      <c r="I848" t="s">
        <v>1862</v>
      </c>
      <c r="J848" t="str">
        <f>ICD_10[[#This Row],[icd_10_code]]&amp;" "&amp;ICD_10[[#This Row],[icd_10_description]]</f>
        <v>Z81.2 Family history of tobacco abuse and dependence</v>
      </c>
      <c r="K848" t="s">
        <v>139</v>
      </c>
      <c r="L848" t="s">
        <v>140</v>
      </c>
    </row>
    <row r="849" spans="8:12" x14ac:dyDescent="0.25">
      <c r="H849" t="s">
        <v>1863</v>
      </c>
      <c r="I849" t="s">
        <v>1864</v>
      </c>
      <c r="J849" t="str">
        <f>ICD_10[[#This Row],[icd_10_code]]&amp;" "&amp;ICD_10[[#This Row],[icd_10_description]]</f>
        <v>Z81.3 Family history of other psychoactive substance abuse and dependence</v>
      </c>
      <c r="K849" t="s">
        <v>139</v>
      </c>
      <c r="L849" t="s">
        <v>140</v>
      </c>
    </row>
    <row r="850" spans="8:12" x14ac:dyDescent="0.25">
      <c r="H850" t="s">
        <v>1865</v>
      </c>
      <c r="I850" t="s">
        <v>1866</v>
      </c>
      <c r="J850" t="str">
        <f>ICD_10[[#This Row],[icd_10_code]]&amp;" "&amp;ICD_10[[#This Row],[icd_10_description]]</f>
        <v>Z81.4 Family history of other substance abuse and dependence</v>
      </c>
      <c r="K850" t="s">
        <v>139</v>
      </c>
      <c r="L850" t="s">
        <v>140</v>
      </c>
    </row>
    <row r="851" spans="8:12" x14ac:dyDescent="0.25">
      <c r="H851" t="s">
        <v>1867</v>
      </c>
      <c r="I851" t="s">
        <v>1868</v>
      </c>
      <c r="J851" t="str">
        <f>ICD_10[[#This Row],[icd_10_code]]&amp;" "&amp;ICD_10[[#This Row],[icd_10_description]]</f>
        <v>Z81.8 Family history of other mental and behavioral disorders</v>
      </c>
      <c r="K851" t="s">
        <v>139</v>
      </c>
      <c r="L851" t="s">
        <v>140</v>
      </c>
    </row>
    <row r="852" spans="8:12" x14ac:dyDescent="0.25">
      <c r="H852" t="s">
        <v>1869</v>
      </c>
      <c r="I852" t="s">
        <v>1870</v>
      </c>
      <c r="J852" t="str">
        <f>ICD_10[[#This Row],[icd_10_code]]&amp;" "&amp;ICD_10[[#This Row],[icd_10_description]]</f>
        <v>Z82.8 Family history of other disabilities and chronic diseases leading to disablement, not elsewhere classified</v>
      </c>
      <c r="K852" t="s">
        <v>139</v>
      </c>
      <c r="L852" t="s">
        <v>140</v>
      </c>
    </row>
    <row r="853" spans="8:12" x14ac:dyDescent="0.25">
      <c r="H853" t="s">
        <v>1871</v>
      </c>
      <c r="I853" t="s">
        <v>1872</v>
      </c>
      <c r="J853" t="str">
        <f>ICD_10[[#This Row],[icd_10_code]]&amp;" "&amp;ICD_10[[#This Row],[icd_10_description]]</f>
        <v>Z83.0 Family history of human immunodeficiency virus [HIV] disease</v>
      </c>
      <c r="K853" t="s">
        <v>139</v>
      </c>
      <c r="L853" t="s">
        <v>140</v>
      </c>
    </row>
    <row r="854" spans="8:12" x14ac:dyDescent="0.25">
      <c r="H854" t="s">
        <v>1873</v>
      </c>
      <c r="I854" t="s">
        <v>1874</v>
      </c>
      <c r="J854" t="str">
        <f>ICD_10[[#This Row],[icd_10_code]]&amp;" "&amp;ICD_10[[#This Row],[icd_10_description]]</f>
        <v>Z86.39 Personal history of other endocrine, nutritional and metabolic disease</v>
      </c>
      <c r="K854" t="s">
        <v>139</v>
      </c>
      <c r="L854" t="s">
        <v>140</v>
      </c>
    </row>
    <row r="855" spans="8:12" x14ac:dyDescent="0.25">
      <c r="H855" t="s">
        <v>1875</v>
      </c>
      <c r="I855" t="s">
        <v>1876</v>
      </c>
      <c r="J855" t="str">
        <f>ICD_10[[#This Row],[icd_10_code]]&amp;" "&amp;ICD_10[[#This Row],[icd_10_description]]</f>
        <v>Z86.59 Personal history of other mental and behavioral disorders</v>
      </c>
      <c r="K855" t="s">
        <v>139</v>
      </c>
      <c r="L855" t="s">
        <v>140</v>
      </c>
    </row>
    <row r="856" spans="8:12" x14ac:dyDescent="0.25">
      <c r="H856" t="s">
        <v>1877</v>
      </c>
      <c r="I856" t="s">
        <v>1878</v>
      </c>
      <c r="J856" t="str">
        <f>ICD_10[[#This Row],[icd_10_code]]&amp;" "&amp;ICD_10[[#This Row],[icd_10_description]]</f>
        <v>Z87.890 Personal history of sex reassignment</v>
      </c>
      <c r="K856" t="s">
        <v>139</v>
      </c>
      <c r="L856" t="s">
        <v>140</v>
      </c>
    </row>
    <row r="857" spans="8:12" x14ac:dyDescent="0.25">
      <c r="H857" t="s">
        <v>1879</v>
      </c>
      <c r="I857" t="s">
        <v>1880</v>
      </c>
      <c r="J857" t="str">
        <f>ICD_10[[#This Row],[icd_10_code]]&amp;" "&amp;ICD_10[[#This Row],[icd_10_description]]</f>
        <v>Z87.891 Personal history of nicotine dependence</v>
      </c>
      <c r="K857" t="s">
        <v>139</v>
      </c>
      <c r="L857" t="s">
        <v>140</v>
      </c>
    </row>
    <row r="858" spans="8:12" x14ac:dyDescent="0.25">
      <c r="H858" t="s">
        <v>1881</v>
      </c>
      <c r="I858" t="s">
        <v>1882</v>
      </c>
      <c r="J858" t="str">
        <f>ICD_10[[#This Row],[icd_10_code]]&amp;" "&amp;ICD_10[[#This Row],[icd_10_description]]</f>
        <v>Z91.11 Patient's noncompliance with dietary regimen</v>
      </c>
      <c r="K858" t="s">
        <v>139</v>
      </c>
      <c r="L858" t="s">
        <v>140</v>
      </c>
    </row>
    <row r="859" spans="8:12" x14ac:dyDescent="0.25">
      <c r="H859" t="s">
        <v>1883</v>
      </c>
      <c r="I859" t="s">
        <v>1884</v>
      </c>
      <c r="J859" t="str">
        <f>ICD_10[[#This Row],[icd_10_code]]&amp;" "&amp;ICD_10[[#This Row],[icd_10_description]]</f>
        <v>Z91.120 Patient's intentional underdosing of medication regimen due to financial hardship</v>
      </c>
      <c r="K859" t="s">
        <v>139</v>
      </c>
      <c r="L859" t="s">
        <v>140</v>
      </c>
    </row>
    <row r="860" spans="8:12" x14ac:dyDescent="0.25">
      <c r="H860" t="s">
        <v>1885</v>
      </c>
      <c r="I860" t="s">
        <v>1886</v>
      </c>
      <c r="J860" t="str">
        <f>ICD_10[[#This Row],[icd_10_code]]&amp;" "&amp;ICD_10[[#This Row],[icd_10_description]]</f>
        <v>Z91.128 Patient's intentional underdosing of medication regimen for other reason</v>
      </c>
      <c r="K860" t="s">
        <v>139</v>
      </c>
      <c r="L860" t="s">
        <v>140</v>
      </c>
    </row>
    <row r="861" spans="8:12" x14ac:dyDescent="0.25">
      <c r="H861" t="s">
        <v>1887</v>
      </c>
      <c r="I861" t="s">
        <v>1888</v>
      </c>
      <c r="J861" t="str">
        <f>ICD_10[[#This Row],[icd_10_code]]&amp;" "&amp;ICD_10[[#This Row],[icd_10_description]]</f>
        <v>Z91.130 Patient's unintentional underdosing of medication regimen due to age-related debility</v>
      </c>
      <c r="K861" t="s">
        <v>139</v>
      </c>
      <c r="L861" t="s">
        <v>140</v>
      </c>
    </row>
    <row r="862" spans="8:12" x14ac:dyDescent="0.25">
      <c r="H862" t="s">
        <v>1889</v>
      </c>
      <c r="I862" t="s">
        <v>1890</v>
      </c>
      <c r="J862" t="str">
        <f>ICD_10[[#This Row],[icd_10_code]]&amp;" "&amp;ICD_10[[#This Row],[icd_10_description]]</f>
        <v>Z91.138 Patient's unintentional underdosing of medication regimen for other reason</v>
      </c>
      <c r="K862" t="s">
        <v>139</v>
      </c>
      <c r="L862" t="s">
        <v>140</v>
      </c>
    </row>
    <row r="863" spans="8:12" x14ac:dyDescent="0.25">
      <c r="H863" t="s">
        <v>1891</v>
      </c>
      <c r="I863" t="s">
        <v>1892</v>
      </c>
      <c r="J863" t="str">
        <f>ICD_10[[#This Row],[icd_10_code]]&amp;" "&amp;ICD_10[[#This Row],[icd_10_description]]</f>
        <v>Z91.14 Patient's other noncompliance with medication regimen</v>
      </c>
      <c r="K863" t="s">
        <v>139</v>
      </c>
      <c r="L863" t="s">
        <v>140</v>
      </c>
    </row>
    <row r="864" spans="8:12" x14ac:dyDescent="0.25">
      <c r="H864" t="s">
        <v>1893</v>
      </c>
      <c r="I864" t="s">
        <v>1894</v>
      </c>
      <c r="J864" t="str">
        <f>ICD_10[[#This Row],[icd_10_code]]&amp;" "&amp;ICD_10[[#This Row],[icd_10_description]]</f>
        <v>Z91.19 Nonadherence to medical treatment</v>
      </c>
      <c r="K864" t="s">
        <v>139</v>
      </c>
      <c r="L864" t="s">
        <v>140</v>
      </c>
    </row>
    <row r="865" spans="8:12" x14ac:dyDescent="0.25">
      <c r="H865" t="s">
        <v>1895</v>
      </c>
      <c r="I865" t="s">
        <v>1896</v>
      </c>
      <c r="J865" t="str">
        <f>ICD_10[[#This Row],[icd_10_code]]&amp;" "&amp;ICD_10[[#This Row],[icd_10_description]]</f>
        <v>Z91.410 Personal history (past history) of spouse or partner violence, Physical</v>
      </c>
      <c r="K865" t="s">
        <v>139</v>
      </c>
      <c r="L865" t="s">
        <v>140</v>
      </c>
    </row>
    <row r="866" spans="8:12" x14ac:dyDescent="0.25">
      <c r="H866" t="s">
        <v>1897</v>
      </c>
      <c r="I866" t="s">
        <v>1898</v>
      </c>
      <c r="J866" t="str">
        <f>ICD_10[[#This Row],[icd_10_code]]&amp;" "&amp;ICD_10[[#This Row],[icd_10_description]]</f>
        <v>Z91.411 Personal history (past history) of spouse or partner psychological abuse</v>
      </c>
      <c r="K866" t="s">
        <v>139</v>
      </c>
      <c r="L866" t="s">
        <v>140</v>
      </c>
    </row>
    <row r="867" spans="8:12" x14ac:dyDescent="0.25">
      <c r="H867" t="s">
        <v>1899</v>
      </c>
      <c r="I867" t="s">
        <v>1900</v>
      </c>
      <c r="J867" t="str">
        <f>ICD_10[[#This Row],[icd_10_code]]&amp;" "&amp;ICD_10[[#This Row],[icd_10_description]]</f>
        <v>Z91.412 Personal history (past history) of spouse or partner neglect</v>
      </c>
      <c r="K867" t="s">
        <v>139</v>
      </c>
      <c r="L867" t="s">
        <v>140</v>
      </c>
    </row>
    <row r="868" spans="8:12" x14ac:dyDescent="0.25">
      <c r="H868" t="s">
        <v>1901</v>
      </c>
      <c r="I868" t="s">
        <v>1902</v>
      </c>
      <c r="J868" t="str">
        <f>ICD_10[[#This Row],[icd_10_code]]&amp;" "&amp;ICD_10[[#This Row],[icd_10_description]]</f>
        <v>Z91.419 Personal history of unspecified adult abuse</v>
      </c>
      <c r="K868" t="s">
        <v>1420</v>
      </c>
      <c r="L868" t="s">
        <v>140</v>
      </c>
    </row>
    <row r="869" spans="8:12" x14ac:dyDescent="0.25">
      <c r="H869" t="s">
        <v>1903</v>
      </c>
      <c r="I869" t="s">
        <v>1904</v>
      </c>
      <c r="J869" t="str">
        <f>ICD_10[[#This Row],[icd_10_code]]&amp;" "&amp;ICD_10[[#This Row],[icd_10_description]]</f>
        <v>Z91.49 Other personal history of psychological trauma</v>
      </c>
      <c r="K869" t="s">
        <v>139</v>
      </c>
      <c r="L869" t="s">
        <v>140</v>
      </c>
    </row>
    <row r="870" spans="8:12" x14ac:dyDescent="0.25">
      <c r="H870" t="s">
        <v>1905</v>
      </c>
      <c r="I870" t="s">
        <v>1906</v>
      </c>
      <c r="J870" t="str">
        <f>ICD_10[[#This Row],[icd_10_code]]&amp;" "&amp;ICD_10[[#This Row],[icd_10_description]]</f>
        <v>Z91.5 Personal history of self-harm</v>
      </c>
      <c r="K870" t="s">
        <v>139</v>
      </c>
      <c r="L870" t="s">
        <v>140</v>
      </c>
    </row>
    <row r="871" spans="8:12" x14ac:dyDescent="0.25">
      <c r="H871" t="s">
        <v>1907</v>
      </c>
      <c r="I871" t="s">
        <v>1908</v>
      </c>
      <c r="J871" t="str">
        <f>ICD_10[[#This Row],[icd_10_code]]&amp;" "&amp;ICD_10[[#This Row],[icd_10_description]]</f>
        <v>Z91.82 Personal history of military deployment</v>
      </c>
      <c r="K871" t="s">
        <v>1420</v>
      </c>
      <c r="L871" t="s">
        <v>140</v>
      </c>
    </row>
    <row r="872" spans="8:12" x14ac:dyDescent="0.25">
      <c r="H872" t="s">
        <v>1909</v>
      </c>
      <c r="I872" t="s">
        <v>1910</v>
      </c>
      <c r="J872" t="str">
        <f>ICD_10[[#This Row],[icd_10_code]]&amp;" "&amp;ICD_10[[#This Row],[icd_10_description]]</f>
        <v>Z91.83 Wandering associated with a mental disorder</v>
      </c>
      <c r="K872" t="s">
        <v>139</v>
      </c>
      <c r="L872" t="s">
        <v>140</v>
      </c>
    </row>
    <row r="873" spans="8:12" x14ac:dyDescent="0.25">
      <c r="H873" t="s">
        <v>1911</v>
      </c>
      <c r="I873" t="s">
        <v>1912</v>
      </c>
      <c r="J873" t="str">
        <f>ICD_10[[#This Row],[icd_10_code]]&amp;" "&amp;ICD_10[[#This Row],[icd_10_description]]</f>
        <v>Z91.89 Other personal risk factors</v>
      </c>
      <c r="K873" t="s">
        <v>139</v>
      </c>
      <c r="L873" t="s">
        <v>140</v>
      </c>
    </row>
    <row r="874" spans="8:12" x14ac:dyDescent="0.25">
      <c r="H874" t="s">
        <v>195</v>
      </c>
      <c r="I874" t="s">
        <v>195</v>
      </c>
      <c r="J874" t="s">
        <v>102</v>
      </c>
      <c r="K874" t="s">
        <v>195</v>
      </c>
    </row>
  </sheetData>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Y15"/>
  <sheetViews>
    <sheetView workbookViewId="0">
      <selection activeCell="D3" sqref="D3"/>
    </sheetView>
  </sheetViews>
  <sheetFormatPr defaultRowHeight="15" x14ac:dyDescent="0.25"/>
  <cols>
    <col min="1" max="1" width="11.5703125" customWidth="1"/>
    <col min="2" max="2" width="12.5703125" customWidth="1"/>
    <col min="3" max="3" width="13.5703125" customWidth="1"/>
    <col min="4" max="4" width="14" customWidth="1"/>
    <col min="5" max="5" width="15" customWidth="1"/>
    <col min="6" max="6" width="14.85546875" customWidth="1"/>
    <col min="7" max="7" width="15.5703125" customWidth="1"/>
    <col min="8" max="8" width="15" customWidth="1"/>
    <col min="9" max="9" width="13.42578125" customWidth="1"/>
    <col min="10" max="10" width="15.85546875" customWidth="1"/>
    <col min="11" max="11" width="15.140625" customWidth="1"/>
    <col min="12" max="12" width="15.42578125" customWidth="1"/>
    <col min="13" max="13" width="15" customWidth="1"/>
    <col min="14" max="14" width="17.85546875" customWidth="1"/>
    <col min="15" max="15" width="18" customWidth="1"/>
    <col min="16" max="16" width="17" customWidth="1"/>
    <col min="17" max="17" width="17.85546875" customWidth="1"/>
    <col min="18" max="18" width="15.42578125" customWidth="1"/>
    <col min="19" max="19" width="13.5703125" customWidth="1"/>
    <col min="20" max="20" width="12.42578125" customWidth="1"/>
    <col min="21" max="21" width="16.140625" customWidth="1"/>
    <col min="22" max="22" width="12.5703125" customWidth="1"/>
    <col min="23" max="23" width="10.5703125" customWidth="1"/>
    <col min="24" max="24" width="13" customWidth="1"/>
    <col min="25" max="25" width="10.5703125" customWidth="1"/>
  </cols>
  <sheetData>
    <row r="1" spans="1:25" s="40" customFormat="1" ht="66.75" customHeight="1" x14ac:dyDescent="0.25">
      <c r="A1" s="41" t="s">
        <v>0</v>
      </c>
      <c r="B1" s="41" t="s">
        <v>1</v>
      </c>
      <c r="C1" s="41" t="s">
        <v>2</v>
      </c>
      <c r="D1" s="41" t="s">
        <v>3</v>
      </c>
      <c r="E1" s="41" t="s">
        <v>4</v>
      </c>
      <c r="F1" s="41" t="s">
        <v>5</v>
      </c>
      <c r="G1" s="41" t="s">
        <v>6</v>
      </c>
      <c r="H1" s="41" t="s">
        <v>7</v>
      </c>
      <c r="I1" s="41" t="s">
        <v>8</v>
      </c>
      <c r="J1" s="41" t="s">
        <v>9</v>
      </c>
      <c r="K1" s="41" t="s">
        <v>10</v>
      </c>
      <c r="L1" s="41" t="s">
        <v>11</v>
      </c>
      <c r="M1" s="41" t="s">
        <v>12</v>
      </c>
      <c r="N1" s="41" t="s">
        <v>13</v>
      </c>
      <c r="O1" s="41" t="s">
        <v>14</v>
      </c>
      <c r="P1" s="41" t="s">
        <v>15</v>
      </c>
      <c r="Q1" s="41" t="s">
        <v>16</v>
      </c>
      <c r="R1" s="41" t="s">
        <v>17</v>
      </c>
      <c r="S1" s="41" t="s">
        <v>18</v>
      </c>
      <c r="T1" s="41" t="s">
        <v>19</v>
      </c>
      <c r="U1" s="41" t="s">
        <v>20</v>
      </c>
      <c r="V1" s="41" t="s">
        <v>21</v>
      </c>
      <c r="W1" s="41" t="s">
        <v>22</v>
      </c>
      <c r="X1" s="41" t="s">
        <v>23</v>
      </c>
      <c r="Y1" s="41" t="s">
        <v>24</v>
      </c>
    </row>
    <row r="2" spans="1:25" x14ac:dyDescent="0.25">
      <c r="A2" s="25" t="s">
        <v>25</v>
      </c>
      <c r="B2" s="25"/>
      <c r="C2" s="25"/>
      <c r="D2" s="25"/>
      <c r="E2" s="25"/>
      <c r="F2" s="25"/>
      <c r="G2" s="25"/>
      <c r="H2" s="25"/>
      <c r="I2" s="25"/>
      <c r="J2" s="25"/>
      <c r="K2" s="25"/>
      <c r="L2" s="25"/>
      <c r="M2" s="25"/>
      <c r="N2" s="26">
        <v>0.75</v>
      </c>
      <c r="O2" s="26">
        <v>0.75</v>
      </c>
      <c r="P2" s="26">
        <v>0.5</v>
      </c>
      <c r="Q2" s="26">
        <v>0.75</v>
      </c>
      <c r="R2" s="26">
        <v>0.75</v>
      </c>
      <c r="S2" s="26">
        <v>0.95</v>
      </c>
      <c r="T2" s="26">
        <v>0.95</v>
      </c>
      <c r="U2" s="26" t="s">
        <v>26</v>
      </c>
      <c r="V2" s="25" t="s">
        <v>26</v>
      </c>
      <c r="W2" s="25" t="s">
        <v>26</v>
      </c>
      <c r="X2" s="25" t="s">
        <v>26</v>
      </c>
      <c r="Y2" s="25" t="s">
        <v>26</v>
      </c>
    </row>
    <row r="3" spans="1:25" x14ac:dyDescent="0.25">
      <c r="A3" s="42">
        <f ca="1">DATE(YEAR('Reporting Month'!B$3),7,1)</f>
        <v>45839</v>
      </c>
      <c r="B3" s="43">
        <f ca="1">COUNTIFS(FIT_Lite[Discharge Date],"&gt;="&amp;Statistics!$A3,FIT_Lite[Discharge Date],"&lt;"&amp;Statistics!$A4)</f>
        <v>0</v>
      </c>
      <c r="C3" s="43">
        <f ca="1">COUNTIFS(FIT_Lite[Discharge Date],"&gt;="&amp;Statistics!$A3,FIT_Lite[Discharge Date],"&lt;"&amp;Statistics!$A4,FIT_Lite[Child Care at Discharge],"In Home")</f>
        <v>0</v>
      </c>
      <c r="D3" s="43">
        <f ca="1">COUNTIFS(FIT_Lite[Discharge Date],"&gt;="&amp;Statistics!$A3,FIT_Lite[Discharge Date],"&lt;"&amp;Statistics!$A4,FIT_Lite[Discharge Reason],"Successful Completion")</f>
        <v>0</v>
      </c>
      <c r="E3" s="43">
        <f ca="1">COUNTIFS(FIT_Lite[Discharge Date],"&gt;="&amp;Statistics!$A3,FIT_Lite[Date Enrolled],"&lt;"&amp;Statistics!$A4,FIT_Lite[Most Recent-AAPI Conducted/Available],"Yes")+COUNTIFS(FIT_Lite[Discharge Date],"",FIT_Lite[Date Enrolled],"&lt;"&amp;Statistics!$A4,FIT_Lite[Most Recent-AAPI Conducted/Available],"Yes")</f>
        <v>0</v>
      </c>
      <c r="F3" s="43">
        <f ca="1">COUNTIFS(FIT_Lite[Discharge Date],"&gt;="&amp;Statistics!$A3,FIT_Lite[Date Enrolled],"&lt;"&amp;Statistics!$A4,FIT_Lite[Update AAPI Improvement or Stability],"&gt;0")+COUNTIFS(FIT_Lite[Discharge Date],"",FIT_Lite[Date Enrolled],"&lt;"&amp;Statistics!$A4,FIT_Lite[Update AAPI Improvement or Stability],"&gt;0")</f>
        <v>0</v>
      </c>
      <c r="G3" s="43">
        <f ca="1">COUNTIFS(FIT_Lite[Discharge Date],"&gt;="&amp;Statistics!$A3,FIT_Lite[Discharge Date],"&lt;"&amp;Statistics!$A4,FIT_Lite[Discharge AAPI Change or Low Risk],"&gt;0",FIT_Lite[Discharge Reason],"Successful Completion")</f>
        <v>0</v>
      </c>
      <c r="H3" s="43">
        <f ca="1">COUNTIFS(FIT_Lite[Discharge Date],"&gt;="&amp;Statistics!$A3,FIT_Lite[Date Enrolled],"&lt;"&amp;Statistics!$A4,FIT_Lite[Most Recent-DLA-20 Conducted/Available],"Yes")+COUNTIFS(FIT_Lite[Discharge Date],"",FIT_Lite[Date Enrolled],"&lt;"&amp;Statistics!$A4,FIT_Lite[Most Recent-DLA-20 Conducted/Available],"Yes")</f>
        <v>0</v>
      </c>
      <c r="I3" s="43">
        <f ca="1">COUNTIFS(FIT_Lite[Discharge Date],"&gt;="&amp;Statistics!$A3,FIT_Lite[Date Enrolled],"&lt;"&amp;Statistics!$A4,FIT_Lite[Update DLA-20 Improvement or Stability],"&gt;0")+COUNTIFS(FIT_Lite[Discharge Date],"",FIT_Lite[Date Enrolled],"&lt;"&amp;Statistics!$A4,FIT_Lite[Update DLA-20 Improvement or Stability],"&gt;0")</f>
        <v>0</v>
      </c>
      <c r="J3" s="43">
        <f ca="1">COUNTIFS(FIT_Lite[Discharge Date],"&gt;="&amp;Statistics!$A3,FIT_Lite[Discharge Date],"&lt;"&amp;Statistics!$A4,FIT_Lite[Discharge DLA-20 Change or Low Risk],"&gt;0",FIT_Lite[Discharge Reason],"Successful Completion")</f>
        <v>0</v>
      </c>
      <c r="K3" s="43">
        <f ca="1">COUNTIFS(FIT_Lite[Discharge Date],"&gt;="&amp;Statistics!$A3,FIT_Lite[Discharge Date],"&lt;"&amp;Statistics!$A4,FIT_Lite[Stably Employed at Discharge],"Stable",FIT_Lite[Discharge Reason],"Successful Completion")</f>
        <v>0</v>
      </c>
      <c r="L3" s="43">
        <f ca="1">COUNTIFS(FIT_Lite[Discharge Date],"&gt;="&amp;Statistics!$A3,FIT_Lite[Discharge Date],"&lt;"&amp;Statistics!$A4,FIT_Lite[Stably Housed at Discharge],"Stable",FIT_Lite[Discharge Reason],"Successful Completion")</f>
        <v>0</v>
      </c>
      <c r="M3" s="43">
        <f ca="1">COUNTIFS(FIT_Lite[Discharge Date],"&gt;="&amp;Statistics!$A3,FIT_Lite[Discharge Date],"&lt;"&amp;Statistics!$A4,FIT_Lite[Child Care at Discharge],"In Home",FIT_Lite[Discharge Reason],"Successful Completion")</f>
        <v>0</v>
      </c>
      <c r="N3" s="44" t="str">
        <f ca="1">IFERROR(F3/E3,"")</f>
        <v/>
      </c>
      <c r="O3" s="44" t="str">
        <f ca="1">IFERROR(I3/H3,"")</f>
        <v/>
      </c>
      <c r="P3" s="44" t="str">
        <f t="shared" ref="P3:P15" ca="1" si="0">IFERROR(D3/B3,"")</f>
        <v/>
      </c>
      <c r="Q3" s="44" t="str">
        <f t="shared" ref="Q3:Q15" ca="1" si="1">IFERROR(G3/D3,"")</f>
        <v/>
      </c>
      <c r="R3" s="44" t="str">
        <f ca="1">IFERROR(J3/D3,"")</f>
        <v/>
      </c>
      <c r="S3" s="44" t="str">
        <f t="shared" ref="S3:S15" ca="1" si="2">IFERROR(K3/D3,"")</f>
        <v/>
      </c>
      <c r="T3" s="44" t="str">
        <f t="shared" ref="T3:T15" ca="1" si="3">IFERROR(L3/D3,"")</f>
        <v/>
      </c>
      <c r="U3" s="44" t="str">
        <f t="shared" ref="U3:U15" ca="1" si="4">IFERROR(C3/B3,"")</f>
        <v/>
      </c>
      <c r="V3" s="43">
        <f ca="1">COUNTIFS(FIT_Lite[Referral Date],"&gt;="&amp;Statistics!$A3,FIT_Lite[Referral Date],"&lt;"&amp;Statistics!$A4)</f>
        <v>0</v>
      </c>
      <c r="W3" s="43">
        <f ca="1">COUNTIFS(FIT_Lite[Date of Non-Enrollment],"&gt;="&amp;Statistics!$A3,FIT_Lite[Date of Non-Enrollment],"&lt;"&amp;Statistics!$A4,FIT_Lite[Reason for Non-Enrollment],"&lt;&gt;Still Attempting to Engage Client",FIT_Lite[Reason for Non-Enrollment],"&lt;&gt;")</f>
        <v>0</v>
      </c>
      <c r="X3" s="43">
        <f ca="1">COUNTIFS(FIT_Lite[Date of Non-Enrollment],"&gt;="&amp;Statistics!$A3,FIT_Lite[Date of Non-Enrollment],"&lt;"&amp;Statistics!$A4,FIT_Lite[Reason for Non-Enrollment],"Still Attempting to Engage Client")</f>
        <v>0</v>
      </c>
      <c r="Y3" s="43">
        <f ca="1">COUNTIFS(FIT_Lite[Date Enrolled],"&gt;="&amp;Statistics!$A3,FIT_Lite[Date Enrolled],"&lt;"&amp;Statistics!$A4)</f>
        <v>0</v>
      </c>
    </row>
    <row r="4" spans="1:25" x14ac:dyDescent="0.25">
      <c r="A4" s="42">
        <f ca="1">DATE(YEAR('Reporting Month'!B$3),8,1)</f>
        <v>45870</v>
      </c>
      <c r="B4" s="43">
        <f ca="1">COUNTIFS(FIT_Lite[Discharge Date],"&gt;="&amp;Statistics!$A4,FIT_Lite[Discharge Date],"&lt;"&amp;Statistics!$A5)</f>
        <v>0</v>
      </c>
      <c r="C4" s="43">
        <f ca="1">COUNTIFS(FIT_Lite[Discharge Date],"&gt;="&amp;Statistics!$A4,FIT_Lite[Discharge Date],"&lt;"&amp;Statistics!$A5,FIT_Lite[Child Care at Discharge],"In Home")</f>
        <v>0</v>
      </c>
      <c r="D4" s="43">
        <f ca="1">COUNTIFS(FIT_Lite[Discharge Date],"&gt;="&amp;Statistics!$A4,FIT_Lite[Discharge Date],"&lt;"&amp;Statistics!$A5,FIT_Lite[Discharge Reason],"Successful Completion")</f>
        <v>0</v>
      </c>
      <c r="E4" s="43">
        <f ca="1">COUNTIFS(FIT_Lite[Discharge Date],"&gt;="&amp;Statistics!$A4,FIT_Lite[Date Enrolled],"&lt;"&amp;Statistics!$A5,FIT_Lite[Most Recent-AAPI Conducted/Available],"Yes")+COUNTIFS(FIT_Lite[Discharge Date],"",FIT_Lite[Date Enrolled],"&lt;"&amp;Statistics!$A5,FIT_Lite[Most Recent-AAPI Conducted/Available],"Yes")</f>
        <v>0</v>
      </c>
      <c r="F4" s="43">
        <f ca="1">COUNTIFS(FIT_Lite[Discharge Date],"&gt;="&amp;Statistics!$A4,FIT_Lite[Date Enrolled],"&lt;"&amp;Statistics!$A5,FIT_Lite[Update AAPI Improvement or Stability],"&gt;0")+COUNTIFS(FIT_Lite[Discharge Date],"",FIT_Lite[Date Enrolled],"&lt;"&amp;Statistics!$A5,FIT_Lite[Update AAPI Improvement or Stability],"&gt;0")</f>
        <v>0</v>
      </c>
      <c r="G4" s="43">
        <f ca="1">COUNTIFS(FIT_Lite[Discharge Date],"&gt;="&amp;Statistics!$A4,FIT_Lite[Discharge Date],"&lt;"&amp;Statistics!$A5,FIT_Lite[Discharge AAPI Change or Low Risk],"&gt;0",FIT_Lite[Discharge Reason],"Successful Completion")</f>
        <v>0</v>
      </c>
      <c r="H4" s="43">
        <f ca="1">COUNTIFS(FIT_Lite[Discharge Date],"&gt;="&amp;Statistics!$A4,FIT_Lite[Date Enrolled],"&lt;"&amp;Statistics!$A5,FIT_Lite[Most Recent-DLA-20 Conducted/Available],"Yes")+COUNTIFS(FIT_Lite[Discharge Date],"",FIT_Lite[Date Enrolled],"&lt;"&amp;Statistics!$A5,FIT_Lite[Most Recent-DLA-20 Conducted/Available],"Yes")</f>
        <v>0</v>
      </c>
      <c r="I4" s="43">
        <f ca="1">COUNTIFS(FIT_Lite[Discharge Date],"&gt;="&amp;Statistics!$A4,FIT_Lite[Date Enrolled],"&lt;"&amp;Statistics!$A5,FIT_Lite[Update DLA-20 Improvement or Stability],"&gt;0")+COUNTIFS(FIT_Lite[Discharge Date],"",FIT_Lite[Date Enrolled],"&lt;"&amp;Statistics!$A5,FIT_Lite[Update DLA-20 Improvement or Stability],"&gt;0")</f>
        <v>0</v>
      </c>
      <c r="J4" s="43">
        <f ca="1">COUNTIFS(FIT_Lite[Discharge Date],"&gt;="&amp;Statistics!$A4,FIT_Lite[Discharge Date],"&lt;"&amp;Statistics!$A5,FIT_Lite[Discharge DLA-20 Change or Low Risk],"&gt;0",FIT_Lite[Discharge Reason],"Successful Completion")</f>
        <v>0</v>
      </c>
      <c r="K4" s="43">
        <f ca="1">COUNTIFS(FIT_Lite[Discharge Date],"&gt;="&amp;Statistics!$A4,FIT_Lite[Discharge Date],"&lt;"&amp;Statistics!$A5,FIT_Lite[Stably Employed at Discharge],"Stable",FIT_Lite[Discharge Reason],"Successful Completion")</f>
        <v>0</v>
      </c>
      <c r="L4" s="43">
        <f ca="1">COUNTIFS(FIT_Lite[Discharge Date],"&gt;="&amp;Statistics!$A4,FIT_Lite[Discharge Date],"&lt;"&amp;Statistics!$A5,FIT_Lite[Stably Housed at Discharge],"Stable",FIT_Lite[Discharge Reason],"Successful Completion")</f>
        <v>0</v>
      </c>
      <c r="M4" s="43">
        <f ca="1">COUNTIFS(FIT_Lite[Discharge Date],"&gt;="&amp;Statistics!$A4,FIT_Lite[Discharge Date],"&lt;"&amp;Statistics!$A5,FIT_Lite[Child Care at Discharge],"In Home",FIT_Lite[Discharge Reason],"Successful Completion")</f>
        <v>0</v>
      </c>
      <c r="N4" s="44" t="str">
        <f t="shared" ref="N4:N15" ca="1" si="5">IFERROR(F4/E4,"")</f>
        <v/>
      </c>
      <c r="O4" s="44" t="str">
        <f t="shared" ref="O4:O15" ca="1" si="6">IFERROR(I4/H4,"")</f>
        <v/>
      </c>
      <c r="P4" s="44" t="str">
        <f t="shared" ca="1" si="0"/>
        <v/>
      </c>
      <c r="Q4" s="44" t="str">
        <f t="shared" ca="1" si="1"/>
        <v/>
      </c>
      <c r="R4" s="44" t="str">
        <f t="shared" ref="R4:R15" ca="1" si="7">IFERROR(J4/D4,"")</f>
        <v/>
      </c>
      <c r="S4" s="44" t="str">
        <f t="shared" ca="1" si="2"/>
        <v/>
      </c>
      <c r="T4" s="44" t="str">
        <f t="shared" ca="1" si="3"/>
        <v/>
      </c>
      <c r="U4" s="44" t="str">
        <f t="shared" ca="1" si="4"/>
        <v/>
      </c>
      <c r="V4" s="43">
        <f ca="1">COUNTIFS(FIT_Lite[Referral Date],"&gt;="&amp;Statistics!$A4,FIT_Lite[Referral Date],"&lt;"&amp;Statistics!$A5)</f>
        <v>0</v>
      </c>
      <c r="W4" s="43">
        <f ca="1">COUNTIFS(FIT_Lite[Date of Non-Enrollment],"&gt;="&amp;Statistics!$A4,FIT_Lite[Date of Non-Enrollment],"&lt;"&amp;Statistics!$A5,FIT_Lite[Reason for Non-Enrollment],"&lt;&gt;Still Attempting to Engage Client",FIT_Lite[Reason for Non-Enrollment],"&lt;&gt;")</f>
        <v>0</v>
      </c>
      <c r="X4" s="43">
        <f ca="1">COUNTIFS(FIT_Lite[Date of Non-Enrollment],"&gt;="&amp;Statistics!$A4,FIT_Lite[Date of Non-Enrollment],"&lt;"&amp;Statistics!$A5,FIT_Lite[Reason for Non-Enrollment],"Still Attempting to Engage Client")</f>
        <v>0</v>
      </c>
      <c r="Y4" s="43">
        <f ca="1">COUNTIFS(FIT_Lite[Date Enrolled],"&gt;="&amp;Statistics!$A4,FIT_Lite[Date Enrolled],"&lt;"&amp;Statistics!$A5)</f>
        <v>0</v>
      </c>
    </row>
    <row r="5" spans="1:25" x14ac:dyDescent="0.25">
      <c r="A5" s="42">
        <f ca="1">DATE(YEAR('Reporting Month'!B$3),9,1)</f>
        <v>45901</v>
      </c>
      <c r="B5" s="43">
        <f ca="1">COUNTIFS(FIT_Lite[Discharge Date],"&gt;="&amp;Statistics!$A5,FIT_Lite[Discharge Date],"&lt;"&amp;Statistics!$A6)</f>
        <v>0</v>
      </c>
      <c r="C5" s="43">
        <f ca="1">COUNTIFS(FIT_Lite[Discharge Date],"&gt;="&amp;Statistics!$A5,FIT_Lite[Discharge Date],"&lt;"&amp;Statistics!$A6,FIT_Lite[Child Care at Discharge],"In Home")</f>
        <v>0</v>
      </c>
      <c r="D5" s="43">
        <f ca="1">COUNTIFS(FIT_Lite[Discharge Date],"&gt;="&amp;Statistics!$A5,FIT_Lite[Discharge Date],"&lt;"&amp;Statistics!$A6,FIT_Lite[Discharge Reason],"Successful Completion")</f>
        <v>0</v>
      </c>
      <c r="E5" s="43">
        <f ca="1">COUNTIFS(FIT_Lite[Discharge Date],"&gt;="&amp;Statistics!$A5,FIT_Lite[Date Enrolled],"&lt;"&amp;Statistics!$A6,FIT_Lite[Most Recent-AAPI Conducted/Available],"Yes")+COUNTIFS(FIT_Lite[Discharge Date],"",FIT_Lite[Date Enrolled],"&lt;"&amp;Statistics!$A6,FIT_Lite[Most Recent-AAPI Conducted/Available],"Yes")</f>
        <v>0</v>
      </c>
      <c r="F5" s="43">
        <f ca="1">COUNTIFS(FIT_Lite[Discharge Date],"&gt;="&amp;Statistics!$A5,FIT_Lite[Date Enrolled],"&lt;"&amp;Statistics!$A6,FIT_Lite[Update AAPI Improvement or Stability],"&gt;0")+COUNTIFS(FIT_Lite[Discharge Date],"",FIT_Lite[Date Enrolled],"&lt;"&amp;Statistics!$A6,FIT_Lite[Update AAPI Improvement or Stability],"&gt;0")</f>
        <v>0</v>
      </c>
      <c r="G5" s="43">
        <f ca="1">COUNTIFS(FIT_Lite[Discharge Date],"&gt;="&amp;Statistics!$A5,FIT_Lite[Discharge Date],"&lt;"&amp;Statistics!$A6,FIT_Lite[Discharge AAPI Change or Low Risk],"&gt;0",FIT_Lite[Discharge Reason],"Successful Completion")</f>
        <v>0</v>
      </c>
      <c r="H5" s="43">
        <f ca="1">COUNTIFS(FIT_Lite[Discharge Date],"&gt;="&amp;Statistics!$A5,FIT_Lite[Date Enrolled],"&lt;"&amp;Statistics!$A6,FIT_Lite[Most Recent-DLA-20 Conducted/Available],"Yes")+COUNTIFS(FIT_Lite[Discharge Date],"",FIT_Lite[Date Enrolled],"&lt;"&amp;Statistics!$A6,FIT_Lite[Most Recent-DLA-20 Conducted/Available],"Yes")</f>
        <v>0</v>
      </c>
      <c r="I5" s="43">
        <f ca="1">COUNTIFS(FIT_Lite[Discharge Date],"&gt;="&amp;Statistics!$A5,FIT_Lite[Date Enrolled],"&lt;"&amp;Statistics!$A6,FIT_Lite[Update DLA-20 Improvement or Stability],"&gt;0")+COUNTIFS(FIT_Lite[Discharge Date],"",FIT_Lite[Date Enrolled],"&lt;"&amp;Statistics!$A6,FIT_Lite[Update DLA-20 Improvement or Stability],"&gt;0")</f>
        <v>0</v>
      </c>
      <c r="J5" s="43">
        <f ca="1">COUNTIFS(FIT_Lite[Discharge Date],"&gt;="&amp;Statistics!$A5,FIT_Lite[Discharge Date],"&lt;"&amp;Statistics!$A6,FIT_Lite[Discharge DLA-20 Change or Low Risk],"&gt;0",FIT_Lite[Discharge Reason],"Successful Completion")</f>
        <v>0</v>
      </c>
      <c r="K5" s="43">
        <f ca="1">COUNTIFS(FIT_Lite[Discharge Date],"&gt;="&amp;Statistics!$A5,FIT_Lite[Discharge Date],"&lt;"&amp;Statistics!$A6,FIT_Lite[Stably Employed at Discharge],"Stable",FIT_Lite[Discharge Reason],"Successful Completion")</f>
        <v>0</v>
      </c>
      <c r="L5" s="43">
        <f ca="1">COUNTIFS(FIT_Lite[Discharge Date],"&gt;="&amp;Statistics!$A5,FIT_Lite[Discharge Date],"&lt;"&amp;Statistics!$A6,FIT_Lite[Stably Housed at Discharge],"Stable",FIT_Lite[Discharge Reason],"Successful Completion")</f>
        <v>0</v>
      </c>
      <c r="M5" s="43">
        <f ca="1">COUNTIFS(FIT_Lite[Discharge Date],"&gt;="&amp;Statistics!$A5,FIT_Lite[Discharge Date],"&lt;"&amp;Statistics!$A6,FIT_Lite[Child Care at Discharge],"In Home",FIT_Lite[Discharge Reason],"Successful Completion")</f>
        <v>0</v>
      </c>
      <c r="N5" s="44" t="str">
        <f t="shared" ca="1" si="5"/>
        <v/>
      </c>
      <c r="O5" s="44" t="str">
        <f t="shared" ca="1" si="6"/>
        <v/>
      </c>
      <c r="P5" s="44" t="str">
        <f t="shared" ca="1" si="0"/>
        <v/>
      </c>
      <c r="Q5" s="44" t="str">
        <f t="shared" ca="1" si="1"/>
        <v/>
      </c>
      <c r="R5" s="44" t="str">
        <f t="shared" ca="1" si="7"/>
        <v/>
      </c>
      <c r="S5" s="44" t="str">
        <f t="shared" ca="1" si="2"/>
        <v/>
      </c>
      <c r="T5" s="44" t="str">
        <f t="shared" ca="1" si="3"/>
        <v/>
      </c>
      <c r="U5" s="44" t="str">
        <f t="shared" ca="1" si="4"/>
        <v/>
      </c>
      <c r="V5" s="43">
        <f ca="1">COUNTIFS(FIT_Lite[Referral Date],"&gt;="&amp;Statistics!$A5,FIT_Lite[Referral Date],"&lt;"&amp;Statistics!$A6)</f>
        <v>0</v>
      </c>
      <c r="W5" s="43">
        <f ca="1">COUNTIFS(FIT_Lite[Date of Non-Enrollment],"&gt;="&amp;Statistics!$A5,FIT_Lite[Date of Non-Enrollment],"&lt;"&amp;Statistics!$A6,FIT_Lite[Reason for Non-Enrollment],"&lt;&gt;Still Attempting to Engage Client",FIT_Lite[Reason for Non-Enrollment],"&lt;&gt;")</f>
        <v>0</v>
      </c>
      <c r="X5" s="43">
        <f ca="1">COUNTIFS(FIT_Lite[Date of Non-Enrollment],"&gt;="&amp;Statistics!$A5,FIT_Lite[Date of Non-Enrollment],"&lt;"&amp;Statistics!$A6,FIT_Lite[Reason for Non-Enrollment],"Still Attempting to Engage Client")</f>
        <v>0</v>
      </c>
      <c r="Y5" s="43">
        <f ca="1">COUNTIFS(FIT_Lite[Date Enrolled],"&gt;="&amp;Statistics!$A5,FIT_Lite[Date Enrolled],"&lt;"&amp;Statistics!$A6)</f>
        <v>0</v>
      </c>
    </row>
    <row r="6" spans="1:25" x14ac:dyDescent="0.25">
      <c r="A6" s="42">
        <f ca="1">DATE(YEAR('Reporting Month'!B$3),10,1)</f>
        <v>45931</v>
      </c>
      <c r="B6" s="43">
        <f ca="1">COUNTIFS(FIT_Lite[Discharge Date],"&gt;="&amp;Statistics!$A6,FIT_Lite[Discharge Date],"&lt;"&amp;Statistics!$A7)</f>
        <v>0</v>
      </c>
      <c r="C6" s="43">
        <f ca="1">COUNTIFS(FIT_Lite[Discharge Date],"&gt;="&amp;Statistics!$A6,FIT_Lite[Discharge Date],"&lt;"&amp;Statistics!$A7,FIT_Lite[Child Care at Discharge],"In Home")</f>
        <v>0</v>
      </c>
      <c r="D6" s="43">
        <f ca="1">COUNTIFS(FIT_Lite[Discharge Date],"&gt;="&amp;Statistics!$A6,FIT_Lite[Discharge Date],"&lt;"&amp;Statistics!$A7,FIT_Lite[Discharge Reason],"Successful Completion")</f>
        <v>0</v>
      </c>
      <c r="E6" s="43">
        <f ca="1">COUNTIFS(FIT_Lite[Discharge Date],"&gt;="&amp;Statistics!$A6,FIT_Lite[Date Enrolled],"&lt;"&amp;Statistics!$A7,FIT_Lite[Most Recent-AAPI Conducted/Available],"Yes")+COUNTIFS(FIT_Lite[Discharge Date],"",FIT_Lite[Date Enrolled],"&lt;"&amp;Statistics!$A7,FIT_Lite[Most Recent-AAPI Conducted/Available],"Yes")</f>
        <v>0</v>
      </c>
      <c r="F6" s="43">
        <f ca="1">COUNTIFS(FIT_Lite[Discharge Date],"&gt;="&amp;Statistics!$A6,FIT_Lite[Date Enrolled],"&lt;"&amp;Statistics!$A7,FIT_Lite[Update AAPI Improvement or Stability],"&gt;0")+COUNTIFS(FIT_Lite[Discharge Date],"",FIT_Lite[Date Enrolled],"&lt;"&amp;Statistics!$A7,FIT_Lite[Update AAPI Improvement or Stability],"&gt;0")</f>
        <v>0</v>
      </c>
      <c r="G6" s="43">
        <f ca="1">COUNTIFS(FIT_Lite[Discharge Date],"&gt;="&amp;Statistics!$A6,FIT_Lite[Discharge Date],"&lt;"&amp;Statistics!$A7,FIT_Lite[Discharge AAPI Change or Low Risk],"&gt;0",FIT_Lite[Discharge Reason],"Successful Completion")</f>
        <v>0</v>
      </c>
      <c r="H6" s="43">
        <f ca="1">COUNTIFS(FIT_Lite[Discharge Date],"&gt;="&amp;Statistics!$A6,FIT_Lite[Date Enrolled],"&lt;"&amp;Statistics!$A7,FIT_Lite[Most Recent-DLA-20 Conducted/Available],"Yes")+COUNTIFS(FIT_Lite[Discharge Date],"",FIT_Lite[Date Enrolled],"&lt;"&amp;Statistics!$A7,FIT_Lite[Most Recent-DLA-20 Conducted/Available],"Yes")</f>
        <v>0</v>
      </c>
      <c r="I6" s="43">
        <f ca="1">COUNTIFS(FIT_Lite[Discharge Date],"&gt;="&amp;Statistics!$A6,FIT_Lite[Date Enrolled],"&lt;"&amp;Statistics!$A7,FIT_Lite[Update DLA-20 Improvement or Stability],"&gt;0")+COUNTIFS(FIT_Lite[Discharge Date],"",FIT_Lite[Date Enrolled],"&lt;"&amp;Statistics!$A7,FIT_Lite[Update DLA-20 Improvement or Stability],"&gt;0")</f>
        <v>0</v>
      </c>
      <c r="J6" s="43">
        <f ca="1">COUNTIFS(FIT_Lite[Discharge Date],"&gt;="&amp;Statistics!$A6,FIT_Lite[Discharge Date],"&lt;"&amp;Statistics!$A7,FIT_Lite[Discharge DLA-20 Change or Low Risk],"&gt;0",FIT_Lite[Discharge Reason],"Successful Completion")</f>
        <v>0</v>
      </c>
      <c r="K6" s="43">
        <f ca="1">COUNTIFS(FIT_Lite[Discharge Date],"&gt;="&amp;Statistics!$A6,FIT_Lite[Discharge Date],"&lt;"&amp;Statistics!$A7,FIT_Lite[Stably Employed at Discharge],"Stable",FIT_Lite[Discharge Reason],"Successful Completion")</f>
        <v>0</v>
      </c>
      <c r="L6" s="43">
        <f ca="1">COUNTIFS(FIT_Lite[Discharge Date],"&gt;="&amp;Statistics!$A6,FIT_Lite[Discharge Date],"&lt;"&amp;Statistics!$A7,FIT_Lite[Stably Housed at Discharge],"Stable",FIT_Lite[Discharge Reason],"Successful Completion")</f>
        <v>0</v>
      </c>
      <c r="M6" s="43">
        <f ca="1">COUNTIFS(FIT_Lite[Discharge Date],"&gt;="&amp;Statistics!$A6,FIT_Lite[Discharge Date],"&lt;"&amp;Statistics!$A7,FIT_Lite[Child Care at Discharge],"In Home",FIT_Lite[Discharge Reason],"Successful Completion")</f>
        <v>0</v>
      </c>
      <c r="N6" s="44" t="str">
        <f t="shared" ca="1" si="5"/>
        <v/>
      </c>
      <c r="O6" s="44" t="str">
        <f t="shared" ca="1" si="6"/>
        <v/>
      </c>
      <c r="P6" s="44" t="str">
        <f t="shared" ca="1" si="0"/>
        <v/>
      </c>
      <c r="Q6" s="44" t="str">
        <f t="shared" ca="1" si="1"/>
        <v/>
      </c>
      <c r="R6" s="44" t="str">
        <f t="shared" ca="1" si="7"/>
        <v/>
      </c>
      <c r="S6" s="44" t="str">
        <f t="shared" ca="1" si="2"/>
        <v/>
      </c>
      <c r="T6" s="44" t="str">
        <f t="shared" ca="1" si="3"/>
        <v/>
      </c>
      <c r="U6" s="44" t="str">
        <f t="shared" ca="1" si="4"/>
        <v/>
      </c>
      <c r="V6" s="43">
        <f ca="1">COUNTIFS(FIT_Lite[Referral Date],"&gt;="&amp;Statistics!$A6,FIT_Lite[Referral Date],"&lt;"&amp;Statistics!$A7)</f>
        <v>0</v>
      </c>
      <c r="W6" s="43">
        <f ca="1">COUNTIFS(FIT_Lite[Date of Non-Enrollment],"&gt;="&amp;Statistics!$A6,FIT_Lite[Date of Non-Enrollment],"&lt;"&amp;Statistics!$A7,FIT_Lite[Reason for Non-Enrollment],"&lt;&gt;Still Attempting to Engage Client",FIT_Lite[Reason for Non-Enrollment],"&lt;&gt;")</f>
        <v>0</v>
      </c>
      <c r="X6" s="43">
        <f ca="1">COUNTIFS(FIT_Lite[Date of Non-Enrollment],"&gt;="&amp;Statistics!$A6,FIT_Lite[Date of Non-Enrollment],"&lt;"&amp;Statistics!$A7,FIT_Lite[Reason for Non-Enrollment],"Still Attempting to Engage Client")</f>
        <v>0</v>
      </c>
      <c r="Y6" s="43">
        <f ca="1">COUNTIFS(FIT_Lite[Date Enrolled],"&gt;="&amp;Statistics!$A6,FIT_Lite[Date Enrolled],"&lt;"&amp;Statistics!$A7)</f>
        <v>0</v>
      </c>
    </row>
    <row r="7" spans="1:25" x14ac:dyDescent="0.25">
      <c r="A7" s="42">
        <f ca="1">DATE(YEAR('Reporting Month'!B$3),11,1)</f>
        <v>45962</v>
      </c>
      <c r="B7" s="43">
        <f ca="1">COUNTIFS(FIT_Lite[Discharge Date],"&gt;="&amp;Statistics!$A7,FIT_Lite[Discharge Date],"&lt;"&amp;Statistics!$A8)</f>
        <v>0</v>
      </c>
      <c r="C7" s="43">
        <f ca="1">COUNTIFS(FIT_Lite[Discharge Date],"&gt;="&amp;Statistics!$A7,FIT_Lite[Discharge Date],"&lt;"&amp;Statistics!$A8,FIT_Lite[Child Care at Discharge],"In Home")</f>
        <v>0</v>
      </c>
      <c r="D7" s="43">
        <f ca="1">COUNTIFS(FIT_Lite[Discharge Date],"&gt;="&amp;Statistics!$A7,FIT_Lite[Discharge Date],"&lt;"&amp;Statistics!$A8,FIT_Lite[Discharge Reason],"Successful Completion")</f>
        <v>0</v>
      </c>
      <c r="E7" s="43">
        <f ca="1">COUNTIFS(FIT_Lite[Discharge Date],"&gt;="&amp;Statistics!$A7,FIT_Lite[Date Enrolled],"&lt;"&amp;Statistics!$A8,FIT_Lite[Most Recent-AAPI Conducted/Available],"Yes")+COUNTIFS(FIT_Lite[Discharge Date],"",FIT_Lite[Date Enrolled],"&lt;"&amp;Statistics!$A8,FIT_Lite[Most Recent-AAPI Conducted/Available],"Yes")</f>
        <v>0</v>
      </c>
      <c r="F7" s="43">
        <f ca="1">COUNTIFS(FIT_Lite[Discharge Date],"&gt;="&amp;Statistics!$A7,FIT_Lite[Date Enrolled],"&lt;"&amp;Statistics!$A8,FIT_Lite[Update AAPI Improvement or Stability],"&gt;0")+COUNTIFS(FIT_Lite[Discharge Date],"",FIT_Lite[Date Enrolled],"&lt;"&amp;Statistics!$A8,FIT_Lite[Update AAPI Improvement or Stability],"&gt;0")</f>
        <v>0</v>
      </c>
      <c r="G7" s="43">
        <f ca="1">COUNTIFS(FIT_Lite[Discharge Date],"&gt;="&amp;Statistics!$A7,FIT_Lite[Discharge Date],"&lt;"&amp;Statistics!$A8,FIT_Lite[Discharge AAPI Change or Low Risk],"&gt;0",FIT_Lite[Discharge Reason],"Successful Completion")</f>
        <v>0</v>
      </c>
      <c r="H7" s="43">
        <f ca="1">COUNTIFS(FIT_Lite[Discharge Date],"&gt;="&amp;Statistics!$A7,FIT_Lite[Date Enrolled],"&lt;"&amp;Statistics!$A8,FIT_Lite[Most Recent-DLA-20 Conducted/Available],"Yes")+COUNTIFS(FIT_Lite[Discharge Date],"",FIT_Lite[Date Enrolled],"&lt;"&amp;Statistics!$A8,FIT_Lite[Most Recent-DLA-20 Conducted/Available],"Yes")</f>
        <v>0</v>
      </c>
      <c r="I7" s="43">
        <f ca="1">COUNTIFS(FIT_Lite[Discharge Date],"&gt;="&amp;Statistics!$A7,FIT_Lite[Date Enrolled],"&lt;"&amp;Statistics!$A8,FIT_Lite[Update DLA-20 Improvement or Stability],"&gt;0")+COUNTIFS(FIT_Lite[Discharge Date],"",FIT_Lite[Date Enrolled],"&lt;"&amp;Statistics!$A8,FIT_Lite[Update DLA-20 Improvement or Stability],"&gt;0")</f>
        <v>0</v>
      </c>
      <c r="J7" s="43">
        <f ca="1">COUNTIFS(FIT_Lite[Discharge Date],"&gt;="&amp;Statistics!$A7,FIT_Lite[Discharge Date],"&lt;"&amp;Statistics!$A8,FIT_Lite[Discharge DLA-20 Change or Low Risk],"&gt;0",FIT_Lite[Discharge Reason],"Successful Completion")</f>
        <v>0</v>
      </c>
      <c r="K7" s="43">
        <f ca="1">COUNTIFS(FIT_Lite[Discharge Date],"&gt;="&amp;Statistics!$A7,FIT_Lite[Discharge Date],"&lt;"&amp;Statistics!$A8,FIT_Lite[Stably Employed at Discharge],"Stable",FIT_Lite[Discharge Reason],"Successful Completion")</f>
        <v>0</v>
      </c>
      <c r="L7" s="43">
        <f ca="1">COUNTIFS(FIT_Lite[Discharge Date],"&gt;="&amp;Statistics!$A7,FIT_Lite[Discharge Date],"&lt;"&amp;Statistics!$A8,FIT_Lite[Stably Housed at Discharge],"Stable",FIT_Lite[Discharge Reason],"Successful Completion")</f>
        <v>0</v>
      </c>
      <c r="M7" s="43">
        <f ca="1">COUNTIFS(FIT_Lite[Discharge Date],"&gt;="&amp;Statistics!$A7,FIT_Lite[Discharge Date],"&lt;"&amp;Statistics!$A8,FIT_Lite[Child Care at Discharge],"In Home",FIT_Lite[Discharge Reason],"Successful Completion")</f>
        <v>0</v>
      </c>
      <c r="N7" s="44" t="str">
        <f t="shared" ca="1" si="5"/>
        <v/>
      </c>
      <c r="O7" s="44" t="str">
        <f t="shared" ca="1" si="6"/>
        <v/>
      </c>
      <c r="P7" s="44" t="str">
        <f t="shared" ca="1" si="0"/>
        <v/>
      </c>
      <c r="Q7" s="44" t="str">
        <f t="shared" ca="1" si="1"/>
        <v/>
      </c>
      <c r="R7" s="44" t="str">
        <f t="shared" ca="1" si="7"/>
        <v/>
      </c>
      <c r="S7" s="44" t="str">
        <f t="shared" ca="1" si="2"/>
        <v/>
      </c>
      <c r="T7" s="44" t="str">
        <f t="shared" ca="1" si="3"/>
        <v/>
      </c>
      <c r="U7" s="44" t="str">
        <f t="shared" ca="1" si="4"/>
        <v/>
      </c>
      <c r="V7" s="43">
        <f ca="1">COUNTIFS(FIT_Lite[Referral Date],"&gt;="&amp;Statistics!$A7,FIT_Lite[Referral Date],"&lt;"&amp;Statistics!$A8)</f>
        <v>0</v>
      </c>
      <c r="W7" s="43">
        <f ca="1">COUNTIFS(FIT_Lite[Date of Non-Enrollment],"&gt;="&amp;Statistics!$A7,FIT_Lite[Date of Non-Enrollment],"&lt;"&amp;Statistics!$A8,FIT_Lite[Reason for Non-Enrollment],"&lt;&gt;Still Attempting to Engage Client",FIT_Lite[Reason for Non-Enrollment],"&lt;&gt;")</f>
        <v>0</v>
      </c>
      <c r="X7" s="43">
        <f ca="1">COUNTIFS(FIT_Lite[Date of Non-Enrollment],"&gt;="&amp;Statistics!$A7,FIT_Lite[Date of Non-Enrollment],"&lt;"&amp;Statistics!$A8,FIT_Lite[Reason for Non-Enrollment],"Still Attempting to Engage Client")</f>
        <v>0</v>
      </c>
      <c r="Y7" s="43">
        <f ca="1">COUNTIFS(FIT_Lite[Date Enrolled],"&gt;="&amp;Statistics!$A7,FIT_Lite[Date Enrolled],"&lt;"&amp;Statistics!$A8)</f>
        <v>0</v>
      </c>
    </row>
    <row r="8" spans="1:25" x14ac:dyDescent="0.25">
      <c r="A8" s="42">
        <f ca="1">DATE(YEAR('Reporting Month'!B$3),12,1)</f>
        <v>45992</v>
      </c>
      <c r="B8" s="43">
        <f ca="1">COUNTIFS(FIT_Lite[Discharge Date],"&gt;="&amp;Statistics!$A8,FIT_Lite[Discharge Date],"&lt;"&amp;Statistics!$A9)</f>
        <v>0</v>
      </c>
      <c r="C8" s="43">
        <f ca="1">COUNTIFS(FIT_Lite[Discharge Date],"&gt;="&amp;Statistics!$A8,FIT_Lite[Discharge Date],"&lt;"&amp;Statistics!$A9,FIT_Lite[Child Care at Discharge],"In Home")</f>
        <v>0</v>
      </c>
      <c r="D8" s="43">
        <f ca="1">COUNTIFS(FIT_Lite[Discharge Date],"&gt;="&amp;Statistics!$A8,FIT_Lite[Discharge Date],"&lt;"&amp;Statistics!$A9,FIT_Lite[Discharge Reason],"Successful Completion")</f>
        <v>0</v>
      </c>
      <c r="E8" s="43">
        <f ca="1">COUNTIFS(FIT_Lite[Discharge Date],"&gt;="&amp;Statistics!$A8,FIT_Lite[Date Enrolled],"&lt;"&amp;Statistics!$A9,FIT_Lite[Most Recent-AAPI Conducted/Available],"Yes")+COUNTIFS(FIT_Lite[Discharge Date],"",FIT_Lite[Date Enrolled],"&lt;"&amp;Statistics!$A9,FIT_Lite[Most Recent-AAPI Conducted/Available],"Yes")</f>
        <v>0</v>
      </c>
      <c r="F8" s="43">
        <f ca="1">COUNTIFS(FIT_Lite[Discharge Date],"&gt;="&amp;Statistics!$A8,FIT_Lite[Date Enrolled],"&lt;"&amp;Statistics!$A9,FIT_Lite[Update AAPI Improvement or Stability],"&gt;0")+COUNTIFS(FIT_Lite[Discharge Date],"",FIT_Lite[Date Enrolled],"&lt;"&amp;Statistics!$A9,FIT_Lite[Update AAPI Improvement or Stability],"&gt;0")</f>
        <v>0</v>
      </c>
      <c r="G8" s="43">
        <f ca="1">COUNTIFS(FIT_Lite[Discharge Date],"&gt;="&amp;Statistics!$A8,FIT_Lite[Discharge Date],"&lt;"&amp;Statistics!$A9,FIT_Lite[Discharge AAPI Change or Low Risk],"&gt;0",FIT_Lite[Discharge Reason],"Successful Completion")</f>
        <v>0</v>
      </c>
      <c r="H8" s="43">
        <f ca="1">COUNTIFS(FIT_Lite[Discharge Date],"&gt;="&amp;Statistics!$A8,FIT_Lite[Date Enrolled],"&lt;"&amp;Statistics!$A9,FIT_Lite[Most Recent-DLA-20 Conducted/Available],"Yes")+COUNTIFS(FIT_Lite[Discharge Date],"",FIT_Lite[Date Enrolled],"&lt;"&amp;Statistics!$A9,FIT_Lite[Most Recent-DLA-20 Conducted/Available],"Yes")</f>
        <v>0</v>
      </c>
      <c r="I8" s="43">
        <f ca="1">COUNTIFS(FIT_Lite[Discharge Date],"&gt;="&amp;Statistics!$A8,FIT_Lite[Date Enrolled],"&lt;"&amp;Statistics!$A9,FIT_Lite[Update DLA-20 Improvement or Stability],"&gt;0")+COUNTIFS(FIT_Lite[Discharge Date],"",FIT_Lite[Date Enrolled],"&lt;"&amp;Statistics!$A9,FIT_Lite[Update DLA-20 Improvement or Stability],"&gt;0")</f>
        <v>0</v>
      </c>
      <c r="J8" s="43">
        <f ca="1">COUNTIFS(FIT_Lite[Discharge Date],"&gt;="&amp;Statistics!$A8,FIT_Lite[Discharge Date],"&lt;"&amp;Statistics!$A9,FIT_Lite[Discharge DLA-20 Change or Low Risk],"&gt;0",FIT_Lite[Discharge Reason],"Successful Completion")</f>
        <v>0</v>
      </c>
      <c r="K8" s="43">
        <f ca="1">COUNTIFS(FIT_Lite[Discharge Date],"&gt;="&amp;Statistics!$A8,FIT_Lite[Discharge Date],"&lt;"&amp;Statistics!$A9,FIT_Lite[Stably Employed at Discharge],"Stable",FIT_Lite[Discharge Reason],"Successful Completion")</f>
        <v>0</v>
      </c>
      <c r="L8" s="43">
        <f ca="1">COUNTIFS(FIT_Lite[Discharge Date],"&gt;="&amp;Statistics!$A8,FIT_Lite[Discharge Date],"&lt;"&amp;Statistics!$A9,FIT_Lite[Stably Housed at Discharge],"Stable",FIT_Lite[Discharge Reason],"Successful Completion")</f>
        <v>0</v>
      </c>
      <c r="M8" s="43">
        <f ca="1">COUNTIFS(FIT_Lite[Discharge Date],"&gt;="&amp;Statistics!$A8,FIT_Lite[Discharge Date],"&lt;"&amp;Statistics!$A9,FIT_Lite[Child Care at Discharge],"In Home",FIT_Lite[Discharge Reason],"Successful Completion")</f>
        <v>0</v>
      </c>
      <c r="N8" s="44" t="str">
        <f t="shared" ca="1" si="5"/>
        <v/>
      </c>
      <c r="O8" s="44" t="str">
        <f t="shared" ca="1" si="6"/>
        <v/>
      </c>
      <c r="P8" s="44" t="str">
        <f t="shared" ca="1" si="0"/>
        <v/>
      </c>
      <c r="Q8" s="44" t="str">
        <f t="shared" ca="1" si="1"/>
        <v/>
      </c>
      <c r="R8" s="44" t="str">
        <f t="shared" ca="1" si="7"/>
        <v/>
      </c>
      <c r="S8" s="44" t="str">
        <f t="shared" ca="1" si="2"/>
        <v/>
      </c>
      <c r="T8" s="44" t="str">
        <f t="shared" ca="1" si="3"/>
        <v/>
      </c>
      <c r="U8" s="44" t="str">
        <f t="shared" ca="1" si="4"/>
        <v/>
      </c>
      <c r="V8" s="43">
        <f ca="1">COUNTIFS(FIT_Lite[Referral Date],"&gt;="&amp;Statistics!$A8,FIT_Lite[Referral Date],"&lt;"&amp;Statistics!$A9)</f>
        <v>0</v>
      </c>
      <c r="W8" s="43">
        <f ca="1">COUNTIFS(FIT_Lite[Date of Non-Enrollment],"&gt;="&amp;Statistics!$A8,FIT_Lite[Date of Non-Enrollment],"&lt;"&amp;Statistics!$A9,FIT_Lite[Reason for Non-Enrollment],"&lt;&gt;Still Attempting to Engage Client",FIT_Lite[Reason for Non-Enrollment],"&lt;&gt;")</f>
        <v>0</v>
      </c>
      <c r="X8" s="43">
        <f ca="1">COUNTIFS(FIT_Lite[Date of Non-Enrollment],"&gt;="&amp;Statistics!$A8,FIT_Lite[Date of Non-Enrollment],"&lt;"&amp;Statistics!$A9,FIT_Lite[Reason for Non-Enrollment],"Still Attempting to Engage Client")</f>
        <v>0</v>
      </c>
      <c r="Y8" s="43">
        <f ca="1">COUNTIFS(FIT_Lite[Date Enrolled],"&gt;="&amp;Statistics!$A8,FIT_Lite[Date Enrolled],"&lt;"&amp;Statistics!$A9)</f>
        <v>0</v>
      </c>
    </row>
    <row r="9" spans="1:25" x14ac:dyDescent="0.25">
      <c r="A9" s="42">
        <f ca="1">DATE(YEAR('Reporting Month'!B$3)+1,1,1)</f>
        <v>46023</v>
      </c>
      <c r="B9" s="43">
        <f ca="1">COUNTIFS(FIT_Lite[Discharge Date],"&gt;="&amp;Statistics!$A9,FIT_Lite[Discharge Date],"&lt;"&amp;Statistics!$A10)</f>
        <v>0</v>
      </c>
      <c r="C9" s="43">
        <f ca="1">COUNTIFS(FIT_Lite[Discharge Date],"&gt;="&amp;Statistics!$A9,FIT_Lite[Discharge Date],"&lt;"&amp;Statistics!$A10,FIT_Lite[Child Care at Discharge],"In Home")</f>
        <v>0</v>
      </c>
      <c r="D9" s="43">
        <f ca="1">COUNTIFS(FIT_Lite[Discharge Date],"&gt;="&amp;Statistics!$A9,FIT_Lite[Discharge Date],"&lt;"&amp;Statistics!$A10,FIT_Lite[Discharge Reason],"Successful Completion")</f>
        <v>0</v>
      </c>
      <c r="E9" s="43">
        <f ca="1">COUNTIFS(FIT_Lite[Discharge Date],"&gt;="&amp;Statistics!$A9,FIT_Lite[Date Enrolled],"&lt;"&amp;Statistics!$A10,FIT_Lite[Most Recent-AAPI Conducted/Available],"Yes")+COUNTIFS(FIT_Lite[Discharge Date],"",FIT_Lite[Date Enrolled],"&lt;"&amp;Statistics!$A10,FIT_Lite[Most Recent-AAPI Conducted/Available],"Yes")</f>
        <v>0</v>
      </c>
      <c r="F9" s="43">
        <f ca="1">COUNTIFS(FIT_Lite[Discharge Date],"&gt;="&amp;Statistics!$A9,FIT_Lite[Date Enrolled],"&lt;"&amp;Statistics!$A10,FIT_Lite[Update AAPI Improvement or Stability],"&gt;0")+COUNTIFS(FIT_Lite[Discharge Date],"",FIT_Lite[Date Enrolled],"&lt;"&amp;Statistics!$A10,FIT_Lite[Update AAPI Improvement or Stability],"&gt;0")</f>
        <v>0</v>
      </c>
      <c r="G9" s="43">
        <f ca="1">COUNTIFS(FIT_Lite[Discharge Date],"&gt;="&amp;Statistics!$A9,FIT_Lite[Discharge Date],"&lt;"&amp;Statistics!$A10,FIT_Lite[Discharge AAPI Change or Low Risk],"&gt;0",FIT_Lite[Discharge Reason],"Successful Completion")</f>
        <v>0</v>
      </c>
      <c r="H9" s="43">
        <f ca="1">COUNTIFS(FIT_Lite[Discharge Date],"&gt;="&amp;Statistics!$A9,FIT_Lite[Date Enrolled],"&lt;"&amp;Statistics!$A10,FIT_Lite[Most Recent-DLA-20 Conducted/Available],"Yes")+COUNTIFS(FIT_Lite[Discharge Date],"",FIT_Lite[Date Enrolled],"&lt;"&amp;Statistics!$A10,FIT_Lite[Most Recent-DLA-20 Conducted/Available],"Yes")</f>
        <v>0</v>
      </c>
      <c r="I9" s="43">
        <f ca="1">COUNTIFS(FIT_Lite[Discharge Date],"&gt;="&amp;Statistics!$A9,FIT_Lite[Date Enrolled],"&lt;"&amp;Statistics!$A10,FIT_Lite[Update DLA-20 Improvement or Stability],"&gt;0")+COUNTIFS(FIT_Lite[Discharge Date],"",FIT_Lite[Date Enrolled],"&lt;"&amp;Statistics!$A10,FIT_Lite[Update DLA-20 Improvement or Stability],"&gt;0")</f>
        <v>0</v>
      </c>
      <c r="J9" s="43">
        <f ca="1">COUNTIFS(FIT_Lite[Discharge Date],"&gt;="&amp;Statistics!$A9,FIT_Lite[Discharge Date],"&lt;"&amp;Statistics!$A10,FIT_Lite[Discharge DLA-20 Change or Low Risk],"&gt;0",FIT_Lite[Discharge Reason],"Successful Completion")</f>
        <v>0</v>
      </c>
      <c r="K9" s="43">
        <f ca="1">COUNTIFS(FIT_Lite[Discharge Date],"&gt;="&amp;Statistics!$A9,FIT_Lite[Discharge Date],"&lt;"&amp;Statistics!$A10,FIT_Lite[Stably Employed at Discharge],"Stable",FIT_Lite[Discharge Reason],"Successful Completion")</f>
        <v>0</v>
      </c>
      <c r="L9" s="43">
        <f ca="1">COUNTIFS(FIT_Lite[Discharge Date],"&gt;="&amp;Statistics!$A9,FIT_Lite[Discharge Date],"&lt;"&amp;Statistics!$A10,FIT_Lite[Stably Housed at Discharge],"Stable",FIT_Lite[Discharge Reason],"Successful Completion")</f>
        <v>0</v>
      </c>
      <c r="M9" s="43">
        <f ca="1">COUNTIFS(FIT_Lite[Discharge Date],"&gt;="&amp;Statistics!$A9,FIT_Lite[Discharge Date],"&lt;"&amp;Statistics!$A10,FIT_Lite[Child Care at Discharge],"In Home",FIT_Lite[Discharge Reason],"Successful Completion")</f>
        <v>0</v>
      </c>
      <c r="N9" s="44" t="str">
        <f t="shared" ca="1" si="5"/>
        <v/>
      </c>
      <c r="O9" s="44" t="str">
        <f t="shared" ca="1" si="6"/>
        <v/>
      </c>
      <c r="P9" s="44" t="str">
        <f t="shared" ca="1" si="0"/>
        <v/>
      </c>
      <c r="Q9" s="44" t="str">
        <f t="shared" ca="1" si="1"/>
        <v/>
      </c>
      <c r="R9" s="44" t="str">
        <f t="shared" ca="1" si="7"/>
        <v/>
      </c>
      <c r="S9" s="44" t="str">
        <f t="shared" ca="1" si="2"/>
        <v/>
      </c>
      <c r="T9" s="44" t="str">
        <f t="shared" ca="1" si="3"/>
        <v/>
      </c>
      <c r="U9" s="44" t="str">
        <f t="shared" ca="1" si="4"/>
        <v/>
      </c>
      <c r="V9" s="43">
        <f ca="1">COUNTIFS(FIT_Lite[Referral Date],"&gt;="&amp;Statistics!$A9,FIT_Lite[Referral Date],"&lt;"&amp;Statistics!$A10)</f>
        <v>0</v>
      </c>
      <c r="W9" s="43">
        <f ca="1">COUNTIFS(FIT_Lite[Date of Non-Enrollment],"&gt;="&amp;Statistics!$A9,FIT_Lite[Date of Non-Enrollment],"&lt;"&amp;Statistics!$A10,FIT_Lite[Reason for Non-Enrollment],"&lt;&gt;Still Attempting to Engage Client",FIT_Lite[Reason for Non-Enrollment],"&lt;&gt;")</f>
        <v>0</v>
      </c>
      <c r="X9" s="43">
        <f ca="1">COUNTIFS(FIT_Lite[Date of Non-Enrollment],"&gt;="&amp;Statistics!$A9,FIT_Lite[Date of Non-Enrollment],"&lt;"&amp;Statistics!$A10,FIT_Lite[Reason for Non-Enrollment],"Still Attempting to Engage Client")</f>
        <v>0</v>
      </c>
      <c r="Y9" s="43">
        <f ca="1">COUNTIFS(FIT_Lite[Date Enrolled],"&gt;="&amp;Statistics!$A9,FIT_Lite[Date Enrolled],"&lt;"&amp;Statistics!$A10)</f>
        <v>0</v>
      </c>
    </row>
    <row r="10" spans="1:25" x14ac:dyDescent="0.25">
      <c r="A10" s="42">
        <f ca="1">DATE(YEAR('Reporting Month'!B$3)+1,2,1)</f>
        <v>46054</v>
      </c>
      <c r="B10" s="43">
        <f ca="1">COUNTIFS(FIT_Lite[Discharge Date],"&gt;="&amp;Statistics!$A10,FIT_Lite[Discharge Date],"&lt;"&amp;Statistics!$A11)</f>
        <v>0</v>
      </c>
      <c r="C10" s="43">
        <f ca="1">COUNTIFS(FIT_Lite[Discharge Date],"&gt;="&amp;Statistics!$A10,FIT_Lite[Discharge Date],"&lt;"&amp;Statistics!$A11,FIT_Lite[Child Care at Discharge],"In Home")</f>
        <v>0</v>
      </c>
      <c r="D10" s="43">
        <f ca="1">COUNTIFS(FIT_Lite[Discharge Date],"&gt;="&amp;Statistics!$A10,FIT_Lite[Discharge Date],"&lt;"&amp;Statistics!$A11,FIT_Lite[Discharge Reason],"Successful Completion")</f>
        <v>0</v>
      </c>
      <c r="E10" s="43">
        <f ca="1">COUNTIFS(FIT_Lite[Discharge Date],"&gt;="&amp;Statistics!$A10,FIT_Lite[Date Enrolled],"&lt;"&amp;Statistics!$A11,FIT_Lite[Most Recent-AAPI Conducted/Available],"Yes")+COUNTIFS(FIT_Lite[Discharge Date],"",FIT_Lite[Date Enrolled],"&lt;"&amp;Statistics!$A11,FIT_Lite[Most Recent-AAPI Conducted/Available],"Yes")</f>
        <v>0</v>
      </c>
      <c r="F10" s="43">
        <f ca="1">COUNTIFS(FIT_Lite[Discharge Date],"&gt;="&amp;Statistics!$A10,FIT_Lite[Date Enrolled],"&lt;"&amp;Statistics!$A11,FIT_Lite[Update AAPI Improvement or Stability],"&gt;0")+COUNTIFS(FIT_Lite[Discharge Date],"",FIT_Lite[Date Enrolled],"&lt;"&amp;Statistics!$A11,FIT_Lite[Update AAPI Improvement or Stability],"&gt;0")</f>
        <v>0</v>
      </c>
      <c r="G10" s="43">
        <f ca="1">COUNTIFS(FIT_Lite[Discharge Date],"&gt;="&amp;Statistics!$A10,FIT_Lite[Discharge Date],"&lt;"&amp;Statistics!$A11,FIT_Lite[Discharge AAPI Change or Low Risk],"&gt;0",FIT_Lite[Discharge Reason],"Successful Completion")</f>
        <v>0</v>
      </c>
      <c r="H10" s="43">
        <f ca="1">COUNTIFS(FIT_Lite[Discharge Date],"&gt;="&amp;Statistics!$A10,FIT_Lite[Date Enrolled],"&lt;"&amp;Statistics!$A11,FIT_Lite[Most Recent-DLA-20 Conducted/Available],"Yes")+COUNTIFS(FIT_Lite[Discharge Date],"",FIT_Lite[Date Enrolled],"&lt;"&amp;Statistics!$A11,FIT_Lite[Most Recent-DLA-20 Conducted/Available],"Yes")</f>
        <v>0</v>
      </c>
      <c r="I10" s="43">
        <f ca="1">COUNTIFS(FIT_Lite[Discharge Date],"&gt;="&amp;Statistics!$A10,FIT_Lite[Date Enrolled],"&lt;"&amp;Statistics!$A11,FIT_Lite[Update DLA-20 Improvement or Stability],"&gt;0")+COUNTIFS(FIT_Lite[Discharge Date],"",FIT_Lite[Date Enrolled],"&lt;"&amp;Statistics!$A11,FIT_Lite[Update DLA-20 Improvement or Stability],"&gt;0")</f>
        <v>0</v>
      </c>
      <c r="J10" s="43">
        <f ca="1">COUNTIFS(FIT_Lite[Discharge Date],"&gt;="&amp;Statistics!$A10,FIT_Lite[Discharge Date],"&lt;"&amp;Statistics!$A11,FIT_Lite[Discharge DLA-20 Change or Low Risk],"&gt;0",FIT_Lite[Discharge Reason],"Successful Completion")</f>
        <v>0</v>
      </c>
      <c r="K10" s="43">
        <f ca="1">COUNTIFS(FIT_Lite[Discharge Date],"&gt;="&amp;Statistics!$A10,FIT_Lite[Discharge Date],"&lt;"&amp;Statistics!$A11,FIT_Lite[Stably Employed at Discharge],"Stable",FIT_Lite[Discharge Reason],"Successful Completion")</f>
        <v>0</v>
      </c>
      <c r="L10" s="43">
        <f ca="1">COUNTIFS(FIT_Lite[Discharge Date],"&gt;="&amp;Statistics!$A10,FIT_Lite[Discharge Date],"&lt;"&amp;Statistics!$A11,FIT_Lite[Stably Housed at Discharge],"Stable",FIT_Lite[Discharge Reason],"Successful Completion")</f>
        <v>0</v>
      </c>
      <c r="M10" s="43">
        <f ca="1">COUNTIFS(FIT_Lite[Discharge Date],"&gt;="&amp;Statistics!$A10,FIT_Lite[Discharge Date],"&lt;"&amp;Statistics!$A11,FIT_Lite[Child Care at Discharge],"In Home",FIT_Lite[Discharge Reason],"Successful Completion")</f>
        <v>0</v>
      </c>
      <c r="N10" s="44" t="str">
        <f t="shared" ca="1" si="5"/>
        <v/>
      </c>
      <c r="O10" s="44" t="str">
        <f t="shared" ca="1" si="6"/>
        <v/>
      </c>
      <c r="P10" s="44" t="str">
        <f t="shared" ca="1" si="0"/>
        <v/>
      </c>
      <c r="Q10" s="44" t="str">
        <f t="shared" ca="1" si="1"/>
        <v/>
      </c>
      <c r="R10" s="44" t="str">
        <f t="shared" ca="1" si="7"/>
        <v/>
      </c>
      <c r="S10" s="44" t="str">
        <f t="shared" ca="1" si="2"/>
        <v/>
      </c>
      <c r="T10" s="44" t="str">
        <f t="shared" ca="1" si="3"/>
        <v/>
      </c>
      <c r="U10" s="44" t="str">
        <f t="shared" ca="1" si="4"/>
        <v/>
      </c>
      <c r="V10" s="43">
        <f ca="1">COUNTIFS(FIT_Lite[Referral Date],"&gt;="&amp;Statistics!$A10,FIT_Lite[Referral Date],"&lt;"&amp;Statistics!$A11)</f>
        <v>0</v>
      </c>
      <c r="W10" s="43">
        <f ca="1">COUNTIFS(FIT_Lite[Date of Non-Enrollment],"&gt;="&amp;Statistics!$A10,FIT_Lite[Date of Non-Enrollment],"&lt;"&amp;Statistics!$A11,FIT_Lite[Reason for Non-Enrollment],"&lt;&gt;Still Attempting to Engage Client",FIT_Lite[Reason for Non-Enrollment],"&lt;&gt;")</f>
        <v>0</v>
      </c>
      <c r="X10" s="43">
        <f ca="1">COUNTIFS(FIT_Lite[Date of Non-Enrollment],"&gt;="&amp;Statistics!$A10,FIT_Lite[Date of Non-Enrollment],"&lt;"&amp;Statistics!$A11,FIT_Lite[Reason for Non-Enrollment],"Still Attempting to Engage Client")</f>
        <v>0</v>
      </c>
      <c r="Y10" s="43">
        <f ca="1">COUNTIFS(FIT_Lite[Date Enrolled],"&gt;="&amp;Statistics!$A10,FIT_Lite[Date Enrolled],"&lt;"&amp;Statistics!$A11)</f>
        <v>0</v>
      </c>
    </row>
    <row r="11" spans="1:25" x14ac:dyDescent="0.25">
      <c r="A11" s="42">
        <f ca="1">DATE(YEAR('Reporting Month'!B$3)+1,3,1)</f>
        <v>46082</v>
      </c>
      <c r="B11" s="43">
        <f ca="1">COUNTIFS(FIT_Lite[Discharge Date],"&gt;="&amp;Statistics!$A11,FIT_Lite[Discharge Date],"&lt;"&amp;Statistics!$A12)</f>
        <v>0</v>
      </c>
      <c r="C11" s="43">
        <f ca="1">COUNTIFS(FIT_Lite[Discharge Date],"&gt;="&amp;Statistics!$A11,FIT_Lite[Discharge Date],"&lt;"&amp;Statistics!$A12,FIT_Lite[Child Care at Discharge],"In Home")</f>
        <v>0</v>
      </c>
      <c r="D11" s="43">
        <f ca="1">COUNTIFS(FIT_Lite[Discharge Date],"&gt;="&amp;Statistics!$A11,FIT_Lite[Discharge Date],"&lt;"&amp;Statistics!$A12,FIT_Lite[Discharge Reason],"Successful Completion")</f>
        <v>0</v>
      </c>
      <c r="E11" s="43">
        <f ca="1">COUNTIFS(FIT_Lite[Discharge Date],"&gt;="&amp;Statistics!$A11,FIT_Lite[Date Enrolled],"&lt;"&amp;Statistics!$A12,FIT_Lite[Most Recent-AAPI Conducted/Available],"Yes")+COUNTIFS(FIT_Lite[Discharge Date],"",FIT_Lite[Date Enrolled],"&lt;"&amp;Statistics!$A12,FIT_Lite[Most Recent-AAPI Conducted/Available],"Yes")</f>
        <v>0</v>
      </c>
      <c r="F11" s="43">
        <f ca="1">COUNTIFS(FIT_Lite[Discharge Date],"&gt;="&amp;Statistics!$A11,FIT_Lite[Date Enrolled],"&lt;"&amp;Statistics!$A12,FIT_Lite[Update AAPI Improvement or Stability],"&gt;0")+COUNTIFS(FIT_Lite[Discharge Date],"",FIT_Lite[Date Enrolled],"&lt;"&amp;Statistics!$A12,FIT_Lite[Update AAPI Improvement or Stability],"&gt;0")</f>
        <v>0</v>
      </c>
      <c r="G11" s="43">
        <f ca="1">COUNTIFS(FIT_Lite[Discharge Date],"&gt;="&amp;Statistics!$A11,FIT_Lite[Discharge Date],"&lt;"&amp;Statistics!$A12,FIT_Lite[Discharge AAPI Change or Low Risk],"&gt;0",FIT_Lite[Discharge Reason],"Successful Completion")</f>
        <v>0</v>
      </c>
      <c r="H11" s="43">
        <f ca="1">COUNTIFS(FIT_Lite[Discharge Date],"&gt;="&amp;Statistics!$A11,FIT_Lite[Date Enrolled],"&lt;"&amp;Statistics!$A12,FIT_Lite[Most Recent-DLA-20 Conducted/Available],"Yes")+COUNTIFS(FIT_Lite[Discharge Date],"",FIT_Lite[Date Enrolled],"&lt;"&amp;Statistics!$A12,FIT_Lite[Most Recent-DLA-20 Conducted/Available],"Yes")</f>
        <v>0</v>
      </c>
      <c r="I11" s="43">
        <f ca="1">COUNTIFS(FIT_Lite[Discharge Date],"&gt;="&amp;Statistics!$A11,FIT_Lite[Date Enrolled],"&lt;"&amp;Statistics!$A12,FIT_Lite[Update DLA-20 Improvement or Stability],"&gt;0")+COUNTIFS(FIT_Lite[Discharge Date],"",FIT_Lite[Date Enrolled],"&lt;"&amp;Statistics!$A12,FIT_Lite[Update DLA-20 Improvement or Stability],"&gt;0")</f>
        <v>0</v>
      </c>
      <c r="J11" s="43">
        <f ca="1">COUNTIFS(FIT_Lite[Discharge Date],"&gt;="&amp;Statistics!$A11,FIT_Lite[Discharge Date],"&lt;"&amp;Statistics!$A12,FIT_Lite[Discharge DLA-20 Change or Low Risk],"&gt;0",FIT_Lite[Discharge Reason],"Successful Completion")</f>
        <v>0</v>
      </c>
      <c r="K11" s="43">
        <f ca="1">COUNTIFS(FIT_Lite[Discharge Date],"&gt;="&amp;Statistics!$A11,FIT_Lite[Discharge Date],"&lt;"&amp;Statistics!$A12,FIT_Lite[Stably Employed at Discharge],"Stable",FIT_Lite[Discharge Reason],"Successful Completion")</f>
        <v>0</v>
      </c>
      <c r="L11" s="43">
        <f ca="1">COUNTIFS(FIT_Lite[Discharge Date],"&gt;="&amp;Statistics!$A11,FIT_Lite[Discharge Date],"&lt;"&amp;Statistics!$A12,FIT_Lite[Stably Housed at Discharge],"Stable",FIT_Lite[Discharge Reason],"Successful Completion")</f>
        <v>0</v>
      </c>
      <c r="M11" s="43">
        <f ca="1">COUNTIFS(FIT_Lite[Discharge Date],"&gt;="&amp;Statistics!$A11,FIT_Lite[Discharge Date],"&lt;"&amp;Statistics!$A12,FIT_Lite[Child Care at Discharge],"In Home",FIT_Lite[Discharge Reason],"Successful Completion")</f>
        <v>0</v>
      </c>
      <c r="N11" s="44" t="str">
        <f t="shared" ca="1" si="5"/>
        <v/>
      </c>
      <c r="O11" s="44" t="str">
        <f t="shared" ca="1" si="6"/>
        <v/>
      </c>
      <c r="P11" s="44" t="str">
        <f t="shared" ca="1" si="0"/>
        <v/>
      </c>
      <c r="Q11" s="44" t="str">
        <f t="shared" ca="1" si="1"/>
        <v/>
      </c>
      <c r="R11" s="44" t="str">
        <f t="shared" ca="1" si="7"/>
        <v/>
      </c>
      <c r="S11" s="44" t="str">
        <f t="shared" ca="1" si="2"/>
        <v/>
      </c>
      <c r="T11" s="44" t="str">
        <f t="shared" ca="1" si="3"/>
        <v/>
      </c>
      <c r="U11" s="44" t="str">
        <f t="shared" ca="1" si="4"/>
        <v/>
      </c>
      <c r="V11" s="43">
        <f ca="1">COUNTIFS(FIT_Lite[Referral Date],"&gt;="&amp;Statistics!$A11,FIT_Lite[Referral Date],"&lt;"&amp;Statistics!$A12)</f>
        <v>0</v>
      </c>
      <c r="W11" s="43">
        <f ca="1">COUNTIFS(FIT_Lite[Date of Non-Enrollment],"&gt;="&amp;Statistics!$A11,FIT_Lite[Date of Non-Enrollment],"&lt;"&amp;Statistics!$A12,FIT_Lite[Reason for Non-Enrollment],"&lt;&gt;Still Attempting to Engage Client",FIT_Lite[Reason for Non-Enrollment],"&lt;&gt;")</f>
        <v>0</v>
      </c>
      <c r="X11" s="43">
        <f ca="1">COUNTIFS(FIT_Lite[Date of Non-Enrollment],"&gt;="&amp;Statistics!$A11,FIT_Lite[Date of Non-Enrollment],"&lt;"&amp;Statistics!$A12,FIT_Lite[Reason for Non-Enrollment],"Still Attempting to Engage Client")</f>
        <v>0</v>
      </c>
      <c r="Y11" s="43">
        <f ca="1">COUNTIFS(FIT_Lite[Date Enrolled],"&gt;="&amp;Statistics!$A11,FIT_Lite[Date Enrolled],"&lt;"&amp;Statistics!$A12)</f>
        <v>0</v>
      </c>
    </row>
    <row r="12" spans="1:25" x14ac:dyDescent="0.25">
      <c r="A12" s="42">
        <f ca="1">DATE(YEAR('Reporting Month'!B$3)+1,4,1)</f>
        <v>46113</v>
      </c>
      <c r="B12" s="43">
        <f ca="1">COUNTIFS(FIT_Lite[Discharge Date],"&gt;="&amp;Statistics!$A12,FIT_Lite[Discharge Date],"&lt;"&amp;Statistics!$A13)</f>
        <v>0</v>
      </c>
      <c r="C12" s="43">
        <f ca="1">COUNTIFS(FIT_Lite[Discharge Date],"&gt;="&amp;Statistics!$A12,FIT_Lite[Discharge Date],"&lt;"&amp;Statistics!$A13,FIT_Lite[Child Care at Discharge],"In Home")</f>
        <v>0</v>
      </c>
      <c r="D12" s="43">
        <f ca="1">COUNTIFS(FIT_Lite[Discharge Date],"&gt;="&amp;Statistics!$A12,FIT_Lite[Discharge Date],"&lt;"&amp;Statistics!$A13,FIT_Lite[Discharge Reason],"Successful Completion")</f>
        <v>0</v>
      </c>
      <c r="E12" s="43">
        <f ca="1">COUNTIFS(FIT_Lite[Discharge Date],"&gt;="&amp;Statistics!$A12,FIT_Lite[Date Enrolled],"&lt;"&amp;Statistics!$A13,FIT_Lite[Most Recent-AAPI Conducted/Available],"Yes")+COUNTIFS(FIT_Lite[Discharge Date],"",FIT_Lite[Date Enrolled],"&lt;"&amp;Statistics!$A13,FIT_Lite[Most Recent-AAPI Conducted/Available],"Yes")</f>
        <v>0</v>
      </c>
      <c r="F12" s="43">
        <f ca="1">COUNTIFS(FIT_Lite[Discharge Date],"&gt;="&amp;Statistics!$A12,FIT_Lite[Date Enrolled],"&lt;"&amp;Statistics!$A13,FIT_Lite[Update AAPI Improvement or Stability],"&gt;0")+COUNTIFS(FIT_Lite[Discharge Date],"",FIT_Lite[Date Enrolled],"&lt;"&amp;Statistics!$A13,FIT_Lite[Update AAPI Improvement or Stability],"&gt;0")</f>
        <v>0</v>
      </c>
      <c r="G12" s="43">
        <f ca="1">COUNTIFS(FIT_Lite[Discharge Date],"&gt;="&amp;Statistics!$A12,FIT_Lite[Discharge Date],"&lt;"&amp;Statistics!$A13,FIT_Lite[Discharge AAPI Change or Low Risk],"&gt;0",FIT_Lite[Discharge Reason],"Successful Completion")</f>
        <v>0</v>
      </c>
      <c r="H12" s="43">
        <f ca="1">COUNTIFS(FIT_Lite[Discharge Date],"&gt;="&amp;Statistics!$A12,FIT_Lite[Date Enrolled],"&lt;"&amp;Statistics!$A13,FIT_Lite[Most Recent-DLA-20 Conducted/Available],"Yes")+COUNTIFS(FIT_Lite[Discharge Date],"",FIT_Lite[Date Enrolled],"&lt;"&amp;Statistics!$A13,FIT_Lite[Most Recent-DLA-20 Conducted/Available],"Yes")</f>
        <v>0</v>
      </c>
      <c r="I12" s="43">
        <f ca="1">COUNTIFS(FIT_Lite[Discharge Date],"&gt;="&amp;Statistics!$A12,FIT_Lite[Date Enrolled],"&lt;"&amp;Statistics!$A13,FIT_Lite[Update DLA-20 Improvement or Stability],"&gt;0")+COUNTIFS(FIT_Lite[Discharge Date],"",FIT_Lite[Date Enrolled],"&lt;"&amp;Statistics!$A13,FIT_Lite[Update DLA-20 Improvement or Stability],"&gt;0")</f>
        <v>0</v>
      </c>
      <c r="J12" s="43">
        <f ca="1">COUNTIFS(FIT_Lite[Discharge Date],"&gt;="&amp;Statistics!$A12,FIT_Lite[Discharge Date],"&lt;"&amp;Statistics!$A13,FIT_Lite[Discharge DLA-20 Change or Low Risk],"&gt;0",FIT_Lite[Discharge Reason],"Successful Completion")</f>
        <v>0</v>
      </c>
      <c r="K12" s="43">
        <f ca="1">COUNTIFS(FIT_Lite[Discharge Date],"&gt;="&amp;Statistics!$A12,FIT_Lite[Discharge Date],"&lt;"&amp;Statistics!$A13,FIT_Lite[Stably Employed at Discharge],"Stable",FIT_Lite[Discharge Reason],"Successful Completion")</f>
        <v>0</v>
      </c>
      <c r="L12" s="43">
        <f ca="1">COUNTIFS(FIT_Lite[Discharge Date],"&gt;="&amp;Statistics!$A12,FIT_Lite[Discharge Date],"&lt;"&amp;Statistics!$A13,FIT_Lite[Stably Housed at Discharge],"Stable",FIT_Lite[Discharge Reason],"Successful Completion")</f>
        <v>0</v>
      </c>
      <c r="M12" s="43">
        <f ca="1">COUNTIFS(FIT_Lite[Discharge Date],"&gt;="&amp;Statistics!$A12,FIT_Lite[Discharge Date],"&lt;"&amp;Statistics!$A13,FIT_Lite[Child Care at Discharge],"In Home",FIT_Lite[Discharge Reason],"Successful Completion")</f>
        <v>0</v>
      </c>
      <c r="N12" s="44" t="str">
        <f t="shared" ca="1" si="5"/>
        <v/>
      </c>
      <c r="O12" s="44" t="str">
        <f t="shared" ca="1" si="6"/>
        <v/>
      </c>
      <c r="P12" s="44" t="str">
        <f t="shared" ca="1" si="0"/>
        <v/>
      </c>
      <c r="Q12" s="44" t="str">
        <f t="shared" ca="1" si="1"/>
        <v/>
      </c>
      <c r="R12" s="44" t="str">
        <f t="shared" ca="1" si="7"/>
        <v/>
      </c>
      <c r="S12" s="44" t="str">
        <f t="shared" ca="1" si="2"/>
        <v/>
      </c>
      <c r="T12" s="44" t="str">
        <f t="shared" ca="1" si="3"/>
        <v/>
      </c>
      <c r="U12" s="44" t="str">
        <f t="shared" ca="1" si="4"/>
        <v/>
      </c>
      <c r="V12" s="43">
        <f ca="1">COUNTIFS(FIT_Lite[Referral Date],"&gt;="&amp;Statistics!$A12,FIT_Lite[Referral Date],"&lt;"&amp;Statistics!$A13)</f>
        <v>0</v>
      </c>
      <c r="W12" s="43">
        <f ca="1">COUNTIFS(FIT_Lite[Date of Non-Enrollment],"&gt;="&amp;Statistics!$A12,FIT_Lite[Date of Non-Enrollment],"&lt;"&amp;Statistics!$A13,FIT_Lite[Reason for Non-Enrollment],"&lt;&gt;Still Attempting to Engage Client",FIT_Lite[Reason for Non-Enrollment],"&lt;&gt;")</f>
        <v>0</v>
      </c>
      <c r="X12" s="43">
        <f ca="1">COUNTIFS(FIT_Lite[Date of Non-Enrollment],"&gt;="&amp;Statistics!$A12,FIT_Lite[Date of Non-Enrollment],"&lt;"&amp;Statistics!$A13,FIT_Lite[Reason for Non-Enrollment],"Still Attempting to Engage Client")</f>
        <v>0</v>
      </c>
      <c r="Y12" s="43">
        <f ca="1">COUNTIFS(FIT_Lite[Date Enrolled],"&gt;="&amp;Statistics!$A12,FIT_Lite[Date Enrolled],"&lt;"&amp;Statistics!$A13)</f>
        <v>0</v>
      </c>
    </row>
    <row r="13" spans="1:25" x14ac:dyDescent="0.25">
      <c r="A13" s="42">
        <f ca="1">DATE(YEAR('Reporting Month'!B$3)+1,5,1)</f>
        <v>46143</v>
      </c>
      <c r="B13" s="43">
        <f ca="1">COUNTIFS(FIT_Lite[Discharge Date],"&gt;="&amp;Statistics!$A13,FIT_Lite[Discharge Date],"&lt;"&amp;Statistics!$A14)</f>
        <v>0</v>
      </c>
      <c r="C13" s="43">
        <f ca="1">COUNTIFS(FIT_Lite[Discharge Date],"&gt;="&amp;Statistics!$A13,FIT_Lite[Discharge Date],"&lt;"&amp;Statistics!$A14,FIT_Lite[Child Care at Discharge],"In Home")</f>
        <v>0</v>
      </c>
      <c r="D13" s="43">
        <f ca="1">COUNTIFS(FIT_Lite[Discharge Date],"&gt;="&amp;Statistics!$A13,FIT_Lite[Discharge Date],"&lt;"&amp;Statistics!$A14,FIT_Lite[Discharge Reason],"Successful Completion")</f>
        <v>0</v>
      </c>
      <c r="E13" s="43">
        <f ca="1">COUNTIFS(FIT_Lite[Discharge Date],"&gt;="&amp;Statistics!$A13,FIT_Lite[Date Enrolled],"&lt;"&amp;Statistics!$A14,FIT_Lite[Most Recent-AAPI Conducted/Available],"Yes")+COUNTIFS(FIT_Lite[Discharge Date],"",FIT_Lite[Date Enrolled],"&lt;"&amp;Statistics!$A14,FIT_Lite[Most Recent-AAPI Conducted/Available],"Yes")</f>
        <v>0</v>
      </c>
      <c r="F13" s="43">
        <f ca="1">COUNTIFS(FIT_Lite[Discharge Date],"&gt;="&amp;Statistics!$A13,FIT_Lite[Date Enrolled],"&lt;"&amp;Statistics!$A14,FIT_Lite[Update AAPI Improvement or Stability],"&gt;0")+COUNTIFS(FIT_Lite[Discharge Date],"",FIT_Lite[Date Enrolled],"&lt;"&amp;Statistics!$A14,FIT_Lite[Update AAPI Improvement or Stability],"&gt;0")</f>
        <v>0</v>
      </c>
      <c r="G13" s="43">
        <f ca="1">COUNTIFS(FIT_Lite[Discharge Date],"&gt;="&amp;Statistics!$A13,FIT_Lite[Discharge Date],"&lt;"&amp;Statistics!$A14,FIT_Lite[Discharge AAPI Change or Low Risk],"&gt;0",FIT_Lite[Discharge Reason],"Successful Completion")</f>
        <v>0</v>
      </c>
      <c r="H13" s="43">
        <f ca="1">COUNTIFS(FIT_Lite[Discharge Date],"&gt;="&amp;Statistics!$A13,FIT_Lite[Date Enrolled],"&lt;"&amp;Statistics!$A14,FIT_Lite[Most Recent-DLA-20 Conducted/Available],"Yes")+COUNTIFS(FIT_Lite[Discharge Date],"",FIT_Lite[Date Enrolled],"&lt;"&amp;Statistics!$A14,FIT_Lite[Most Recent-DLA-20 Conducted/Available],"Yes")</f>
        <v>0</v>
      </c>
      <c r="I13" s="43">
        <f ca="1">COUNTIFS(FIT_Lite[Discharge Date],"&gt;="&amp;Statistics!$A13,FIT_Lite[Date Enrolled],"&lt;"&amp;Statistics!$A14,FIT_Lite[Update DLA-20 Improvement or Stability],"&gt;0")+COUNTIFS(FIT_Lite[Discharge Date],"",FIT_Lite[Date Enrolled],"&lt;"&amp;Statistics!$A14,FIT_Lite[Update DLA-20 Improvement or Stability],"&gt;0")</f>
        <v>0</v>
      </c>
      <c r="J13" s="43">
        <f ca="1">COUNTIFS(FIT_Lite[Discharge Date],"&gt;="&amp;Statistics!$A13,FIT_Lite[Discharge Date],"&lt;"&amp;Statistics!$A14,FIT_Lite[Discharge DLA-20 Change or Low Risk],"&gt;0",FIT_Lite[Discharge Reason],"Successful Completion")</f>
        <v>0</v>
      </c>
      <c r="K13" s="43">
        <f ca="1">COUNTIFS(FIT_Lite[Discharge Date],"&gt;="&amp;Statistics!$A13,FIT_Lite[Discharge Date],"&lt;"&amp;Statistics!$A14,FIT_Lite[Stably Employed at Discharge],"Stable",FIT_Lite[Discharge Reason],"Successful Completion")</f>
        <v>0</v>
      </c>
      <c r="L13" s="43">
        <f ca="1">COUNTIFS(FIT_Lite[Discharge Date],"&gt;="&amp;Statistics!$A13,FIT_Lite[Discharge Date],"&lt;"&amp;Statistics!$A14,FIT_Lite[Stably Housed at Discharge],"Stable",FIT_Lite[Discharge Reason],"Successful Completion")</f>
        <v>0</v>
      </c>
      <c r="M13" s="43">
        <f ca="1">COUNTIFS(FIT_Lite[Discharge Date],"&gt;="&amp;Statistics!$A13,FIT_Lite[Discharge Date],"&lt;"&amp;Statistics!$A14,FIT_Lite[Child Care at Discharge],"In Home",FIT_Lite[Discharge Reason],"Successful Completion")</f>
        <v>0</v>
      </c>
      <c r="N13" s="44" t="str">
        <f t="shared" ca="1" si="5"/>
        <v/>
      </c>
      <c r="O13" s="44" t="str">
        <f t="shared" ca="1" si="6"/>
        <v/>
      </c>
      <c r="P13" s="44" t="str">
        <f t="shared" ca="1" si="0"/>
        <v/>
      </c>
      <c r="Q13" s="44" t="str">
        <f t="shared" ca="1" si="1"/>
        <v/>
      </c>
      <c r="R13" s="44" t="str">
        <f t="shared" ca="1" si="7"/>
        <v/>
      </c>
      <c r="S13" s="44" t="str">
        <f t="shared" ca="1" si="2"/>
        <v/>
      </c>
      <c r="T13" s="44" t="str">
        <f t="shared" ca="1" si="3"/>
        <v/>
      </c>
      <c r="U13" s="44" t="str">
        <f t="shared" ca="1" si="4"/>
        <v/>
      </c>
      <c r="V13" s="43">
        <f ca="1">COUNTIFS(FIT_Lite[Referral Date],"&gt;="&amp;Statistics!$A13,FIT_Lite[Referral Date],"&lt;"&amp;Statistics!$A14)</f>
        <v>0</v>
      </c>
      <c r="W13" s="43">
        <f ca="1">COUNTIFS(FIT_Lite[Date of Non-Enrollment],"&gt;="&amp;Statistics!$A13,FIT_Lite[Date of Non-Enrollment],"&lt;"&amp;Statistics!$A14,FIT_Lite[Reason for Non-Enrollment],"&lt;&gt;Still Attempting to Engage Client",FIT_Lite[Reason for Non-Enrollment],"&lt;&gt;")</f>
        <v>0</v>
      </c>
      <c r="X13" s="43">
        <f ca="1">COUNTIFS(FIT_Lite[Date of Non-Enrollment],"&gt;="&amp;Statistics!$A13,FIT_Lite[Date of Non-Enrollment],"&lt;"&amp;Statistics!$A14,FIT_Lite[Reason for Non-Enrollment],"Still Attempting to Engage Client")</f>
        <v>0</v>
      </c>
      <c r="Y13" s="43">
        <f ca="1">COUNTIFS(FIT_Lite[Date Enrolled],"&gt;="&amp;Statistics!$A13,FIT_Lite[Date Enrolled],"&lt;"&amp;Statistics!$A14)</f>
        <v>0</v>
      </c>
    </row>
    <row r="14" spans="1:25" x14ac:dyDescent="0.25">
      <c r="A14" s="42">
        <f ca="1">DATE(YEAR('Reporting Month'!B$3)+1,6,1)</f>
        <v>46174</v>
      </c>
      <c r="B14" s="43">
        <f ca="1">COUNTIFS(FIT_Lite[Discharge Date],"&gt;="&amp;Statistics!$A14,FIT_Lite[Discharge Date],"&lt;"&amp;DATE(YEAR($A14),MONTH($A14)+1,DAY($A14)))</f>
        <v>0</v>
      </c>
      <c r="C14" s="43">
        <f ca="1">COUNTIFS(FIT_Lite[Discharge Date],"&gt;="&amp;Statistics!$A14,FIT_Lite[Discharge Date],"&lt;"&amp;DATE(YEAR($A14),MONTH($A14)+1,DAY($A14)),FIT_Lite[Child Care at Discharge],"In Home")</f>
        <v>0</v>
      </c>
      <c r="D14" s="43">
        <f ca="1">COUNTIFS(FIT_Lite[Discharge Date],"&gt;="&amp;Statistics!$A14,FIT_Lite[Discharge Date],"&lt;"&amp;DATE(YEAR($A14),MONTH($A14)+1,DAY($A14)),FIT_Lite[Discharge Reason],"Successful Completion")</f>
        <v>0</v>
      </c>
      <c r="E14" s="43">
        <f ca="1">COUNTIFS(FIT_Lite[Discharge Date],"&gt;="&amp;Statistics!$A14,FIT_Lite[Date Enrolled],"&lt;"&amp;DATE(YEAR($A14),MONTH($A14)+1,DAY($A14)),FIT_Lite[Most Recent-AAPI Conducted/Available],"Yes")+COUNTIFS(FIT_Lite[Discharge Date],"",FIT_Lite[Date Enrolled],"&lt;"&amp;DATE(YEAR($A14),MONTH($A14)+1,DAY($A14)),FIT_Lite[Most Recent-AAPI Conducted/Available],"Yes")</f>
        <v>0</v>
      </c>
      <c r="F14" s="43">
        <f ca="1">COUNTIFS(FIT_Lite[Discharge Date],"&gt;="&amp;Statistics!$A14,FIT_Lite[Date Enrolled],"&lt;"&amp;DATE(YEAR($A14),MONTH($A14)+1,DAY($A14)),FIT_Lite[Update AAPI Improvement or Stability],"&gt;0")+COUNTIFS(FIT_Lite[Discharge Date],"",FIT_Lite[Date Enrolled],"&lt;"&amp;DATE(YEAR($A14),MONTH($A14)+1,DAY($A14)),FIT_Lite[Update AAPI Improvement or Stability],"&gt;0")</f>
        <v>0</v>
      </c>
      <c r="G14" s="43">
        <f ca="1">COUNTIFS(FIT_Lite[Discharge Date],"&gt;="&amp;Statistics!$A14,FIT_Lite[Discharge Date],"&lt;"&amp;DATE(YEAR($A14),MONTH($A14)+1,DAY($A14)),FIT_Lite[Discharge AAPI Change or Low Risk],"&gt;0",FIT_Lite[Discharge Reason],"Successful Completion")</f>
        <v>0</v>
      </c>
      <c r="H14" s="43">
        <f ca="1">COUNTIFS(FIT_Lite[Discharge Date],"&gt;="&amp;Statistics!$A14,FIT_Lite[Date Enrolled],"&lt;"&amp;DATE(YEAR($A14),MONTH($A14)+1,DAY($A14)),FIT_Lite[Most Recent-DLA-20 Conducted/Available],"Yes")+COUNTIFS(FIT_Lite[Discharge Date],"",FIT_Lite[Date Enrolled],"&lt;"&amp;DATE(YEAR($A14),MONTH($A14)+1,DAY($A14)),FIT_Lite[Most Recent-DLA-20 Conducted/Available],"Yes")</f>
        <v>0</v>
      </c>
      <c r="I14" s="43">
        <f ca="1">COUNTIFS(FIT_Lite[Discharge Date],"&gt;="&amp;Statistics!$A14,FIT_Lite[Date Enrolled],"&lt;"&amp;DATE(YEAR($A14),MONTH($A14)+1,DAY($A14)),FIT_Lite[Update DLA-20 Improvement or Stability],"&gt;0")+COUNTIFS(FIT_Lite[Discharge Date],"",FIT_Lite[Date Enrolled],"&lt;"&amp;DATE(YEAR($A14),MONTH($A14)+1,DAY($A14)),FIT_Lite[Update DLA-20 Improvement or Stability],"&gt;0")</f>
        <v>0</v>
      </c>
      <c r="J14" s="43">
        <f ca="1">COUNTIFS(FIT_Lite[Discharge Date],"&gt;="&amp;Statistics!$A14,FIT_Lite[Discharge Date],"&lt;"&amp;Statistics!$A15,FIT_Lite[Discharge DLA-20 Change or Low Risk],"&gt;0",FIT_Lite[Discharge Reason],"Successful Completion")</f>
        <v>0</v>
      </c>
      <c r="K14" s="43">
        <f ca="1">COUNTIFS(FIT_Lite[Discharge Date],"&gt;="&amp;Statistics!$A14,FIT_Lite[Discharge Date],"&lt;"&amp;DATE(YEAR($A14),MONTH($A14)+1,DAY($A14)),FIT_Lite[Stably Employed at Discharge],"Stable",FIT_Lite[Discharge Reason],"Successful Completion")</f>
        <v>0</v>
      </c>
      <c r="L14" s="43">
        <f ca="1">COUNTIFS(FIT_Lite[Discharge Date],"&gt;="&amp;Statistics!$A14,FIT_Lite[Discharge Date],"&lt;"&amp;DATE(YEAR($A14),MONTH($A14)+1,DAY($A14)),FIT_Lite[Stably Housed at Discharge],"Stable",FIT_Lite[Discharge Reason],"Successful Completion")</f>
        <v>0</v>
      </c>
      <c r="M14" s="43">
        <f ca="1">COUNTIFS(FIT_Lite[Discharge Date],"&gt;="&amp;Statistics!$A14,FIT_Lite[Discharge Date],"&lt;"&amp;DATE(YEAR($A14),MONTH($A14)+1,DAY($A14)),FIT_Lite[Child Care at Discharge],"In Home",FIT_Lite[Discharge Reason],"Successful Completion")</f>
        <v>0</v>
      </c>
      <c r="N14" s="44" t="str">
        <f t="shared" ca="1" si="5"/>
        <v/>
      </c>
      <c r="O14" s="44" t="str">
        <f t="shared" ca="1" si="6"/>
        <v/>
      </c>
      <c r="P14" s="44" t="str">
        <f t="shared" ca="1" si="0"/>
        <v/>
      </c>
      <c r="Q14" s="44" t="str">
        <f t="shared" ca="1" si="1"/>
        <v/>
      </c>
      <c r="R14" s="44" t="str">
        <f t="shared" ca="1" si="7"/>
        <v/>
      </c>
      <c r="S14" s="44" t="str">
        <f t="shared" ca="1" si="2"/>
        <v/>
      </c>
      <c r="T14" s="44" t="str">
        <f t="shared" ca="1" si="3"/>
        <v/>
      </c>
      <c r="U14" s="44" t="str">
        <f t="shared" ca="1" si="4"/>
        <v/>
      </c>
      <c r="V14" s="43">
        <f ca="1">COUNTIFS(FIT_Lite[Referral Date],"&gt;="&amp;Statistics!$A14,FIT_Lite[Referral Date],"&lt;"&amp;DATE(YEAR($A14),MONTH($A14)+1,DAY($A14)))</f>
        <v>0</v>
      </c>
      <c r="W14" s="43">
        <f ca="1">COUNTIFS(FIT_Lite[Referral Date],"&gt;="&amp;Statistics!$A14,FIT_Lite[Referral Date],"&lt;"&amp;DATE(YEAR($A14),MONTH($A14)+1,DAY($A14)),FIT_Lite[Reason for Non-Enrollment],"&lt;&gt;Still Attempting to Engage Client",FIT_Lite[Reason for Non-Enrollment],"&lt;&gt;")</f>
        <v>0</v>
      </c>
      <c r="X14" s="43">
        <f ca="1">COUNTIFS(FIT_Lite[Referral Date],"&gt;="&amp;Statistics!$A14,FIT_Lite[Referral Date],"&lt;"&amp;DATE(YEAR($A14),MONTH($A14)+1,DAY($A14)),FIT_Lite[Reason for Non-Enrollment],"Still Attempting to Engage Client")</f>
        <v>0</v>
      </c>
      <c r="Y14" s="43">
        <f ca="1">COUNTIFS(FIT_Lite[Date Enrolled],"&gt;="&amp;Statistics!$A14,FIT_Lite[Date Enrolled],"&lt;"&amp;DATE(YEAR($A14),MONTH($A14)+1,DAY($A14)))</f>
        <v>0</v>
      </c>
    </row>
    <row r="15" spans="1:25" s="45" customFormat="1" x14ac:dyDescent="0.25">
      <c r="A15" s="45" t="s">
        <v>27</v>
      </c>
      <c r="B15" s="45">
        <f ca="1">COUNTIFS(FIT_Lite[Discharge Date],"&gt;="&amp;Statistics!$A3,FIT_Lite[Discharge Date],"&lt;"&amp;DATE(YEAR($A14),MONTH($A14)+1,DAY($A14)))</f>
        <v>0</v>
      </c>
      <c r="C15" s="45">
        <f ca="1">COUNTIFS(FIT_Lite[Discharge Date],"&gt;="&amp;Statistics!$A3,FIT_Lite[Discharge Date],"&lt;"&amp;DATE(YEAR($A14),MONTH($A14)+1,DAY($A14)),FIT_Lite[Child Care at Discharge],"In Home")</f>
        <v>0</v>
      </c>
      <c r="D15" s="45">
        <f ca="1">COUNTIFS(FIT_Lite[Discharge Date],"&gt;="&amp;Statistics!$A3,FIT_Lite[Discharge Date],"&lt;"&amp;DATE(YEAR($A14),MONTH($A14)+1,DAY($A14)),FIT_Lite[Discharge Reason],"Successful Completion")</f>
        <v>0</v>
      </c>
      <c r="E15" s="45">
        <f ca="1">COUNTIFS(FIT_Lite[Discharge Date],"&gt;="&amp;Statistics!$A3,FIT_Lite[Date Enrolled],"&lt;"&amp;DATE(YEAR($A14),MONTH($A14)+1,DAY($A14)),FIT_Lite[Most Recent-AAPI Conducted/Available],"Yes")+COUNTIFS(FIT_Lite[Discharge Date],"",FIT_Lite[Date Enrolled],"&lt;"&amp;DATE(YEAR($A14),MONTH($A14)+1,DAY($A14)),FIT_Lite[Most Recent-AAPI Conducted/Available],"Yes")</f>
        <v>0</v>
      </c>
      <c r="F15" s="45">
        <f ca="1">COUNTIFS(FIT_Lite[Discharge Date],"&gt;="&amp;Statistics!$A3,FIT_Lite[Date Enrolled],"&lt;"&amp;DATE(YEAR($A14),MONTH($A14)+1,DAY($A14)),FIT_Lite[Update AAPI Improvement or Stability],"&gt;0")+COUNTIFS(FIT_Lite[Discharge Date],"",FIT_Lite[Date Enrolled],"&lt;"&amp;DATE(YEAR($A14),MONTH($A14)+1,DAY($A14)),FIT_Lite[Update AAPI Improvement or Stability],"&gt;0")</f>
        <v>0</v>
      </c>
      <c r="G15" s="45">
        <f ca="1">COUNTIFS(FIT_Lite[Discharge Date],"&gt;="&amp;Statistics!$A3,FIT_Lite[Discharge Date],"&lt;"&amp;DATE(YEAR($A14),MONTH($A14)+1,DAY($A14)),FIT_Lite[Discharge AAPI Change or Low Risk],"&gt;0")</f>
        <v>0</v>
      </c>
      <c r="H15" s="45">
        <f ca="1">COUNTIFS(FIT_Lite[Discharge Date],"&gt;="&amp;Statistics!$A3,FIT_Lite[Date Enrolled],"&lt;"&amp;DATE(YEAR($A14),MONTH($A14)+1,DAY($A14)),FIT_Lite[Most Recent-DLA-20 Conducted/Available],"Yes")+COUNTIFS(FIT_Lite[Discharge Date],"",FIT_Lite[Date Enrolled],"&lt;"&amp;DATE(YEAR($A14),MONTH($A14)+1,DAY($A14)),FIT_Lite[Most Recent-DLA-20 Conducted/Available],"Yes")</f>
        <v>0</v>
      </c>
      <c r="I15" s="45">
        <f ca="1">COUNTIFS(FIT_Lite[Discharge Date],"&gt;="&amp;Statistics!$A3,FIT_Lite[Date Enrolled],"&lt;"&amp;DATE(YEAR($A14),MONTH($A14)+1,DAY($A14)),FIT_Lite[Update DLA-20 Improvement or Stability],"&gt;0")+COUNTIFS(FIT_Lite[Discharge Date],"",FIT_Lite[Date Enrolled],"&lt;"&amp;DATE(YEAR($A14),MONTH($A14)+1,DAY($A14)),FIT_Lite[Update DLA-20 Improvement or Stability],"&gt;0")</f>
        <v>0</v>
      </c>
      <c r="J15" s="45">
        <f ca="1">COUNTIFS(FIT_Lite[Discharge Date],"&gt;="&amp;Statistics!$A3,FIT_Lite[Discharge Date],"&lt;"&amp;DATE(YEAR($A14),MONTH($A14)+1,DAY($A14)),FIT_Lite[Discharge DLA-20 Change or Low Risk],"&gt;0")</f>
        <v>0</v>
      </c>
      <c r="K15" s="45">
        <f ca="1">COUNTIFS(FIT_Lite[Discharge Date],"&gt;="&amp;Statistics!$A3,FIT_Lite[Discharge Date],"&lt;"&amp;DATE(YEAR($A14),MONTH($A14)+1,DAY($A14)),FIT_Lite[Stably Employed at Discharge],"Stable",FIT_Lite[Discharge Reason],"Successful Completion")</f>
        <v>0</v>
      </c>
      <c r="L15" s="45">
        <f ca="1">COUNTIFS(FIT_Lite[Discharge Date],"&gt;="&amp;Statistics!$A3,FIT_Lite[Discharge Date],"&lt;"&amp;DATE(YEAR($A14),MONTH($A14)+1,DAY($A14)),FIT_Lite[Stably Housed at Discharge],"Stable",FIT_Lite[Discharge Reason],"Successful Completion")</f>
        <v>0</v>
      </c>
      <c r="M15" s="45">
        <f ca="1">COUNTIFS(FIT_Lite[Discharge Date],"&gt;="&amp;Statistics!$A3,FIT_Lite[Discharge Date],"&lt;"&amp;DATE(YEAR($A14),MONTH($A14)+1,DAY($A14)),FIT_Lite[Child Care at Discharge],"In Home",FIT_Lite[Discharge Reason],"Successful Completion")</f>
        <v>0</v>
      </c>
      <c r="N15" s="46" t="str">
        <f t="shared" ca="1" si="5"/>
        <v/>
      </c>
      <c r="O15" s="46" t="str">
        <f t="shared" ca="1" si="6"/>
        <v/>
      </c>
      <c r="P15" s="46" t="str">
        <f t="shared" ca="1" si="0"/>
        <v/>
      </c>
      <c r="Q15" s="46" t="str">
        <f t="shared" ca="1" si="1"/>
        <v/>
      </c>
      <c r="R15" s="46" t="str">
        <f t="shared" ca="1" si="7"/>
        <v/>
      </c>
      <c r="S15" s="46" t="str">
        <f t="shared" ca="1" si="2"/>
        <v/>
      </c>
      <c r="T15" s="46" t="str">
        <f t="shared" ca="1" si="3"/>
        <v/>
      </c>
      <c r="U15" s="46" t="str">
        <f t="shared" ca="1" si="4"/>
        <v/>
      </c>
      <c r="V15" s="45">
        <f ca="1">COUNTIFS(FIT_Lite[Referral Date],"&gt;="&amp;Statistics!$A3,FIT_Lite[Referral Date],"&lt;"&amp;DATE(YEAR($A14),MONTH($A14)+1,DAY($A14)))</f>
        <v>0</v>
      </c>
      <c r="W15" s="45">
        <f ca="1">COUNTIFS(FIT_Lite[Referral Date],"&gt;="&amp;Statistics!$A3,FIT_Lite[Referral Date],"&lt;"&amp;DATE(YEAR($A14),MONTH($A14)+1,DAY($A14)),FIT_Lite[Reason for Non-Enrollment],"&lt;&gt;Still Attempting to Engage Client",FIT_Lite[Reason for Non-Enrollment],"&lt;&gt;")</f>
        <v>0</v>
      </c>
      <c r="X15" s="45">
        <f ca="1">COUNTIFS(FIT_Lite[Referral Date],"&gt;="&amp;Statistics!$A3,FIT_Lite[Referral Date],"&lt;"&amp;DATE(YEAR($A14),MONTH($A14)+1,DAY($A14)),FIT_Lite[Reason for Non-Enrollment],"Still Attempting to Engage Client")</f>
        <v>0</v>
      </c>
      <c r="Y15" s="45">
        <f ca="1">COUNTIFS(FIT_Lite[Date Enrolled],"&gt;="&amp;Statistics!$A3,FIT_Lite[Date Enrolled],"&lt;"&amp;DATE(YEAR($A14),MONTH($A14)+1,DAY($A14)))</f>
        <v>0</v>
      </c>
    </row>
  </sheetData>
  <conditionalFormatting sqref="N3:T15">
    <cfRule type="expression" dxfId="2" priority="1">
      <formula>N3&lt;N$2</formula>
    </cfRule>
    <cfRule type="expression" dxfId="1" priority="2">
      <formula>$P3&gt;=N$2</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17F29-186F-4ACD-BD85-E1FD9A3858A8}">
  <sheetPr>
    <tabColor theme="4"/>
  </sheetPr>
  <dimension ref="A1:DK1598"/>
  <sheetViews>
    <sheetView topLeftCell="G1" zoomScale="90" zoomScaleNormal="90" workbookViewId="0">
      <selection activeCell="L7" sqref="L7"/>
    </sheetView>
  </sheetViews>
  <sheetFormatPr defaultColWidth="9.140625" defaultRowHeight="16.5" x14ac:dyDescent="0.3"/>
  <cols>
    <col min="1" max="1" width="3.7109375" style="63" customWidth="1"/>
    <col min="2" max="2" width="8.7109375" style="62" bestFit="1" customWidth="1"/>
    <col min="3" max="7" width="25.7109375" style="62" customWidth="1"/>
    <col min="8" max="8" width="3.7109375" style="62" customWidth="1"/>
    <col min="9" max="10" width="15.7109375" style="62" customWidth="1"/>
    <col min="11" max="11" width="3.7109375" style="62" customWidth="1"/>
    <col min="12" max="19" width="12.42578125" style="62" customWidth="1"/>
    <col min="20" max="21" width="3.7109375" style="62" customWidth="1"/>
    <col min="22" max="24" width="7.7109375" style="62" customWidth="1"/>
    <col min="25" max="25" width="7.7109375" style="64" customWidth="1"/>
    <col min="26" max="115" width="9.140625" style="63"/>
    <col min="116" max="16384" width="9.140625" style="62"/>
  </cols>
  <sheetData>
    <row r="1" spans="2:25" s="63" customFormat="1" ht="17.25" thickBot="1" x14ac:dyDescent="0.35">
      <c r="Y1" s="64"/>
    </row>
    <row r="2" spans="2:25" s="63" customFormat="1" ht="30.75" customHeight="1" thickBot="1" x14ac:dyDescent="0.35">
      <c r="B2" s="164" t="s">
        <v>2021</v>
      </c>
      <c r="C2" s="165"/>
      <c r="D2" s="165"/>
      <c r="E2" s="165"/>
      <c r="F2" s="165"/>
      <c r="G2" s="166"/>
      <c r="L2" s="92"/>
      <c r="Y2" s="64"/>
    </row>
    <row r="3" spans="2:25" ht="45.75" customHeight="1" x14ac:dyDescent="0.3">
      <c r="B3" s="179">
        <f>Template!$A$2</f>
        <v>0</v>
      </c>
      <c r="C3" s="180"/>
      <c r="D3" s="180"/>
      <c r="E3" s="181"/>
      <c r="F3" s="182" t="s">
        <v>2020</v>
      </c>
      <c r="G3" s="183"/>
      <c r="H3" s="91"/>
      <c r="I3" s="91"/>
      <c r="J3" s="91"/>
      <c r="K3" s="91"/>
      <c r="L3" s="91"/>
      <c r="M3" s="91"/>
      <c r="N3" s="91"/>
      <c r="O3" s="91"/>
      <c r="P3" s="91"/>
      <c r="Q3" s="91"/>
      <c r="R3" s="91"/>
      <c r="S3" s="91"/>
      <c r="T3" s="91"/>
      <c r="U3" s="91"/>
      <c r="V3" s="91"/>
      <c r="W3" s="91"/>
      <c r="X3" s="91"/>
      <c r="Y3" s="91"/>
    </row>
    <row r="4" spans="2:25" ht="45.75" customHeight="1" thickBot="1" x14ac:dyDescent="0.35">
      <c r="B4" s="184" t="s">
        <v>2067</v>
      </c>
      <c r="C4" s="185"/>
      <c r="D4" s="185"/>
      <c r="E4" s="186"/>
      <c r="F4" s="187" t="s">
        <v>2019</v>
      </c>
      <c r="G4" s="188"/>
      <c r="H4" s="91"/>
      <c r="I4" s="91"/>
      <c r="J4" s="91"/>
      <c r="K4" s="91"/>
      <c r="L4" s="91"/>
      <c r="M4" s="91"/>
      <c r="N4" s="91"/>
      <c r="O4" s="91"/>
      <c r="P4" s="91"/>
      <c r="Q4" s="91"/>
      <c r="R4" s="91"/>
      <c r="S4" s="91"/>
      <c r="T4" s="91"/>
      <c r="U4" s="91"/>
      <c r="V4" s="91"/>
      <c r="W4" s="91"/>
      <c r="X4" s="63"/>
      <c r="Y4" s="63"/>
    </row>
    <row r="5" spans="2:25" ht="17.25" thickTop="1" x14ac:dyDescent="0.3">
      <c r="B5" s="158" t="s">
        <v>2018</v>
      </c>
      <c r="C5" s="159"/>
      <c r="D5" s="159"/>
      <c r="E5" s="159"/>
      <c r="F5" s="159"/>
      <c r="G5" s="160"/>
      <c r="H5" s="156"/>
      <c r="I5" s="169" t="s">
        <v>2017</v>
      </c>
      <c r="J5" s="170"/>
      <c r="K5" s="156"/>
      <c r="L5" s="173" t="s">
        <v>2016</v>
      </c>
      <c r="M5" s="174"/>
      <c r="N5" s="174"/>
      <c r="O5" s="174"/>
      <c r="P5" s="174"/>
      <c r="Q5" s="174"/>
      <c r="R5" s="174"/>
      <c r="S5" s="175"/>
      <c r="T5" s="156"/>
      <c r="U5" s="189" t="s">
        <v>2015</v>
      </c>
      <c r="V5" s="190"/>
      <c r="W5" s="190"/>
      <c r="X5" s="191"/>
      <c r="Y5" s="63"/>
    </row>
    <row r="6" spans="2:25" ht="17.25" thickBot="1" x14ac:dyDescent="0.35">
      <c r="B6" s="161"/>
      <c r="C6" s="162"/>
      <c r="D6" s="162"/>
      <c r="E6" s="162"/>
      <c r="F6" s="162"/>
      <c r="G6" s="163"/>
      <c r="H6" s="156"/>
      <c r="I6" s="171"/>
      <c r="J6" s="172"/>
      <c r="K6" s="156"/>
      <c r="L6" s="176"/>
      <c r="M6" s="177"/>
      <c r="N6" s="177"/>
      <c r="O6" s="177"/>
      <c r="P6" s="177"/>
      <c r="Q6" s="177"/>
      <c r="R6" s="177"/>
      <c r="S6" s="178"/>
      <c r="T6" s="156"/>
      <c r="U6" s="192"/>
      <c r="V6" s="193"/>
      <c r="W6" s="193"/>
      <c r="X6" s="194"/>
      <c r="Y6" s="63"/>
    </row>
    <row r="7" spans="2:25" ht="133.5" thickTop="1" thickBot="1" x14ac:dyDescent="0.35">
      <c r="B7" s="90"/>
      <c r="C7" s="89" t="s">
        <v>2014</v>
      </c>
      <c r="D7" s="89" t="s">
        <v>2013</v>
      </c>
      <c r="E7" s="89" t="s">
        <v>2012</v>
      </c>
      <c r="F7" s="87" t="s">
        <v>2011</v>
      </c>
      <c r="G7" s="87" t="s">
        <v>2010</v>
      </c>
      <c r="H7" s="156"/>
      <c r="I7" s="88" t="s">
        <v>2009</v>
      </c>
      <c r="J7" s="88" t="s">
        <v>2008</v>
      </c>
      <c r="K7" s="156"/>
      <c r="L7" s="87" t="s">
        <v>2007</v>
      </c>
      <c r="M7" s="87" t="s">
        <v>104</v>
      </c>
      <c r="N7" s="87" t="s">
        <v>2006</v>
      </c>
      <c r="O7" s="87" t="s">
        <v>2107</v>
      </c>
      <c r="P7" s="87" t="s">
        <v>2005</v>
      </c>
      <c r="Q7" s="87" t="s">
        <v>2108</v>
      </c>
      <c r="R7" s="87" t="s">
        <v>2109</v>
      </c>
      <c r="S7" s="87" t="s">
        <v>2004</v>
      </c>
      <c r="T7" s="156"/>
      <c r="U7" s="154" t="s">
        <v>2003</v>
      </c>
      <c r="V7" s="155"/>
      <c r="W7" s="154" t="s">
        <v>2002</v>
      </c>
      <c r="X7" s="155"/>
      <c r="Y7" s="63"/>
    </row>
    <row r="8" spans="2:25" ht="45.75" customHeight="1" thickTop="1" thickBot="1" x14ac:dyDescent="0.35">
      <c r="B8" s="84" t="s">
        <v>2001</v>
      </c>
      <c r="C8" s="86">
        <f ca="1">COUNTIFS(FIT_Lite[Date Enrolled],"&lt;"&amp;'Reporting Month'!B3,FIT_Lite[Discharge Date],"")+COUNTIFS(FIT_Lite[Date Enrolled],"&lt;"&amp;'Reporting Month'!B3,FIT_Lite[Discharge Date],"&gt;="&amp;'Reporting Month'!B3)</f>
        <v>0</v>
      </c>
      <c r="D8" s="82">
        <f ca="1">COUNTIFS(FIT_Lite[Date Enrolled],"&gt;="&amp;DATEVALUE(Census!B8&amp;" 1, "&amp;'Reporting Month'!B$2),FIT_Lite[Date Enrolled],"&lt;="&amp;EOMONTH(DATEVALUE(Census!B8&amp;" 1, "&amp;'Reporting Month'!$B$2),0))</f>
        <v>0</v>
      </c>
      <c r="E8" s="81">
        <f t="shared" ref="E8:E19" ca="1" si="0">SUM(L8:S8)</f>
        <v>0</v>
      </c>
      <c r="F8" s="80">
        <f t="shared" ref="F8:F19" ca="1" si="1">C8+D8-E8</f>
        <v>0</v>
      </c>
      <c r="G8" s="79">
        <f t="shared" ref="G8:G19" ca="1" si="2">C8+D8</f>
        <v>0</v>
      </c>
      <c r="H8" s="156"/>
      <c r="I8" s="78">
        <f ca="1">SUM(' Q1'!B16:B19)</f>
        <v>0</v>
      </c>
      <c r="J8" s="150">
        <f ca="1">COUNTIFS(FIT_Lite[Waitlisted Date
(If applicable)],"&lt;&gt;",FIT_Lite[Waitlisted Date
(If applicable)],"&lt;="&amp;EOMONTH(DATEVALUE(Census!B8&amp;" 1, "&amp;'Reporting Month'!$B$2),0),FIT_Lite[Date Enrolled],"&gt;="&amp;EOMONTH(DATEVALUE(Census!B8&amp;" 1, "&amp;'Reporting Month'!B2),0))+
COUNTIFS(FIT_Lite[Waitlisted Date
(If applicable)],"&lt;&gt;",FIT_Lite[Waitlisted Date
(If applicable)],"&lt;="&amp;EOMONTH(DATEVALUE(Census!B8&amp;" 1, "&amp;'Reporting Month'!$B$2),0),FIT_Lite[Date of Non-Enrollment],"&gt;="&amp;EOMONTH(DATEVALUE(Census!B8&amp;" 1, "&amp;'Reporting Month'!B2),0))+
COUNTIFS(FIT_Lite[Waitlisted Date
(If applicable)],"&lt;&gt;",FIT_Lite[Waitlisted Date
(If applicable)],"&lt;="&amp;EOMONTH(DATEVALUE(Census!B8&amp;" 1, "&amp;'Reporting Month'!$B$2),0),FIT_Lite[Date of Non-Enrollment],"",FIT_Lite[Date Enrolled],"")</f>
        <v>0</v>
      </c>
      <c r="K8" s="167"/>
      <c r="L8" s="85">
        <f ca="1">COUNTIFS(FIT_Lite[[Discharge Date]:[Discharge Date]],"&gt;="&amp;DATEVALUE(Census!$B8&amp;" 1, "&amp;'Reporting Month'!$B$2),FIT_Lite[[Discharge Date]:[Discharge Date]],"&lt;="&amp;EOMONTH(DATEVALUE(Census!$B8&amp;" 1, "&amp;'Reporting Month'!$B$2),0),FIT_Lite[[Discharge Reason]:[Discharge Reason]],Census!L$7)</f>
        <v>0</v>
      </c>
      <c r="M8" s="85">
        <f ca="1">COUNTIFS(FIT_Lite[[Discharge Date]:[Discharge Date]],"&gt;="&amp;DATEVALUE(Census!$B8&amp;" 1, "&amp;'Reporting Month'!$B$2),FIT_Lite[[Discharge Date]:[Discharge Date]],"&lt;="&amp;EOMONTH(DATEVALUE(Census!$B8&amp;" 1, "&amp;'Reporting Month'!$B$2),0),FIT_Lite[[Discharge Reason]:[Discharge Reason]],Census!M$7)</f>
        <v>0</v>
      </c>
      <c r="N8" s="85">
        <f ca="1">COUNTIFS(FIT_Lite[[Discharge Date]:[Discharge Date]],"&gt;="&amp;DATEVALUE(Census!$B8&amp;" 1, "&amp;'Reporting Month'!$B$2),FIT_Lite[[Discharge Date]:[Discharge Date]],"&lt;="&amp;EOMONTH(DATEVALUE(Census!$B8&amp;" 1, "&amp;'Reporting Month'!$B$2),0),FIT_Lite[[Discharge Reason]:[Discharge Reason]],Census!N$7)</f>
        <v>0</v>
      </c>
      <c r="O8" s="85">
        <f ca="1">COUNTIFS(FIT_Lite[[Discharge Date]:[Discharge Date]],"&gt;="&amp;DATEVALUE(Census!$B8&amp;" 1, "&amp;'Reporting Month'!$B$2),FIT_Lite[[Discharge Date]:[Discharge Date]],"&lt;="&amp;EOMONTH(DATEVALUE(Census!$B8&amp;" 1, "&amp;'Reporting Month'!$B$2),0),FIT_Lite[[Discharge Reason]:[Discharge Reason]],Census!O$7)</f>
        <v>0</v>
      </c>
      <c r="P8" s="85">
        <f ca="1">COUNTIFS(FIT_Lite[[Discharge Date]:[Discharge Date]],"&gt;="&amp;DATEVALUE(Census!$B8&amp;" 1, "&amp;'Reporting Month'!$B$2),FIT_Lite[[Discharge Date]:[Discharge Date]],"&lt;="&amp;EOMONTH(DATEVALUE(Census!$B8&amp;" 1, "&amp;'Reporting Month'!$B$2),0),FIT_Lite[[Discharge Reason]:[Discharge Reason]],Census!P$7)</f>
        <v>0</v>
      </c>
      <c r="Q8" s="85">
        <f ca="1">COUNTIFS(FIT_Lite[[Discharge Date]:[Discharge Date]],"&gt;="&amp;DATEVALUE(Census!$B8&amp;" 1, "&amp;'Reporting Month'!$B$2),FIT_Lite[[Discharge Date]:[Discharge Date]],"&lt;="&amp;EOMONTH(DATEVALUE(Census!$B8&amp;" 1, "&amp;'Reporting Month'!$B$2),0),FIT_Lite[[Discharge Reason]:[Discharge Reason]],Census!Q$7)</f>
        <v>0</v>
      </c>
      <c r="R8" s="85">
        <f ca="1">COUNTIFS(FIT_Lite[[Discharge Date]:[Discharge Date]],"&gt;="&amp;DATEVALUE(Census!$B8&amp;" 1, "&amp;'Reporting Month'!$B$2),FIT_Lite[[Discharge Date]:[Discharge Date]],"&lt;="&amp;EOMONTH(DATEVALUE(Census!$B8&amp;" 1, "&amp;'Reporting Month'!$B$2),0),FIT_Lite[[Discharge Reason]:[Discharge Reason]],Census!R$7)</f>
        <v>0</v>
      </c>
      <c r="S8" s="85">
        <f ca="1">COUNTIFS(FIT_Lite[[Discharge Date]:[Discharge Date]],"&gt;="&amp;DATEVALUE(Census!$B8&amp;" 1, "&amp;'Reporting Month'!$B$2),FIT_Lite[[Discharge Date]:[Discharge Date]],"&lt;="&amp;EOMONTH(DATEVALUE(Census!$B8&amp;" 1, "&amp;'Reporting Month'!$B$2),0),FIT_Lite[[Discharge Reason]:[Discharge Reason]],Census!S$7)</f>
        <v>0</v>
      </c>
      <c r="T8" s="167"/>
      <c r="U8" s="65">
        <f t="shared" ref="U8:U19" ca="1" si="3">C8+D8-E8</f>
        <v>0</v>
      </c>
      <c r="V8" s="65" t="b">
        <f t="shared" ref="V8:V19" ca="1" si="4">U8=F8</f>
        <v>1</v>
      </c>
      <c r="W8" s="65">
        <f t="shared" ref="W8:W19" ca="1" si="5">G8</f>
        <v>0</v>
      </c>
      <c r="X8" s="65" t="b">
        <f t="shared" ref="X8:X19" ca="1" si="6">W8=G8</f>
        <v>1</v>
      </c>
      <c r="Y8" s="63"/>
    </row>
    <row r="9" spans="2:25" ht="45.75" customHeight="1" thickTop="1" thickBot="1" x14ac:dyDescent="0.35">
      <c r="B9" s="77" t="s">
        <v>2000</v>
      </c>
      <c r="C9" s="76">
        <f t="shared" ref="C9:C19" ca="1" si="7">F8</f>
        <v>0</v>
      </c>
      <c r="D9" s="82">
        <f ca="1">COUNTIFS(FIT_Lite[Date Enrolled],"&gt;="&amp;DATEVALUE(Census!B9&amp;" 1, "&amp;'Reporting Month'!B$2),FIT_Lite[Date Enrolled],"&lt;="&amp;EOMONTH(DATEVALUE(Census!B9&amp;" 1, "&amp;'Reporting Month'!$B$2),0))</f>
        <v>0</v>
      </c>
      <c r="E9" s="75">
        <f t="shared" ca="1" si="0"/>
        <v>0</v>
      </c>
      <c r="F9" s="74">
        <f t="shared" ca="1" si="1"/>
        <v>0</v>
      </c>
      <c r="G9" s="73">
        <f t="shared" ca="1" si="2"/>
        <v>0</v>
      </c>
      <c r="H9" s="156"/>
      <c r="I9" s="72">
        <f ca="1">SUM(' Q1'!C16:C19)</f>
        <v>0</v>
      </c>
      <c r="J9" s="150">
        <f ca="1">COUNTIFS(FIT_Lite[Waitlisted Date
(If applicable)],"&lt;&gt;",FIT_Lite[Waitlisted Date
(If applicable)],"&lt;="&amp;EOMONTH(DATEVALUE(Census!B9&amp;" 1, "&amp;'Reporting Month'!$B$2),0),FIT_Lite[Date Enrolled],"&gt;="&amp;EOMONTH(DATEVALUE(Census!B9&amp;" 1, "&amp;'Reporting Month'!B$2),0))+
COUNTIFS(FIT_Lite[Waitlisted Date
(If applicable)],"&lt;&gt;",FIT_Lite[Waitlisted Date
(If applicable)],"&lt;="&amp;EOMONTH(DATEVALUE(Census!B9&amp;" 1, "&amp;'Reporting Month'!$B$2),0),FIT_Lite[Date of Non-Enrollment],"&gt;="&amp;EOMONTH(DATEVALUE(Census!B9&amp;" 1, "&amp;'Reporting Month'!B$2),0))+
COUNTIFS(FIT_Lite[Waitlisted Date
(If applicable)],"&lt;&gt;",FIT_Lite[Waitlisted Date
(If applicable)],"&lt;="&amp;EOMONTH(DATEVALUE(Census!B9&amp;" 1, "&amp;'Reporting Month'!$B$2),0),FIT_Lite[Date of Non-Enrollment],"",FIT_Lite[Date Enrolled],"")</f>
        <v>0</v>
      </c>
      <c r="K9" s="167"/>
      <c r="L9" s="85">
        <f ca="1">COUNTIFS(FIT_Lite[[Discharge Date]:[Discharge Date]],"&gt;="&amp;DATEVALUE(Census!$B9&amp;" 1, "&amp;'Reporting Month'!$B$2),FIT_Lite[[Discharge Date]:[Discharge Date]],"&lt;="&amp;EOMONTH(DATEVALUE(Census!$B9&amp;" 1, "&amp;'Reporting Month'!$B$2),0),FIT_Lite[[Discharge Reason]:[Discharge Reason]],Census!L$7)</f>
        <v>0</v>
      </c>
      <c r="M9" s="85">
        <f ca="1">COUNTIFS(FIT_Lite[[Discharge Date]:[Discharge Date]],"&gt;="&amp;DATEVALUE(Census!$B9&amp;" 1, "&amp;'Reporting Month'!$B$2),FIT_Lite[[Discharge Date]:[Discharge Date]],"&lt;="&amp;EOMONTH(DATEVALUE(Census!$B9&amp;" 1, "&amp;'Reporting Month'!$B$2),0),FIT_Lite[[Discharge Reason]:[Discharge Reason]],Census!M$7)</f>
        <v>0</v>
      </c>
      <c r="N9" s="85">
        <f ca="1">COUNTIFS(FIT_Lite[[Discharge Date]:[Discharge Date]],"&gt;="&amp;DATEVALUE(Census!$B9&amp;" 1, "&amp;'Reporting Month'!$B$2),FIT_Lite[[Discharge Date]:[Discharge Date]],"&lt;="&amp;EOMONTH(DATEVALUE(Census!$B9&amp;" 1, "&amp;'Reporting Month'!$B$2),0),FIT_Lite[[Discharge Reason]:[Discharge Reason]],Census!N$7)</f>
        <v>0</v>
      </c>
      <c r="O9" s="85">
        <f ca="1">COUNTIFS(FIT_Lite[[Discharge Date]:[Discharge Date]],"&gt;="&amp;DATEVALUE(Census!$B9&amp;" 1, "&amp;'Reporting Month'!$B$2),FIT_Lite[[Discharge Date]:[Discharge Date]],"&lt;="&amp;EOMONTH(DATEVALUE(Census!$B9&amp;" 1, "&amp;'Reporting Month'!$B$2),0),FIT_Lite[[Discharge Reason]:[Discharge Reason]],Census!O$7)</f>
        <v>0</v>
      </c>
      <c r="P9" s="85">
        <f ca="1">COUNTIFS(FIT_Lite[[Discharge Date]:[Discharge Date]],"&gt;="&amp;DATEVALUE(Census!$B9&amp;" 1, "&amp;'Reporting Month'!$B$2),FIT_Lite[[Discharge Date]:[Discharge Date]],"&lt;="&amp;EOMONTH(DATEVALUE(Census!$B9&amp;" 1, "&amp;'Reporting Month'!$B$2),0),FIT_Lite[[Discharge Reason]:[Discharge Reason]],Census!P$7)</f>
        <v>0</v>
      </c>
      <c r="Q9" s="85">
        <f ca="1">COUNTIFS(FIT_Lite[[Discharge Date]:[Discharge Date]],"&gt;="&amp;DATEVALUE(Census!$B9&amp;" 1, "&amp;'Reporting Month'!$B$2),FIT_Lite[[Discharge Date]:[Discharge Date]],"&lt;="&amp;EOMONTH(DATEVALUE(Census!$B9&amp;" 1, "&amp;'Reporting Month'!$B$2),0),FIT_Lite[[Discharge Reason]:[Discharge Reason]],Census!Q$7)</f>
        <v>0</v>
      </c>
      <c r="R9" s="85">
        <f ca="1">COUNTIFS(FIT_Lite[[Discharge Date]:[Discharge Date]],"&gt;="&amp;DATEVALUE(Census!$B9&amp;" 1, "&amp;'Reporting Month'!$B$2),FIT_Lite[[Discharge Date]:[Discharge Date]],"&lt;="&amp;EOMONTH(DATEVALUE(Census!$B9&amp;" 1, "&amp;'Reporting Month'!$B$2),0),FIT_Lite[[Discharge Reason]:[Discharge Reason]],Census!R$7)</f>
        <v>0</v>
      </c>
      <c r="S9" s="85">
        <f ca="1">COUNTIFS(FIT_Lite[[Discharge Date]:[Discharge Date]],"&gt;="&amp;DATEVALUE(Census!$B9&amp;" 1, "&amp;'Reporting Month'!$B$2),FIT_Lite[[Discharge Date]:[Discharge Date]],"&lt;="&amp;EOMONTH(DATEVALUE(Census!$B9&amp;" 1, "&amp;'Reporting Month'!$B$2),0),FIT_Lite[[Discharge Reason]:[Discharge Reason]],Census!S$7)</f>
        <v>0</v>
      </c>
      <c r="T9" s="167"/>
      <c r="U9" s="65">
        <f t="shared" ca="1" si="3"/>
        <v>0</v>
      </c>
      <c r="V9" s="65" t="b">
        <f t="shared" ca="1" si="4"/>
        <v>1</v>
      </c>
      <c r="W9" s="65">
        <f t="shared" ca="1" si="5"/>
        <v>0</v>
      </c>
      <c r="X9" s="65" t="b">
        <f t="shared" ca="1" si="6"/>
        <v>1</v>
      </c>
      <c r="Y9" s="63"/>
    </row>
    <row r="10" spans="2:25" ht="45.75" customHeight="1" thickTop="1" thickBot="1" x14ac:dyDescent="0.35">
      <c r="B10" s="77" t="s">
        <v>1999</v>
      </c>
      <c r="C10" s="76">
        <f t="shared" ca="1" si="7"/>
        <v>0</v>
      </c>
      <c r="D10" s="82">
        <f ca="1">COUNTIFS(FIT_Lite[Date Enrolled],"&gt;="&amp;DATEVALUE(Census!B10&amp;" 1, "&amp;'Reporting Month'!B$2),FIT_Lite[Date Enrolled],"&lt;="&amp;EOMONTH(DATEVALUE(Census!B10&amp;" 1, "&amp;'Reporting Month'!$B$2),0))</f>
        <v>0</v>
      </c>
      <c r="E10" s="69">
        <f t="shared" ca="1" si="0"/>
        <v>0</v>
      </c>
      <c r="F10" s="74">
        <f t="shared" ca="1" si="1"/>
        <v>0</v>
      </c>
      <c r="G10" s="73">
        <f t="shared" ca="1" si="2"/>
        <v>0</v>
      </c>
      <c r="H10" s="156"/>
      <c r="I10" s="66">
        <f ca="1">SUM(' Q1'!D16:D19)</f>
        <v>0</v>
      </c>
      <c r="J10" s="150">
        <f ca="1">COUNTIFS(FIT_Lite[Waitlisted Date
(If applicable)],"&lt;&gt;",FIT_Lite[Waitlisted Date
(If applicable)],"&lt;="&amp;EOMONTH(DATEVALUE(Census!B10&amp;" 1, "&amp;'Reporting Month'!$B$2),0),FIT_Lite[Date Enrolled],"&gt;="&amp;EOMONTH(DATEVALUE(Census!B10&amp;" 1, "&amp;'Reporting Month'!B$2),0))+
COUNTIFS(FIT_Lite[Waitlisted Date
(If applicable)],"&lt;&gt;",FIT_Lite[Waitlisted Date
(If applicable)],"&lt;="&amp;EOMONTH(DATEVALUE(Census!B10&amp;" 1, "&amp;'Reporting Month'!$B$2),0),FIT_Lite[Date of Non-Enrollment],"&gt;="&amp;EOMONTH(DATEVALUE(Census!B10&amp;" 1, "&amp;'Reporting Month'!B$2),0))+
COUNTIFS(FIT_Lite[Waitlisted Date
(If applicable)],"&lt;&gt;",FIT_Lite[Waitlisted Date
(If applicable)],"&lt;="&amp;EOMONTH(DATEVALUE(Census!B10&amp;" 1, "&amp;'Reporting Month'!$B$2),0),FIT_Lite[Date of Non-Enrollment],"",FIT_Lite[Date Enrolled],"")</f>
        <v>0</v>
      </c>
      <c r="K10" s="167"/>
      <c r="L10" s="85">
        <f ca="1">COUNTIFS(FIT_Lite[[Discharge Date]:[Discharge Date]],"&gt;="&amp;DATEVALUE(Census!$B10&amp;" 1, "&amp;'Reporting Month'!$B$2),FIT_Lite[[Discharge Date]:[Discharge Date]],"&lt;="&amp;EOMONTH(DATEVALUE(Census!$B10&amp;" 1, "&amp;'Reporting Month'!$B$2),0),FIT_Lite[[Discharge Reason]:[Discharge Reason]],Census!L$7)</f>
        <v>0</v>
      </c>
      <c r="M10" s="85">
        <f ca="1">COUNTIFS(FIT_Lite[[Discharge Date]:[Discharge Date]],"&gt;="&amp;DATEVALUE(Census!$B10&amp;" 1, "&amp;'Reporting Month'!$B$2),FIT_Lite[[Discharge Date]:[Discharge Date]],"&lt;="&amp;EOMONTH(DATEVALUE(Census!$B10&amp;" 1, "&amp;'Reporting Month'!$B$2),0),FIT_Lite[[Discharge Reason]:[Discharge Reason]],Census!M$7)</f>
        <v>0</v>
      </c>
      <c r="N10" s="85">
        <f ca="1">COUNTIFS(FIT_Lite[[Discharge Date]:[Discharge Date]],"&gt;="&amp;DATEVALUE(Census!$B10&amp;" 1, "&amp;'Reporting Month'!$B$2),FIT_Lite[[Discharge Date]:[Discharge Date]],"&lt;="&amp;EOMONTH(DATEVALUE(Census!$B10&amp;" 1, "&amp;'Reporting Month'!$B$2),0),FIT_Lite[[Discharge Reason]:[Discharge Reason]],Census!N$7)</f>
        <v>0</v>
      </c>
      <c r="O10" s="85">
        <f ca="1">COUNTIFS(FIT_Lite[[Discharge Date]:[Discharge Date]],"&gt;="&amp;DATEVALUE(Census!$B10&amp;" 1, "&amp;'Reporting Month'!$B$2),FIT_Lite[[Discharge Date]:[Discharge Date]],"&lt;="&amp;EOMONTH(DATEVALUE(Census!$B10&amp;" 1, "&amp;'Reporting Month'!$B$2),0),FIT_Lite[[Discharge Reason]:[Discharge Reason]],Census!O$7)</f>
        <v>0</v>
      </c>
      <c r="P10" s="85">
        <f ca="1">COUNTIFS(FIT_Lite[[Discharge Date]:[Discharge Date]],"&gt;="&amp;DATEVALUE(Census!$B10&amp;" 1, "&amp;'Reporting Month'!$B$2),FIT_Lite[[Discharge Date]:[Discharge Date]],"&lt;="&amp;EOMONTH(DATEVALUE(Census!$B10&amp;" 1, "&amp;'Reporting Month'!$B$2),0),FIT_Lite[[Discharge Reason]:[Discharge Reason]],Census!P$7)</f>
        <v>0</v>
      </c>
      <c r="Q10" s="85">
        <f ca="1">COUNTIFS(FIT_Lite[[Discharge Date]:[Discharge Date]],"&gt;="&amp;DATEVALUE(Census!$B10&amp;" 1, "&amp;'Reporting Month'!$B$2),FIT_Lite[[Discharge Date]:[Discharge Date]],"&lt;="&amp;EOMONTH(DATEVALUE(Census!$B10&amp;" 1, "&amp;'Reporting Month'!$B$2),0),FIT_Lite[[Discharge Reason]:[Discharge Reason]],Census!Q$7)</f>
        <v>0</v>
      </c>
      <c r="R10" s="85">
        <f ca="1">COUNTIFS(FIT_Lite[[Discharge Date]:[Discharge Date]],"&gt;="&amp;DATEVALUE(Census!$B10&amp;" 1, "&amp;'Reporting Month'!$B$2),FIT_Lite[[Discharge Date]:[Discharge Date]],"&lt;="&amp;EOMONTH(DATEVALUE(Census!$B10&amp;" 1, "&amp;'Reporting Month'!$B$2),0),FIT_Lite[[Discharge Reason]:[Discharge Reason]],Census!R$7)</f>
        <v>0</v>
      </c>
      <c r="S10" s="85">
        <f ca="1">COUNTIFS(FIT_Lite[[Discharge Date]:[Discharge Date]],"&gt;="&amp;DATEVALUE(Census!$B10&amp;" 1, "&amp;'Reporting Month'!$B$2),FIT_Lite[[Discharge Date]:[Discharge Date]],"&lt;="&amp;EOMONTH(DATEVALUE(Census!$B10&amp;" 1, "&amp;'Reporting Month'!$B$2),0),FIT_Lite[[Discharge Reason]:[Discharge Reason]],Census!S$7)</f>
        <v>0</v>
      </c>
      <c r="T10" s="167"/>
      <c r="U10" s="65">
        <f t="shared" ca="1" si="3"/>
        <v>0</v>
      </c>
      <c r="V10" s="65" t="b">
        <f t="shared" ca="1" si="4"/>
        <v>1</v>
      </c>
      <c r="W10" s="65">
        <f t="shared" ca="1" si="5"/>
        <v>0</v>
      </c>
      <c r="X10" s="65" t="b">
        <f t="shared" ca="1" si="6"/>
        <v>1</v>
      </c>
      <c r="Y10" s="63"/>
    </row>
    <row r="11" spans="2:25" ht="45.75" customHeight="1" thickTop="1" thickBot="1" x14ac:dyDescent="0.35">
      <c r="B11" s="84" t="s">
        <v>1998</v>
      </c>
      <c r="C11" s="83">
        <f t="shared" ca="1" si="7"/>
        <v>0</v>
      </c>
      <c r="D11" s="82">
        <f ca="1">COUNTIFS(FIT_Lite[Date Enrolled],"&gt;="&amp;DATEVALUE(Census!B11&amp;" 1, "&amp;'Reporting Month'!B$2),FIT_Lite[Date Enrolled],"&lt;="&amp;EOMONTH(DATEVALUE(Census!B11&amp;" 1, "&amp;'Reporting Month'!$B$2),0))</f>
        <v>0</v>
      </c>
      <c r="E11" s="81">
        <f t="shared" ca="1" si="0"/>
        <v>0</v>
      </c>
      <c r="F11" s="80">
        <f t="shared" ca="1" si="1"/>
        <v>0</v>
      </c>
      <c r="G11" s="79">
        <f t="shared" ca="1" si="2"/>
        <v>0</v>
      </c>
      <c r="H11" s="156"/>
      <c r="I11" s="78">
        <f ca="1">SUM('Q2'!B16:B19)</f>
        <v>0</v>
      </c>
      <c r="J11" s="150">
        <f ca="1">COUNTIFS(FIT_Lite[Waitlisted Date
(If applicable)],"&lt;&gt;",FIT_Lite[Waitlisted Date
(If applicable)],"&lt;="&amp;EOMONTH(DATEVALUE(Census!B11&amp;" 1, "&amp;'Reporting Month'!$B$2),0),FIT_Lite[Date Enrolled],"&gt;="&amp;EOMONTH(DATEVALUE(Census!B11&amp;" 1, "&amp;'Reporting Month'!B$2),0))+
COUNTIFS(FIT_Lite[Waitlisted Date
(If applicable)],"&lt;&gt;",FIT_Lite[Waitlisted Date
(If applicable)],"&lt;="&amp;EOMONTH(DATEVALUE(Census!B11&amp;" 1, "&amp;'Reporting Month'!$B$2),0),FIT_Lite[Date of Non-Enrollment],"&gt;="&amp;EOMONTH(DATEVALUE(Census!B11&amp;" 1, "&amp;'Reporting Month'!B$2),0))+
COUNTIFS(FIT_Lite[Waitlisted Date
(If applicable)],"&lt;&gt;",FIT_Lite[Waitlisted Date
(If applicable)],"&lt;="&amp;EOMONTH(DATEVALUE(Census!B11&amp;" 1, "&amp;'Reporting Month'!$B$2),0),FIT_Lite[Date of Non-Enrollment],"",FIT_Lite[Date Enrolled],"")</f>
        <v>0</v>
      </c>
      <c r="K11" s="167"/>
      <c r="L11" s="85">
        <f ca="1">COUNTIFS(FIT_Lite[[Discharge Date]:[Discharge Date]],"&gt;="&amp;DATEVALUE(Census!$B11&amp;" 1, "&amp;'Reporting Month'!$B$2),FIT_Lite[[Discharge Date]:[Discharge Date]],"&lt;="&amp;EOMONTH(DATEVALUE(Census!$B11&amp;" 1, "&amp;'Reporting Month'!$B$2),0),FIT_Lite[[Discharge Reason]:[Discharge Reason]],Census!L$7)</f>
        <v>0</v>
      </c>
      <c r="M11" s="85">
        <f ca="1">COUNTIFS(FIT_Lite[[Discharge Date]:[Discharge Date]],"&gt;="&amp;DATEVALUE(Census!$B11&amp;" 1, "&amp;'Reporting Month'!$B$2),FIT_Lite[[Discharge Date]:[Discharge Date]],"&lt;="&amp;EOMONTH(DATEVALUE(Census!$B11&amp;" 1, "&amp;'Reporting Month'!$B$2),0),FIT_Lite[[Discharge Reason]:[Discharge Reason]],Census!M$7)</f>
        <v>0</v>
      </c>
      <c r="N11" s="85">
        <f ca="1">COUNTIFS(FIT_Lite[[Discharge Date]:[Discharge Date]],"&gt;="&amp;DATEVALUE(Census!$B11&amp;" 1, "&amp;'Reporting Month'!$B$2),FIT_Lite[[Discharge Date]:[Discharge Date]],"&lt;="&amp;EOMONTH(DATEVALUE(Census!$B11&amp;" 1, "&amp;'Reporting Month'!$B$2),0),FIT_Lite[[Discharge Reason]:[Discharge Reason]],Census!N$7)</f>
        <v>0</v>
      </c>
      <c r="O11" s="85">
        <f ca="1">COUNTIFS(FIT_Lite[[Discharge Date]:[Discharge Date]],"&gt;="&amp;DATEVALUE(Census!$B11&amp;" 1, "&amp;'Reporting Month'!$B$2),FIT_Lite[[Discharge Date]:[Discharge Date]],"&lt;="&amp;EOMONTH(DATEVALUE(Census!$B11&amp;" 1, "&amp;'Reporting Month'!$B$2),0),FIT_Lite[[Discharge Reason]:[Discharge Reason]],Census!O$7)</f>
        <v>0</v>
      </c>
      <c r="P11" s="85">
        <f ca="1">COUNTIFS(FIT_Lite[[Discharge Date]:[Discharge Date]],"&gt;="&amp;DATEVALUE(Census!$B11&amp;" 1, "&amp;'Reporting Month'!$B$2),FIT_Lite[[Discharge Date]:[Discharge Date]],"&lt;="&amp;EOMONTH(DATEVALUE(Census!$B11&amp;" 1, "&amp;'Reporting Month'!$B$2),0),FIT_Lite[[Discharge Reason]:[Discharge Reason]],Census!P$7)</f>
        <v>0</v>
      </c>
      <c r="Q11" s="85">
        <f ca="1">COUNTIFS(FIT_Lite[[Discharge Date]:[Discharge Date]],"&gt;="&amp;DATEVALUE(Census!$B11&amp;" 1, "&amp;'Reporting Month'!$B$2),FIT_Lite[[Discharge Date]:[Discharge Date]],"&lt;="&amp;EOMONTH(DATEVALUE(Census!$B11&amp;" 1, "&amp;'Reporting Month'!$B$2),0),FIT_Lite[[Discharge Reason]:[Discharge Reason]],Census!Q$7)</f>
        <v>0</v>
      </c>
      <c r="R11" s="85">
        <f ca="1">COUNTIFS(FIT_Lite[[Discharge Date]:[Discharge Date]],"&gt;="&amp;DATEVALUE(Census!$B11&amp;" 1, "&amp;'Reporting Month'!$B$2),FIT_Lite[[Discharge Date]:[Discharge Date]],"&lt;="&amp;EOMONTH(DATEVALUE(Census!$B11&amp;" 1, "&amp;'Reporting Month'!$B$2),0),FIT_Lite[[Discharge Reason]:[Discharge Reason]],Census!R$7)</f>
        <v>0</v>
      </c>
      <c r="S11" s="85">
        <f ca="1">COUNTIFS(FIT_Lite[[Discharge Date]:[Discharge Date]],"&gt;="&amp;DATEVALUE(Census!$B11&amp;" 1, "&amp;'Reporting Month'!$B$2),FIT_Lite[[Discharge Date]:[Discharge Date]],"&lt;="&amp;EOMONTH(DATEVALUE(Census!$B11&amp;" 1, "&amp;'Reporting Month'!$B$2),0),FIT_Lite[[Discharge Reason]:[Discharge Reason]],Census!S$7)</f>
        <v>0</v>
      </c>
      <c r="T11" s="167"/>
      <c r="U11" s="65">
        <f t="shared" ca="1" si="3"/>
        <v>0</v>
      </c>
      <c r="V11" s="65" t="b">
        <f t="shared" ca="1" si="4"/>
        <v>1</v>
      </c>
      <c r="W11" s="65">
        <f t="shared" ca="1" si="5"/>
        <v>0</v>
      </c>
      <c r="X11" s="65" t="b">
        <f t="shared" ca="1" si="6"/>
        <v>1</v>
      </c>
      <c r="Y11" s="63"/>
    </row>
    <row r="12" spans="2:25" ht="45.75" customHeight="1" thickTop="1" thickBot="1" x14ac:dyDescent="0.35">
      <c r="B12" s="77" t="s">
        <v>1997</v>
      </c>
      <c r="C12" s="76">
        <f t="shared" ca="1" si="7"/>
        <v>0</v>
      </c>
      <c r="D12" s="82">
        <f ca="1">COUNTIFS(FIT_Lite[Date Enrolled],"&gt;="&amp;DATEVALUE(Census!B12&amp;" 1, "&amp;'Reporting Month'!B$2),FIT_Lite[Date Enrolled],"&lt;="&amp;EOMONTH(DATEVALUE(Census!B12&amp;" 1, "&amp;'Reporting Month'!$B$2),0))</f>
        <v>0</v>
      </c>
      <c r="E12" s="75">
        <f t="shared" ca="1" si="0"/>
        <v>0</v>
      </c>
      <c r="F12" s="74">
        <f t="shared" ca="1" si="1"/>
        <v>0</v>
      </c>
      <c r="G12" s="73">
        <f t="shared" ca="1" si="2"/>
        <v>0</v>
      </c>
      <c r="H12" s="156"/>
      <c r="I12" s="72">
        <f ca="1">SUM('Q2'!C16:C19)</f>
        <v>0</v>
      </c>
      <c r="J12" s="150">
        <f ca="1">COUNTIFS(FIT_Lite[Waitlisted Date
(If applicable)],"&lt;&gt;",FIT_Lite[Waitlisted Date
(If applicable)],"&lt;="&amp;EOMONTH(DATEVALUE(Census!B12&amp;" 1, "&amp;'Reporting Month'!$B$2),0),FIT_Lite[Date Enrolled],"&gt;="&amp;EOMONTH(DATEVALUE(Census!B12&amp;" 1, "&amp;'Reporting Month'!B$2),0))+
COUNTIFS(FIT_Lite[Waitlisted Date
(If applicable)],"&lt;&gt;",FIT_Lite[Waitlisted Date
(If applicable)],"&lt;="&amp;EOMONTH(DATEVALUE(Census!B12&amp;" 1, "&amp;'Reporting Month'!$B$2),0),FIT_Lite[Date of Non-Enrollment],"&gt;="&amp;EOMONTH(DATEVALUE(Census!B12&amp;" 1, "&amp;'Reporting Month'!B$2),0))+
COUNTIFS(FIT_Lite[Waitlisted Date
(If applicable)],"&lt;&gt;",FIT_Lite[Waitlisted Date
(If applicable)],"&lt;="&amp;EOMONTH(DATEVALUE(Census!B12&amp;" 1, "&amp;'Reporting Month'!$B$2),0),FIT_Lite[Date of Non-Enrollment],"",FIT_Lite[Date Enrolled],"")</f>
        <v>0</v>
      </c>
      <c r="K12" s="167"/>
      <c r="L12" s="85">
        <f ca="1">COUNTIFS(FIT_Lite[[Discharge Date]:[Discharge Date]],"&gt;="&amp;DATEVALUE(Census!$B12&amp;" 1, "&amp;'Reporting Month'!$B$2),FIT_Lite[[Discharge Date]:[Discharge Date]],"&lt;="&amp;EOMONTH(DATEVALUE(Census!$B12&amp;" 1, "&amp;'Reporting Month'!$B$2),0),FIT_Lite[[Discharge Reason]:[Discharge Reason]],Census!L$7)</f>
        <v>0</v>
      </c>
      <c r="M12" s="85">
        <f ca="1">COUNTIFS(FIT_Lite[[Discharge Date]:[Discharge Date]],"&gt;="&amp;DATEVALUE(Census!$B12&amp;" 1, "&amp;'Reporting Month'!$B$2),FIT_Lite[[Discharge Date]:[Discharge Date]],"&lt;="&amp;EOMONTH(DATEVALUE(Census!$B12&amp;" 1, "&amp;'Reporting Month'!$B$2),0),FIT_Lite[[Discharge Reason]:[Discharge Reason]],Census!M$7)</f>
        <v>0</v>
      </c>
      <c r="N12" s="85">
        <f ca="1">COUNTIFS(FIT_Lite[[Discharge Date]:[Discharge Date]],"&gt;="&amp;DATEVALUE(Census!$B12&amp;" 1, "&amp;'Reporting Month'!$B$2),FIT_Lite[[Discharge Date]:[Discharge Date]],"&lt;="&amp;EOMONTH(DATEVALUE(Census!$B12&amp;" 1, "&amp;'Reporting Month'!$B$2),0),FIT_Lite[[Discharge Reason]:[Discharge Reason]],Census!N$7)</f>
        <v>0</v>
      </c>
      <c r="O12" s="85">
        <f ca="1">COUNTIFS(FIT_Lite[[Discharge Date]:[Discharge Date]],"&gt;="&amp;DATEVALUE(Census!$B12&amp;" 1, "&amp;'Reporting Month'!$B$2),FIT_Lite[[Discharge Date]:[Discharge Date]],"&lt;="&amp;EOMONTH(DATEVALUE(Census!$B12&amp;" 1, "&amp;'Reporting Month'!$B$2),0),FIT_Lite[[Discharge Reason]:[Discharge Reason]],Census!O$7)</f>
        <v>0</v>
      </c>
      <c r="P12" s="85">
        <f ca="1">COUNTIFS(FIT_Lite[[Discharge Date]:[Discharge Date]],"&gt;="&amp;DATEVALUE(Census!$B12&amp;" 1, "&amp;'Reporting Month'!$B$2),FIT_Lite[[Discharge Date]:[Discharge Date]],"&lt;="&amp;EOMONTH(DATEVALUE(Census!$B12&amp;" 1, "&amp;'Reporting Month'!$B$2),0),FIT_Lite[[Discharge Reason]:[Discharge Reason]],Census!P$7)</f>
        <v>0</v>
      </c>
      <c r="Q12" s="85">
        <f ca="1">COUNTIFS(FIT_Lite[[Discharge Date]:[Discharge Date]],"&gt;="&amp;DATEVALUE(Census!$B12&amp;" 1, "&amp;'Reporting Month'!$B$2),FIT_Lite[[Discharge Date]:[Discharge Date]],"&lt;="&amp;EOMONTH(DATEVALUE(Census!$B12&amp;" 1, "&amp;'Reporting Month'!$B$2),0),FIT_Lite[[Discharge Reason]:[Discharge Reason]],Census!Q$7)</f>
        <v>0</v>
      </c>
      <c r="R12" s="85">
        <f ca="1">COUNTIFS(FIT_Lite[[Discharge Date]:[Discharge Date]],"&gt;="&amp;DATEVALUE(Census!$B12&amp;" 1, "&amp;'Reporting Month'!$B$2),FIT_Lite[[Discharge Date]:[Discharge Date]],"&lt;="&amp;EOMONTH(DATEVALUE(Census!$B12&amp;" 1, "&amp;'Reporting Month'!$B$2),0),FIT_Lite[[Discharge Reason]:[Discharge Reason]],Census!R$7)</f>
        <v>0</v>
      </c>
      <c r="S12" s="85">
        <f ca="1">COUNTIFS(FIT_Lite[[Discharge Date]:[Discharge Date]],"&gt;="&amp;DATEVALUE(Census!$B12&amp;" 1, "&amp;'Reporting Month'!$B$2),FIT_Lite[[Discharge Date]:[Discharge Date]],"&lt;="&amp;EOMONTH(DATEVALUE(Census!$B12&amp;" 1, "&amp;'Reporting Month'!$B$2),0),FIT_Lite[[Discharge Reason]:[Discharge Reason]],Census!S$7)</f>
        <v>0</v>
      </c>
      <c r="T12" s="167"/>
      <c r="U12" s="65">
        <f t="shared" ca="1" si="3"/>
        <v>0</v>
      </c>
      <c r="V12" s="65" t="b">
        <f t="shared" ca="1" si="4"/>
        <v>1</v>
      </c>
      <c r="W12" s="65">
        <f t="shared" ca="1" si="5"/>
        <v>0</v>
      </c>
      <c r="X12" s="65" t="b">
        <f t="shared" ca="1" si="6"/>
        <v>1</v>
      </c>
      <c r="Y12" s="63"/>
    </row>
    <row r="13" spans="2:25" ht="45.75" customHeight="1" thickTop="1" thickBot="1" x14ac:dyDescent="0.35">
      <c r="B13" s="77" t="s">
        <v>1996</v>
      </c>
      <c r="C13" s="76">
        <f t="shared" ca="1" si="7"/>
        <v>0</v>
      </c>
      <c r="D13" s="82">
        <f ca="1">COUNTIFS(FIT_Lite[Date Enrolled],"&gt;="&amp;DATEVALUE(Census!B13&amp;" 1, "&amp;'Reporting Month'!B$2),FIT_Lite[Date Enrolled],"&lt;="&amp;EOMONTH(DATEVALUE(Census!B13&amp;" 1, "&amp;'Reporting Month'!$B$2),0))</f>
        <v>0</v>
      </c>
      <c r="E13" s="69">
        <f t="shared" ca="1" si="0"/>
        <v>0</v>
      </c>
      <c r="F13" s="74">
        <f t="shared" ca="1" si="1"/>
        <v>0</v>
      </c>
      <c r="G13" s="73">
        <f t="shared" ca="1" si="2"/>
        <v>0</v>
      </c>
      <c r="H13" s="156"/>
      <c r="I13" s="66">
        <f ca="1">SUM('Q2'!D16:D19)</f>
        <v>0</v>
      </c>
      <c r="J13" s="150">
        <f ca="1">COUNTIFS(FIT_Lite[Waitlisted Date
(If applicable)],"&lt;&gt;",FIT_Lite[Waitlisted Date
(If applicable)],"&lt;="&amp;EOMONTH(DATEVALUE(Census!B13&amp;" 1, "&amp;'Reporting Month'!$B$2),0),FIT_Lite[Date Enrolled],"&gt;="&amp;EOMONTH(DATEVALUE(Census!B13&amp;" 1, "&amp;'Reporting Month'!B$2),0))+
COUNTIFS(FIT_Lite[Waitlisted Date
(If applicable)],"&lt;&gt;",FIT_Lite[Waitlisted Date
(If applicable)],"&lt;="&amp;EOMONTH(DATEVALUE(Census!B13&amp;" 1, "&amp;'Reporting Month'!$B$2),0),FIT_Lite[Date of Non-Enrollment],"&gt;="&amp;EOMONTH(DATEVALUE(Census!B13&amp;" 1, "&amp;'Reporting Month'!B$2),0))+
COUNTIFS(FIT_Lite[Waitlisted Date
(If applicable)],"&lt;&gt;",FIT_Lite[Waitlisted Date
(If applicable)],"&lt;="&amp;EOMONTH(DATEVALUE(Census!B13&amp;" 1, "&amp;'Reporting Month'!$B$2),0),FIT_Lite[Date of Non-Enrollment],"",FIT_Lite[Date Enrolled],"")</f>
        <v>0</v>
      </c>
      <c r="K13" s="167"/>
      <c r="L13" s="85">
        <f ca="1">COUNTIFS(FIT_Lite[[Discharge Date]:[Discharge Date]],"&gt;="&amp;DATEVALUE(Census!$B13&amp;" 1, "&amp;'Reporting Month'!$B$2),FIT_Lite[[Discharge Date]:[Discharge Date]],"&lt;="&amp;EOMONTH(DATEVALUE(Census!$B13&amp;" 1, "&amp;'Reporting Month'!$B$2),0),FIT_Lite[[Discharge Reason]:[Discharge Reason]],Census!L$7)</f>
        <v>0</v>
      </c>
      <c r="M13" s="85">
        <f ca="1">COUNTIFS(FIT_Lite[[Discharge Date]:[Discharge Date]],"&gt;="&amp;DATEVALUE(Census!$B13&amp;" 1, "&amp;'Reporting Month'!$B$2),FIT_Lite[[Discharge Date]:[Discharge Date]],"&lt;="&amp;EOMONTH(DATEVALUE(Census!$B13&amp;" 1, "&amp;'Reporting Month'!$B$2),0),FIT_Lite[[Discharge Reason]:[Discharge Reason]],Census!M$7)</f>
        <v>0</v>
      </c>
      <c r="N13" s="85">
        <f ca="1">COUNTIFS(FIT_Lite[[Discharge Date]:[Discharge Date]],"&gt;="&amp;DATEVALUE(Census!$B13&amp;" 1, "&amp;'Reporting Month'!$B$2),FIT_Lite[[Discharge Date]:[Discharge Date]],"&lt;="&amp;EOMONTH(DATEVALUE(Census!$B13&amp;" 1, "&amp;'Reporting Month'!$B$2),0),FIT_Lite[[Discharge Reason]:[Discharge Reason]],Census!N$7)</f>
        <v>0</v>
      </c>
      <c r="O13" s="85">
        <f ca="1">COUNTIFS(FIT_Lite[[Discharge Date]:[Discharge Date]],"&gt;="&amp;DATEVALUE(Census!$B13&amp;" 1, "&amp;'Reporting Month'!$B$2),FIT_Lite[[Discharge Date]:[Discharge Date]],"&lt;="&amp;EOMONTH(DATEVALUE(Census!$B13&amp;" 1, "&amp;'Reporting Month'!$B$2),0),FIT_Lite[[Discharge Reason]:[Discharge Reason]],Census!O$7)</f>
        <v>0</v>
      </c>
      <c r="P13" s="85">
        <f ca="1">COUNTIFS(FIT_Lite[[Discharge Date]:[Discharge Date]],"&gt;="&amp;DATEVALUE(Census!$B13&amp;" 1, "&amp;'Reporting Month'!$B$2),FIT_Lite[[Discharge Date]:[Discharge Date]],"&lt;="&amp;EOMONTH(DATEVALUE(Census!$B13&amp;" 1, "&amp;'Reporting Month'!$B$2),0),FIT_Lite[[Discharge Reason]:[Discharge Reason]],Census!P$7)</f>
        <v>0</v>
      </c>
      <c r="Q13" s="85">
        <f ca="1">COUNTIFS(FIT_Lite[[Discharge Date]:[Discharge Date]],"&gt;="&amp;DATEVALUE(Census!$B13&amp;" 1, "&amp;'Reporting Month'!$B$2),FIT_Lite[[Discharge Date]:[Discharge Date]],"&lt;="&amp;EOMONTH(DATEVALUE(Census!$B13&amp;" 1, "&amp;'Reporting Month'!$B$2),0),FIT_Lite[[Discharge Reason]:[Discharge Reason]],Census!Q$7)</f>
        <v>0</v>
      </c>
      <c r="R13" s="85">
        <f ca="1">COUNTIFS(FIT_Lite[[Discharge Date]:[Discharge Date]],"&gt;="&amp;DATEVALUE(Census!$B13&amp;" 1, "&amp;'Reporting Month'!$B$2),FIT_Lite[[Discharge Date]:[Discharge Date]],"&lt;="&amp;EOMONTH(DATEVALUE(Census!$B13&amp;" 1, "&amp;'Reporting Month'!$B$2),0),FIT_Lite[[Discharge Reason]:[Discharge Reason]],Census!R$7)</f>
        <v>0</v>
      </c>
      <c r="S13" s="85">
        <f ca="1">COUNTIFS(FIT_Lite[[Discharge Date]:[Discharge Date]],"&gt;="&amp;DATEVALUE(Census!$B13&amp;" 1, "&amp;'Reporting Month'!$B$2),FIT_Lite[[Discharge Date]:[Discharge Date]],"&lt;="&amp;EOMONTH(DATEVALUE(Census!$B13&amp;" 1, "&amp;'Reporting Month'!$B$2),0),FIT_Lite[[Discharge Reason]:[Discharge Reason]],Census!S$7)</f>
        <v>0</v>
      </c>
      <c r="T13" s="167"/>
      <c r="U13" s="65">
        <f t="shared" ca="1" si="3"/>
        <v>0</v>
      </c>
      <c r="V13" s="65" t="b">
        <f t="shared" ca="1" si="4"/>
        <v>1</v>
      </c>
      <c r="W13" s="65">
        <f t="shared" ca="1" si="5"/>
        <v>0</v>
      </c>
      <c r="X13" s="65" t="b">
        <f t="shared" ca="1" si="6"/>
        <v>1</v>
      </c>
      <c r="Y13" s="63"/>
    </row>
    <row r="14" spans="2:25" ht="45.75" customHeight="1" thickTop="1" thickBot="1" x14ac:dyDescent="0.35">
      <c r="B14" s="84" t="s">
        <v>1995</v>
      </c>
      <c r="C14" s="83">
        <f t="shared" ca="1" si="7"/>
        <v>0</v>
      </c>
      <c r="D14" s="82">
        <f ca="1">COUNTIFS(FIT_Lite[Date Enrolled],"&gt;="&amp;DATEVALUE(Census!B14&amp;" 1, "&amp;'Reporting Month'!B$2+1),FIT_Lite[Date Enrolled],"&lt;="&amp;EOMONTH(DATEVALUE(Census!B14&amp;" 1, "&amp;'Reporting Month'!$B$2+1),0))</f>
        <v>0</v>
      </c>
      <c r="E14" s="81">
        <f t="shared" ca="1" si="0"/>
        <v>0</v>
      </c>
      <c r="F14" s="80">
        <f t="shared" ca="1" si="1"/>
        <v>0</v>
      </c>
      <c r="G14" s="79">
        <f t="shared" ca="1" si="2"/>
        <v>0</v>
      </c>
      <c r="H14" s="156"/>
      <c r="I14" s="78">
        <f ca="1">SUM('Q3'!B16:B19)</f>
        <v>0</v>
      </c>
      <c r="J14" s="150">
        <f ca="1">COUNTIFS(FIT_Lite[Waitlisted Date
(If applicable)],"&lt;&gt;",FIT_Lite[Waitlisted Date
(If applicable)],"&lt;="&amp;EOMONTH(DATEVALUE(Census!B14&amp;" 1, "&amp;'Reporting Month'!$B$2+1),0),FIT_Lite[Date Enrolled],"&gt;="&amp;EOMONTH(DATEVALUE(Census!B14&amp;" 1, "&amp;'Reporting Month'!B$2+1),0))+
COUNTIFS(FIT_Lite[Waitlisted Date
(If applicable)],"&lt;&gt;",FIT_Lite[Waitlisted Date
(If applicable)],"&lt;="&amp;EOMONTH(DATEVALUE(Census!B14&amp;" 1, "&amp;'Reporting Month'!$B$2+1),0),FIT_Lite[Date of Non-Enrollment],"&gt;="&amp;EOMONTH(DATEVALUE(Census!B14&amp;" 1, "&amp;'Reporting Month'!B$2+1),0))+
COUNTIFS(FIT_Lite[Waitlisted Date
(If applicable)],"&lt;&gt;",FIT_Lite[Waitlisted Date
(If applicable)],"&lt;="&amp;EOMONTH(DATEVALUE(Census!B14&amp;" 1, "&amp;'Reporting Month'!$B$2+1),0),FIT_Lite[Date of Non-Enrollment],"",FIT_Lite[Date Enrolled],"")</f>
        <v>0</v>
      </c>
      <c r="K14" s="167"/>
      <c r="L14" s="85">
        <f ca="1">COUNTIFS(FIT_Lite[[Discharge Date]:[Discharge Date]],"&gt;="&amp;DATEVALUE(Census!$B14&amp;" 1, "&amp;'Reporting Month'!$B$2+1),FIT_Lite[[Discharge Date]:[Discharge Date]],"&lt;="&amp;EOMONTH(DATEVALUE(Census!$B14&amp;" 1, "&amp;'Reporting Month'!$B$2+1),0),FIT_Lite[[Discharge Reason]:[Discharge Reason]],Census!L$7)</f>
        <v>0</v>
      </c>
      <c r="M14" s="85">
        <f ca="1">COUNTIFS(FIT_Lite[[Discharge Date]:[Discharge Date]],"&gt;="&amp;DATEVALUE(Census!$B14&amp;" 1, "&amp;'Reporting Month'!$B$2+1),FIT_Lite[[Discharge Date]:[Discharge Date]],"&lt;="&amp;EOMONTH(DATEVALUE(Census!$B14&amp;" 1, "&amp;'Reporting Month'!$B$2+1),0),FIT_Lite[[Discharge Reason]:[Discharge Reason]],Census!M$7)</f>
        <v>0</v>
      </c>
      <c r="N14" s="85">
        <f ca="1">COUNTIFS(FIT_Lite[[Discharge Date]:[Discharge Date]],"&gt;="&amp;DATEVALUE(Census!$B14&amp;" 1, "&amp;'Reporting Month'!$B$2+1),FIT_Lite[[Discharge Date]:[Discharge Date]],"&lt;="&amp;EOMONTH(DATEVALUE(Census!$B14&amp;" 1, "&amp;'Reporting Month'!$B$2+1),0),FIT_Lite[[Discharge Reason]:[Discharge Reason]],Census!N$7)</f>
        <v>0</v>
      </c>
      <c r="O14" s="85">
        <f ca="1">COUNTIFS(FIT_Lite[[Discharge Date]:[Discharge Date]],"&gt;="&amp;DATEVALUE(Census!$B14&amp;" 1, "&amp;'Reporting Month'!$B$2+1),FIT_Lite[[Discharge Date]:[Discharge Date]],"&lt;="&amp;EOMONTH(DATEVALUE(Census!$B14&amp;" 1, "&amp;'Reporting Month'!$B$2+1),0),FIT_Lite[[Discharge Reason]:[Discharge Reason]],Census!O$7)</f>
        <v>0</v>
      </c>
      <c r="P14" s="85">
        <f ca="1">COUNTIFS(FIT_Lite[[Discharge Date]:[Discharge Date]],"&gt;="&amp;DATEVALUE(Census!$B14&amp;" 1, "&amp;'Reporting Month'!$B$2+1),FIT_Lite[[Discharge Date]:[Discharge Date]],"&lt;="&amp;EOMONTH(DATEVALUE(Census!$B14&amp;" 1, "&amp;'Reporting Month'!$B$2+1),0),FIT_Lite[[Discharge Reason]:[Discharge Reason]],Census!P$7)</f>
        <v>0</v>
      </c>
      <c r="Q14" s="85">
        <f ca="1">COUNTIFS(FIT_Lite[[Discharge Date]:[Discharge Date]],"&gt;="&amp;DATEVALUE(Census!$B14&amp;" 1, "&amp;'Reporting Month'!$B$2+1),FIT_Lite[[Discharge Date]:[Discharge Date]],"&lt;="&amp;EOMONTH(DATEVALUE(Census!$B14&amp;" 1, "&amp;'Reporting Month'!$B$2+1),0),FIT_Lite[[Discharge Reason]:[Discharge Reason]],Census!Q$7)</f>
        <v>0</v>
      </c>
      <c r="R14" s="85">
        <f ca="1">COUNTIFS(FIT_Lite[[Discharge Date]:[Discharge Date]],"&gt;="&amp;DATEVALUE(Census!$B14&amp;" 1, "&amp;'Reporting Month'!$B$2+1),FIT_Lite[[Discharge Date]:[Discharge Date]],"&lt;="&amp;EOMONTH(DATEVALUE(Census!$B14&amp;" 1, "&amp;'Reporting Month'!$B$2+1),0),FIT_Lite[[Discharge Reason]:[Discharge Reason]],Census!R$7)</f>
        <v>0</v>
      </c>
      <c r="S14" s="85">
        <f ca="1">COUNTIFS(FIT_Lite[[Discharge Date]:[Discharge Date]],"&gt;="&amp;DATEVALUE(Census!$B14&amp;" 1, "&amp;'Reporting Month'!$B$2+1),FIT_Lite[[Discharge Date]:[Discharge Date]],"&lt;="&amp;EOMONTH(DATEVALUE(Census!$B14&amp;" 1, "&amp;'Reporting Month'!$B$2+1),0),FIT_Lite[[Discharge Reason]:[Discharge Reason]],Census!S$7)</f>
        <v>0</v>
      </c>
      <c r="T14" s="167"/>
      <c r="U14" s="65">
        <f t="shared" ca="1" si="3"/>
        <v>0</v>
      </c>
      <c r="V14" s="65" t="b">
        <f t="shared" ca="1" si="4"/>
        <v>1</v>
      </c>
      <c r="W14" s="65">
        <f t="shared" ca="1" si="5"/>
        <v>0</v>
      </c>
      <c r="X14" s="65" t="b">
        <f t="shared" ca="1" si="6"/>
        <v>1</v>
      </c>
      <c r="Y14" s="63"/>
    </row>
    <row r="15" spans="2:25" ht="45.75" customHeight="1" thickTop="1" thickBot="1" x14ac:dyDescent="0.35">
      <c r="B15" s="77" t="s">
        <v>1994</v>
      </c>
      <c r="C15" s="76">
        <f t="shared" ca="1" si="7"/>
        <v>0</v>
      </c>
      <c r="D15" s="82">
        <f ca="1">COUNTIFS(FIT_Lite[Date Enrolled],"&gt;="&amp;DATEVALUE(Census!B15&amp;" 1, "&amp;'Reporting Month'!B$2+1),FIT_Lite[Date Enrolled],"&lt;="&amp;EOMONTH(DATEVALUE(Census!B15&amp;" 1, "&amp;'Reporting Month'!$B$2+1),0))</f>
        <v>0</v>
      </c>
      <c r="E15" s="75">
        <f t="shared" ca="1" si="0"/>
        <v>0</v>
      </c>
      <c r="F15" s="74">
        <f t="shared" ca="1" si="1"/>
        <v>0</v>
      </c>
      <c r="G15" s="73">
        <f t="shared" ca="1" si="2"/>
        <v>0</v>
      </c>
      <c r="H15" s="156"/>
      <c r="I15" s="72">
        <f ca="1">SUM('Q3'!C16:C19)</f>
        <v>0</v>
      </c>
      <c r="J15" s="150">
        <f ca="1">COUNTIFS(FIT_Lite[Waitlisted Date
(If applicable)],"&lt;&gt;",FIT_Lite[Waitlisted Date
(If applicable)],"&lt;="&amp;EOMONTH(DATEVALUE(Census!B15&amp;" 1, "&amp;'Reporting Month'!$B$2+1),0),FIT_Lite[Date Enrolled],"&gt;="&amp;EOMONTH(DATEVALUE(Census!B15&amp;" 1, "&amp;'Reporting Month'!B$2+1),0))+
COUNTIFS(FIT_Lite[Waitlisted Date
(If applicable)],"&lt;&gt;",FIT_Lite[Waitlisted Date
(If applicable)],"&lt;="&amp;EOMONTH(DATEVALUE(Census!B15&amp;" 1, "&amp;'Reporting Month'!$B$2+1),0),FIT_Lite[Date of Non-Enrollment],"&gt;="&amp;EOMONTH(DATEVALUE(Census!B15&amp;" 1, "&amp;'Reporting Month'!B$2+1),0))+
COUNTIFS(FIT_Lite[Waitlisted Date
(If applicable)],"&lt;&gt;",FIT_Lite[Waitlisted Date
(If applicable)],"&lt;="&amp;EOMONTH(DATEVALUE(Census!B15&amp;" 1, "&amp;'Reporting Month'!$B$2+1),0),FIT_Lite[Date of Non-Enrollment],"",FIT_Lite[Date Enrolled],"")</f>
        <v>0</v>
      </c>
      <c r="K15" s="167"/>
      <c r="L15" s="85">
        <f ca="1">COUNTIFS(FIT_Lite[[Discharge Date]:[Discharge Date]],"&gt;="&amp;DATEVALUE(Census!$B15&amp;" 1, "&amp;'Reporting Month'!$B$2+1),FIT_Lite[[Discharge Date]:[Discharge Date]],"&lt;="&amp;EOMONTH(DATEVALUE(Census!$B15&amp;" 1, "&amp;'Reporting Month'!$B$2+1),0),FIT_Lite[[Discharge Reason]:[Discharge Reason]],Census!L$7)</f>
        <v>0</v>
      </c>
      <c r="M15" s="85">
        <f ca="1">COUNTIFS(FIT_Lite[[Discharge Date]:[Discharge Date]],"&gt;="&amp;DATEVALUE(Census!$B15&amp;" 1, "&amp;'Reporting Month'!$B$2+1),FIT_Lite[[Discharge Date]:[Discharge Date]],"&lt;="&amp;EOMONTH(DATEVALUE(Census!$B15&amp;" 1, "&amp;'Reporting Month'!$B$2+1),0),FIT_Lite[[Discharge Reason]:[Discharge Reason]],Census!M$7)</f>
        <v>0</v>
      </c>
      <c r="N15" s="85">
        <f ca="1">COUNTIFS(FIT_Lite[[Discharge Date]:[Discharge Date]],"&gt;="&amp;DATEVALUE(Census!$B15&amp;" 1, "&amp;'Reporting Month'!$B$2+1),FIT_Lite[[Discharge Date]:[Discharge Date]],"&lt;="&amp;EOMONTH(DATEVALUE(Census!$B15&amp;" 1, "&amp;'Reporting Month'!$B$2+1),0),FIT_Lite[[Discharge Reason]:[Discharge Reason]],Census!N$7)</f>
        <v>0</v>
      </c>
      <c r="O15" s="85">
        <f ca="1">COUNTIFS(FIT_Lite[[Discharge Date]:[Discharge Date]],"&gt;="&amp;DATEVALUE(Census!$B15&amp;" 1, "&amp;'Reporting Month'!$B$2+1),FIT_Lite[[Discharge Date]:[Discharge Date]],"&lt;="&amp;EOMONTH(DATEVALUE(Census!$B15&amp;" 1, "&amp;'Reporting Month'!$B$2+1),0),FIT_Lite[[Discharge Reason]:[Discharge Reason]],Census!O$7)</f>
        <v>0</v>
      </c>
      <c r="P15" s="85">
        <f ca="1">COUNTIFS(FIT_Lite[[Discharge Date]:[Discharge Date]],"&gt;="&amp;DATEVALUE(Census!$B15&amp;" 1, "&amp;'Reporting Month'!$B$2+1),FIT_Lite[[Discharge Date]:[Discharge Date]],"&lt;="&amp;EOMONTH(DATEVALUE(Census!$B15&amp;" 1, "&amp;'Reporting Month'!$B$2+1),0),FIT_Lite[[Discharge Reason]:[Discharge Reason]],Census!P$7)</f>
        <v>0</v>
      </c>
      <c r="Q15" s="85">
        <f ca="1">COUNTIFS(FIT_Lite[[Discharge Date]:[Discharge Date]],"&gt;="&amp;DATEVALUE(Census!$B15&amp;" 1, "&amp;'Reporting Month'!$B$2+1),FIT_Lite[[Discharge Date]:[Discharge Date]],"&lt;="&amp;EOMONTH(DATEVALUE(Census!$B15&amp;" 1, "&amp;'Reporting Month'!$B$2+1),0),FIT_Lite[[Discharge Reason]:[Discharge Reason]],Census!Q$7)</f>
        <v>0</v>
      </c>
      <c r="R15" s="85">
        <f ca="1">COUNTIFS(FIT_Lite[[Discharge Date]:[Discharge Date]],"&gt;="&amp;DATEVALUE(Census!$B15&amp;" 1, "&amp;'Reporting Month'!$B$2+1),FIT_Lite[[Discharge Date]:[Discharge Date]],"&lt;="&amp;EOMONTH(DATEVALUE(Census!$B15&amp;" 1, "&amp;'Reporting Month'!$B$2+1),0),FIT_Lite[[Discharge Reason]:[Discharge Reason]],Census!R$7)</f>
        <v>0</v>
      </c>
      <c r="S15" s="85">
        <f ca="1">COUNTIFS(FIT_Lite[[Discharge Date]:[Discharge Date]],"&gt;="&amp;DATEVALUE(Census!$B15&amp;" 1, "&amp;'Reporting Month'!$B$2+1),FIT_Lite[[Discharge Date]:[Discharge Date]],"&lt;="&amp;EOMONTH(DATEVALUE(Census!$B15&amp;" 1, "&amp;'Reporting Month'!$B$2+1),0),FIT_Lite[[Discharge Reason]:[Discharge Reason]],Census!S$7)</f>
        <v>0</v>
      </c>
      <c r="T15" s="167"/>
      <c r="U15" s="65">
        <f t="shared" ca="1" si="3"/>
        <v>0</v>
      </c>
      <c r="V15" s="65" t="b">
        <f t="shared" ca="1" si="4"/>
        <v>1</v>
      </c>
      <c r="W15" s="65">
        <f t="shared" ca="1" si="5"/>
        <v>0</v>
      </c>
      <c r="X15" s="65" t="b">
        <f t="shared" ca="1" si="6"/>
        <v>1</v>
      </c>
      <c r="Y15" s="63"/>
    </row>
    <row r="16" spans="2:25" ht="45.75" customHeight="1" thickTop="1" thickBot="1" x14ac:dyDescent="0.35">
      <c r="B16" s="77" t="s">
        <v>1993</v>
      </c>
      <c r="C16" s="76">
        <f t="shared" ca="1" si="7"/>
        <v>0</v>
      </c>
      <c r="D16" s="82">
        <f ca="1">COUNTIFS(FIT_Lite[Date Enrolled],"&gt;="&amp;DATEVALUE(Census!B16&amp;" 1, "&amp;'Reporting Month'!B$2+1),FIT_Lite[Date Enrolled],"&lt;="&amp;EOMONTH(DATEVALUE(Census!B16&amp;" 1, "&amp;'Reporting Month'!$B$2+1),0))</f>
        <v>0</v>
      </c>
      <c r="E16" s="69">
        <f t="shared" ca="1" si="0"/>
        <v>0</v>
      </c>
      <c r="F16" s="74">
        <f t="shared" ca="1" si="1"/>
        <v>0</v>
      </c>
      <c r="G16" s="73">
        <f t="shared" ca="1" si="2"/>
        <v>0</v>
      </c>
      <c r="H16" s="156"/>
      <c r="I16" s="66">
        <f ca="1">SUM('Q3'!D16:D19)</f>
        <v>0</v>
      </c>
      <c r="J16" s="150">
        <f ca="1">COUNTIFS(FIT_Lite[Waitlisted Date
(If applicable)],"&lt;&gt;",FIT_Lite[Waitlisted Date
(If applicable)],"&lt;="&amp;EOMONTH(DATEVALUE(Census!B16&amp;" 1, "&amp;'Reporting Month'!$B$2+1),0),FIT_Lite[Date Enrolled],"&gt;="&amp;EOMONTH(DATEVALUE(Census!B16&amp;" 1, "&amp;'Reporting Month'!B$2+1),0))+
COUNTIFS(FIT_Lite[Waitlisted Date
(If applicable)],"&lt;&gt;",FIT_Lite[Waitlisted Date
(If applicable)],"&lt;="&amp;EOMONTH(DATEVALUE(Census!B16&amp;" 1, "&amp;'Reporting Month'!$B$2+1),0),FIT_Lite[Date of Non-Enrollment],"&gt;="&amp;EOMONTH(DATEVALUE(Census!B16&amp;" 1, "&amp;'Reporting Month'!B$2+1),0))+
COUNTIFS(FIT_Lite[Waitlisted Date
(If applicable)],"&lt;&gt;",FIT_Lite[Waitlisted Date
(If applicable)],"&lt;="&amp;EOMONTH(DATEVALUE(Census!B16&amp;" 1, "&amp;'Reporting Month'!$B$2+1),0),FIT_Lite[Date of Non-Enrollment],"",FIT_Lite[Date Enrolled],"")</f>
        <v>0</v>
      </c>
      <c r="K16" s="167"/>
      <c r="L16" s="85">
        <f ca="1">COUNTIFS(FIT_Lite[[Discharge Date]:[Discharge Date]],"&gt;="&amp;DATEVALUE(Census!$B16&amp;" 1, "&amp;'Reporting Month'!$B$2+1),FIT_Lite[[Discharge Date]:[Discharge Date]],"&lt;="&amp;EOMONTH(DATEVALUE(Census!$B16&amp;" 1, "&amp;'Reporting Month'!$B$2+1),0),FIT_Lite[[Discharge Reason]:[Discharge Reason]],Census!L$7)</f>
        <v>0</v>
      </c>
      <c r="M16" s="85">
        <f ca="1">COUNTIFS(FIT_Lite[[Discharge Date]:[Discharge Date]],"&gt;="&amp;DATEVALUE(Census!$B16&amp;" 1, "&amp;'Reporting Month'!$B$2+1),FIT_Lite[[Discharge Date]:[Discharge Date]],"&lt;="&amp;EOMONTH(DATEVALUE(Census!$B16&amp;" 1, "&amp;'Reporting Month'!$B$2+1),0),FIT_Lite[[Discharge Reason]:[Discharge Reason]],Census!M$7)</f>
        <v>0</v>
      </c>
      <c r="N16" s="85">
        <f ca="1">COUNTIFS(FIT_Lite[[Discharge Date]:[Discharge Date]],"&gt;="&amp;DATEVALUE(Census!$B16&amp;" 1, "&amp;'Reporting Month'!$B$2+1),FIT_Lite[[Discharge Date]:[Discharge Date]],"&lt;="&amp;EOMONTH(DATEVALUE(Census!$B16&amp;" 1, "&amp;'Reporting Month'!$B$2+1),0),FIT_Lite[[Discharge Reason]:[Discharge Reason]],Census!N$7)</f>
        <v>0</v>
      </c>
      <c r="O16" s="85">
        <f ca="1">COUNTIFS(FIT_Lite[[Discharge Date]:[Discharge Date]],"&gt;="&amp;DATEVALUE(Census!$B16&amp;" 1, "&amp;'Reporting Month'!$B$2+1),FIT_Lite[[Discharge Date]:[Discharge Date]],"&lt;="&amp;EOMONTH(DATEVALUE(Census!$B16&amp;" 1, "&amp;'Reporting Month'!$B$2+1),0),FIT_Lite[[Discharge Reason]:[Discharge Reason]],Census!O$7)</f>
        <v>0</v>
      </c>
      <c r="P16" s="85">
        <f ca="1">COUNTIFS(FIT_Lite[[Discharge Date]:[Discharge Date]],"&gt;="&amp;DATEVALUE(Census!$B16&amp;" 1, "&amp;'Reporting Month'!$B$2+1),FIT_Lite[[Discharge Date]:[Discharge Date]],"&lt;="&amp;EOMONTH(DATEVALUE(Census!$B16&amp;" 1, "&amp;'Reporting Month'!$B$2+1),0),FIT_Lite[[Discharge Reason]:[Discharge Reason]],Census!P$7)</f>
        <v>0</v>
      </c>
      <c r="Q16" s="85">
        <f ca="1">COUNTIFS(FIT_Lite[[Discharge Date]:[Discharge Date]],"&gt;="&amp;DATEVALUE(Census!$B16&amp;" 1, "&amp;'Reporting Month'!$B$2+1),FIT_Lite[[Discharge Date]:[Discharge Date]],"&lt;="&amp;EOMONTH(DATEVALUE(Census!$B16&amp;" 1, "&amp;'Reporting Month'!$B$2+1),0),FIT_Lite[[Discharge Reason]:[Discharge Reason]],Census!Q$7)</f>
        <v>0</v>
      </c>
      <c r="R16" s="85">
        <f ca="1">COUNTIFS(FIT_Lite[[Discharge Date]:[Discharge Date]],"&gt;="&amp;DATEVALUE(Census!$B16&amp;" 1, "&amp;'Reporting Month'!$B$2+1),FIT_Lite[[Discharge Date]:[Discharge Date]],"&lt;="&amp;EOMONTH(DATEVALUE(Census!$B16&amp;" 1, "&amp;'Reporting Month'!$B$2+1),0),FIT_Lite[[Discharge Reason]:[Discharge Reason]],Census!R$7)</f>
        <v>0</v>
      </c>
      <c r="S16" s="85">
        <f ca="1">COUNTIFS(FIT_Lite[[Discharge Date]:[Discharge Date]],"&gt;="&amp;DATEVALUE(Census!$B16&amp;" 1, "&amp;'Reporting Month'!$B$2+1),FIT_Lite[[Discharge Date]:[Discharge Date]],"&lt;="&amp;EOMONTH(DATEVALUE(Census!$B16&amp;" 1, "&amp;'Reporting Month'!$B$2+1),0),FIT_Lite[[Discharge Reason]:[Discharge Reason]],Census!S$7)</f>
        <v>0</v>
      </c>
      <c r="T16" s="167"/>
      <c r="U16" s="65">
        <f t="shared" ca="1" si="3"/>
        <v>0</v>
      </c>
      <c r="V16" s="65" t="b">
        <f t="shared" ca="1" si="4"/>
        <v>1</v>
      </c>
      <c r="W16" s="65">
        <f t="shared" ca="1" si="5"/>
        <v>0</v>
      </c>
      <c r="X16" s="65" t="b">
        <f t="shared" ca="1" si="6"/>
        <v>1</v>
      </c>
      <c r="Y16" s="63"/>
    </row>
    <row r="17" spans="2:25" ht="45.75" customHeight="1" thickTop="1" thickBot="1" x14ac:dyDescent="0.35">
      <c r="B17" s="84" t="s">
        <v>1992</v>
      </c>
      <c r="C17" s="83">
        <f t="shared" ca="1" si="7"/>
        <v>0</v>
      </c>
      <c r="D17" s="82">
        <f ca="1">COUNTIFS(FIT_Lite[Date Enrolled],"&gt;="&amp;DATEVALUE(Census!B17&amp;" 1, "&amp;'Reporting Month'!B$2+1),FIT_Lite[Date Enrolled],"&lt;="&amp;EOMONTH(DATEVALUE(Census!B17&amp;" 1, "&amp;'Reporting Month'!$B$2+1),0))</f>
        <v>0</v>
      </c>
      <c r="E17" s="81">
        <f t="shared" ca="1" si="0"/>
        <v>0</v>
      </c>
      <c r="F17" s="80">
        <f t="shared" ca="1" si="1"/>
        <v>0</v>
      </c>
      <c r="G17" s="79">
        <f t="shared" ca="1" si="2"/>
        <v>0</v>
      </c>
      <c r="H17" s="156"/>
      <c r="I17" s="78">
        <f ca="1">SUM('Q4'!B24:B27)</f>
        <v>0</v>
      </c>
      <c r="J17" s="150">
        <f ca="1">COUNTIFS(FIT_Lite[Waitlisted Date
(If applicable)],"&lt;&gt;",FIT_Lite[Waitlisted Date
(If applicable)],"&lt;="&amp;EOMONTH(DATEVALUE(Census!B17&amp;" 1, "&amp;'Reporting Month'!$B$2+1),0),FIT_Lite[Date Enrolled],"&gt;="&amp;EOMONTH(DATEVALUE(Census!B17&amp;" 1, "&amp;'Reporting Month'!B$2+1),0))+
COUNTIFS(FIT_Lite[Waitlisted Date
(If applicable)],"&lt;&gt;",FIT_Lite[Waitlisted Date
(If applicable)],"&lt;="&amp;EOMONTH(DATEVALUE(Census!B17&amp;" 1, "&amp;'Reporting Month'!$B$2+1),0),FIT_Lite[Date of Non-Enrollment],"&gt;="&amp;EOMONTH(DATEVALUE(Census!B17&amp;" 1, "&amp;'Reporting Month'!B$2+1),0))+
COUNTIFS(FIT_Lite[Waitlisted Date
(If applicable)],"&lt;&gt;",FIT_Lite[Waitlisted Date
(If applicable)],"&lt;="&amp;EOMONTH(DATEVALUE(Census!B17&amp;" 1, "&amp;'Reporting Month'!$B$2+1),0),FIT_Lite[Date of Non-Enrollment],"",FIT_Lite[Date Enrolled],"")</f>
        <v>0</v>
      </c>
      <c r="K17" s="167"/>
      <c r="L17" s="85">
        <f ca="1">COUNTIFS(FIT_Lite[[Discharge Date]:[Discharge Date]],"&gt;="&amp;DATEVALUE(Census!$B17&amp;" 1, "&amp;'Reporting Month'!$B$2+1),FIT_Lite[[Discharge Date]:[Discharge Date]],"&lt;="&amp;EOMONTH(DATEVALUE(Census!$B17&amp;" 1, "&amp;'Reporting Month'!$B$2+1),0),FIT_Lite[[Discharge Reason]:[Discharge Reason]],Census!L$7)</f>
        <v>0</v>
      </c>
      <c r="M17" s="85">
        <f ca="1">COUNTIFS(FIT_Lite[[Discharge Date]:[Discharge Date]],"&gt;="&amp;DATEVALUE(Census!$B17&amp;" 1, "&amp;'Reporting Month'!$B$2+1),FIT_Lite[[Discharge Date]:[Discharge Date]],"&lt;="&amp;EOMONTH(DATEVALUE(Census!$B17&amp;" 1, "&amp;'Reporting Month'!$B$2+1),0),FIT_Lite[[Discharge Reason]:[Discharge Reason]],Census!M$7)</f>
        <v>0</v>
      </c>
      <c r="N17" s="85">
        <f ca="1">COUNTIFS(FIT_Lite[[Discharge Date]:[Discharge Date]],"&gt;="&amp;DATEVALUE(Census!$B17&amp;" 1, "&amp;'Reporting Month'!$B$2+1),FIT_Lite[[Discharge Date]:[Discharge Date]],"&lt;="&amp;EOMONTH(DATEVALUE(Census!$B17&amp;" 1, "&amp;'Reporting Month'!$B$2+1),0),FIT_Lite[[Discharge Reason]:[Discharge Reason]],Census!N$7)</f>
        <v>0</v>
      </c>
      <c r="O17" s="85">
        <f ca="1">COUNTIFS(FIT_Lite[[Discharge Date]:[Discharge Date]],"&gt;="&amp;DATEVALUE(Census!$B17&amp;" 1, "&amp;'Reporting Month'!$B$2+1),FIT_Lite[[Discharge Date]:[Discharge Date]],"&lt;="&amp;EOMONTH(DATEVALUE(Census!$B17&amp;" 1, "&amp;'Reporting Month'!$B$2+1),0),FIT_Lite[[Discharge Reason]:[Discharge Reason]],Census!O$7)</f>
        <v>0</v>
      </c>
      <c r="P17" s="85">
        <f ca="1">COUNTIFS(FIT_Lite[[Discharge Date]:[Discharge Date]],"&gt;="&amp;DATEVALUE(Census!$B17&amp;" 1, "&amp;'Reporting Month'!$B$2+1),FIT_Lite[[Discharge Date]:[Discharge Date]],"&lt;="&amp;EOMONTH(DATEVALUE(Census!$B17&amp;" 1, "&amp;'Reporting Month'!$B$2+1),0),FIT_Lite[[Discharge Reason]:[Discharge Reason]],Census!P$7)</f>
        <v>0</v>
      </c>
      <c r="Q17" s="85">
        <f ca="1">COUNTIFS(FIT_Lite[[Discharge Date]:[Discharge Date]],"&gt;="&amp;DATEVALUE(Census!$B17&amp;" 1, "&amp;'Reporting Month'!$B$2+1),FIT_Lite[[Discharge Date]:[Discharge Date]],"&lt;="&amp;EOMONTH(DATEVALUE(Census!$B17&amp;" 1, "&amp;'Reporting Month'!$B$2+1),0),FIT_Lite[[Discharge Reason]:[Discharge Reason]],Census!Q$7)</f>
        <v>0</v>
      </c>
      <c r="R17" s="85">
        <f ca="1">COUNTIFS(FIT_Lite[[Discharge Date]:[Discharge Date]],"&gt;="&amp;DATEVALUE(Census!$B17&amp;" 1, "&amp;'Reporting Month'!$B$2+1),FIT_Lite[[Discharge Date]:[Discharge Date]],"&lt;="&amp;EOMONTH(DATEVALUE(Census!$B17&amp;" 1, "&amp;'Reporting Month'!$B$2+1),0),FIT_Lite[[Discharge Reason]:[Discharge Reason]],Census!R$7)</f>
        <v>0</v>
      </c>
      <c r="S17" s="85">
        <f ca="1">COUNTIFS(FIT_Lite[[Discharge Date]:[Discharge Date]],"&gt;="&amp;DATEVALUE(Census!$B17&amp;" 1, "&amp;'Reporting Month'!$B$2+1),FIT_Lite[[Discharge Date]:[Discharge Date]],"&lt;="&amp;EOMONTH(DATEVALUE(Census!$B17&amp;" 1, "&amp;'Reporting Month'!$B$2+1),0),FIT_Lite[[Discharge Reason]:[Discharge Reason]],Census!S$7)</f>
        <v>0</v>
      </c>
      <c r="T17" s="167"/>
      <c r="U17" s="65">
        <f t="shared" ca="1" si="3"/>
        <v>0</v>
      </c>
      <c r="V17" s="65" t="b">
        <f t="shared" ca="1" si="4"/>
        <v>1</v>
      </c>
      <c r="W17" s="65">
        <f t="shared" ca="1" si="5"/>
        <v>0</v>
      </c>
      <c r="X17" s="65" t="b">
        <f t="shared" ca="1" si="6"/>
        <v>1</v>
      </c>
      <c r="Y17" s="63"/>
    </row>
    <row r="18" spans="2:25" ht="45.75" customHeight="1" thickTop="1" thickBot="1" x14ac:dyDescent="0.35">
      <c r="B18" s="77" t="s">
        <v>1991</v>
      </c>
      <c r="C18" s="76">
        <f t="shared" ca="1" si="7"/>
        <v>0</v>
      </c>
      <c r="D18" s="82">
        <f ca="1">COUNTIFS(FIT_Lite[Date Enrolled],"&gt;="&amp;DATEVALUE(Census!B18&amp;" 1, "&amp;'Reporting Month'!B$2+1),FIT_Lite[Date Enrolled],"&lt;="&amp;EOMONTH(DATEVALUE(Census!B18&amp;" 1, "&amp;'Reporting Month'!$B$2+1),0))</f>
        <v>0</v>
      </c>
      <c r="E18" s="75">
        <f t="shared" ca="1" si="0"/>
        <v>0</v>
      </c>
      <c r="F18" s="74">
        <f t="shared" ca="1" si="1"/>
        <v>0</v>
      </c>
      <c r="G18" s="73">
        <f t="shared" ca="1" si="2"/>
        <v>0</v>
      </c>
      <c r="H18" s="156"/>
      <c r="I18" s="72">
        <f ca="1">SUM('Q4'!C24:C27)</f>
        <v>0</v>
      </c>
      <c r="J18" s="150">
        <f ca="1">COUNTIFS(FIT_Lite[Waitlisted Date
(If applicable)],"&lt;&gt;",FIT_Lite[Waitlisted Date
(If applicable)],"&lt;="&amp;EOMONTH(DATEVALUE(Census!B18&amp;" 1, "&amp;'Reporting Month'!$B$2+1),0),FIT_Lite[Date Enrolled],"&gt;="&amp;EOMONTH(DATEVALUE(Census!B18&amp;" 1, "&amp;'Reporting Month'!B$2+1),0))+
COUNTIFS(FIT_Lite[Waitlisted Date
(If applicable)],"&lt;&gt;",FIT_Lite[Waitlisted Date
(If applicable)],"&lt;="&amp;EOMONTH(DATEVALUE(Census!B18&amp;" 1, "&amp;'Reporting Month'!$B$2+1),0),FIT_Lite[Date of Non-Enrollment],"&gt;="&amp;EOMONTH(DATEVALUE(Census!B18&amp;" 1, "&amp;'Reporting Month'!B$2+1),0))+
COUNTIFS(FIT_Lite[Waitlisted Date
(If applicable)],"&lt;&gt;",FIT_Lite[Waitlisted Date
(If applicable)],"&lt;="&amp;EOMONTH(DATEVALUE(Census!B18&amp;" 1, "&amp;'Reporting Month'!$B$2+1),0),FIT_Lite[Date of Non-Enrollment],"",FIT_Lite[Date Enrolled],"")</f>
        <v>0</v>
      </c>
      <c r="K18" s="167"/>
      <c r="L18" s="85">
        <f ca="1">COUNTIFS(FIT_Lite[[Discharge Date]:[Discharge Date]],"&gt;="&amp;DATEVALUE(Census!$B18&amp;" 1, "&amp;'Reporting Month'!$B$2+1),FIT_Lite[[Discharge Date]:[Discharge Date]],"&lt;="&amp;EOMONTH(DATEVALUE(Census!$B18&amp;" 1, "&amp;'Reporting Month'!$B$2+1),0),FIT_Lite[[Discharge Reason]:[Discharge Reason]],Census!L$7)</f>
        <v>0</v>
      </c>
      <c r="M18" s="85">
        <f ca="1">COUNTIFS(FIT_Lite[[Discharge Date]:[Discharge Date]],"&gt;="&amp;DATEVALUE(Census!$B18&amp;" 1, "&amp;'Reporting Month'!$B$2+1),FIT_Lite[[Discharge Date]:[Discharge Date]],"&lt;="&amp;EOMONTH(DATEVALUE(Census!$B18&amp;" 1, "&amp;'Reporting Month'!$B$2+1),0),FIT_Lite[[Discharge Reason]:[Discharge Reason]],Census!M$7)</f>
        <v>0</v>
      </c>
      <c r="N18" s="85">
        <f ca="1">COUNTIFS(FIT_Lite[[Discharge Date]:[Discharge Date]],"&gt;="&amp;DATEVALUE(Census!$B18&amp;" 1, "&amp;'Reporting Month'!$B$2+1),FIT_Lite[[Discharge Date]:[Discharge Date]],"&lt;="&amp;EOMONTH(DATEVALUE(Census!$B18&amp;" 1, "&amp;'Reporting Month'!$B$2+1),0),FIT_Lite[[Discharge Reason]:[Discharge Reason]],Census!N$7)</f>
        <v>0</v>
      </c>
      <c r="O18" s="85">
        <f ca="1">COUNTIFS(FIT_Lite[[Discharge Date]:[Discharge Date]],"&gt;="&amp;DATEVALUE(Census!$B18&amp;" 1, "&amp;'Reporting Month'!$B$2+1),FIT_Lite[[Discharge Date]:[Discharge Date]],"&lt;="&amp;EOMONTH(DATEVALUE(Census!$B18&amp;" 1, "&amp;'Reporting Month'!$B$2+1),0),FIT_Lite[[Discharge Reason]:[Discharge Reason]],Census!O$7)</f>
        <v>0</v>
      </c>
      <c r="P18" s="85">
        <f ca="1">COUNTIFS(FIT_Lite[[Discharge Date]:[Discharge Date]],"&gt;="&amp;DATEVALUE(Census!$B18&amp;" 1, "&amp;'Reporting Month'!$B$2+1),FIT_Lite[[Discharge Date]:[Discharge Date]],"&lt;="&amp;EOMONTH(DATEVALUE(Census!$B18&amp;" 1, "&amp;'Reporting Month'!$B$2+1),0),FIT_Lite[[Discharge Reason]:[Discharge Reason]],Census!P$7)</f>
        <v>0</v>
      </c>
      <c r="Q18" s="85">
        <f ca="1">COUNTIFS(FIT_Lite[[Discharge Date]:[Discharge Date]],"&gt;="&amp;DATEVALUE(Census!$B18&amp;" 1, "&amp;'Reporting Month'!$B$2+1),FIT_Lite[[Discharge Date]:[Discharge Date]],"&lt;="&amp;EOMONTH(DATEVALUE(Census!$B18&amp;" 1, "&amp;'Reporting Month'!$B$2+1),0),FIT_Lite[[Discharge Reason]:[Discharge Reason]],Census!Q$7)</f>
        <v>0</v>
      </c>
      <c r="R18" s="85">
        <f ca="1">COUNTIFS(FIT_Lite[[Discharge Date]:[Discharge Date]],"&gt;="&amp;DATEVALUE(Census!$B18&amp;" 1, "&amp;'Reporting Month'!$B$2+1),FIT_Lite[[Discharge Date]:[Discharge Date]],"&lt;="&amp;EOMONTH(DATEVALUE(Census!$B18&amp;" 1, "&amp;'Reporting Month'!$B$2+1),0),FIT_Lite[[Discharge Reason]:[Discharge Reason]],Census!R$7)</f>
        <v>0</v>
      </c>
      <c r="S18" s="85">
        <f ca="1">COUNTIFS(FIT_Lite[[Discharge Date]:[Discharge Date]],"&gt;="&amp;DATEVALUE(Census!$B18&amp;" 1, "&amp;'Reporting Month'!$B$2+1),FIT_Lite[[Discharge Date]:[Discharge Date]],"&lt;="&amp;EOMONTH(DATEVALUE(Census!$B18&amp;" 1, "&amp;'Reporting Month'!$B$2+1),0),FIT_Lite[[Discharge Reason]:[Discharge Reason]],Census!S$7)</f>
        <v>0</v>
      </c>
      <c r="T18" s="167"/>
      <c r="U18" s="65">
        <f t="shared" ca="1" si="3"/>
        <v>0</v>
      </c>
      <c r="V18" s="65" t="b">
        <f t="shared" ca="1" si="4"/>
        <v>1</v>
      </c>
      <c r="W18" s="65">
        <f t="shared" ca="1" si="5"/>
        <v>0</v>
      </c>
      <c r="X18" s="65" t="b">
        <f t="shared" ca="1" si="6"/>
        <v>1</v>
      </c>
      <c r="Y18" s="63"/>
    </row>
    <row r="19" spans="2:25" ht="45.75" customHeight="1" thickTop="1" thickBot="1" x14ac:dyDescent="0.35">
      <c r="B19" s="71" t="s">
        <v>1990</v>
      </c>
      <c r="C19" s="70">
        <f t="shared" ca="1" si="7"/>
        <v>0</v>
      </c>
      <c r="D19" s="82">
        <f ca="1">COUNTIFS(FIT_Lite[Date Enrolled],"&gt;="&amp;DATEVALUE(Census!B19&amp;" 1, "&amp;'Reporting Month'!B$2+1),FIT_Lite[Date Enrolled],"&lt;="&amp;EOMONTH(DATEVALUE(Census!B19&amp;" 1, "&amp;'Reporting Month'!$B$2+1),0))</f>
        <v>0</v>
      </c>
      <c r="E19" s="69">
        <f t="shared" ca="1" si="0"/>
        <v>0</v>
      </c>
      <c r="F19" s="68">
        <f t="shared" ca="1" si="1"/>
        <v>0</v>
      </c>
      <c r="G19" s="67">
        <f t="shared" ca="1" si="2"/>
        <v>0</v>
      </c>
      <c r="H19" s="157"/>
      <c r="I19" s="66">
        <f ca="1">SUM('Q4'!D24:D27)</f>
        <v>0</v>
      </c>
      <c r="J19" s="150">
        <f ca="1">COUNTIFS(FIT_Lite[Waitlisted Date
(If applicable)],"&lt;&gt;",FIT_Lite[Waitlisted Date
(If applicable)],"&lt;="&amp;EOMONTH(DATEVALUE(Census!B19&amp;" 1, "&amp;'Reporting Month'!$B$2+1),0),FIT_Lite[Date Enrolled],"&gt;="&amp;EOMONTH(DATEVALUE(Census!B19&amp;" 1, "&amp;'Reporting Month'!B$2+1),0))+
COUNTIFS(FIT_Lite[Waitlisted Date
(If applicable)],"&lt;&gt;",FIT_Lite[Waitlisted Date
(If applicable)],"&lt;="&amp;EOMONTH(DATEVALUE(Census!B19&amp;" 1, "&amp;'Reporting Month'!$B$2+1),0),FIT_Lite[Date of Non-Enrollment],"&gt;="&amp;EOMONTH(DATEVALUE(Census!B19&amp;" 1, "&amp;'Reporting Month'!B$2+1),0))+
COUNTIFS(FIT_Lite[Waitlisted Date
(If applicable)],"&lt;&gt;",FIT_Lite[Waitlisted Date
(If applicable)],"&lt;="&amp;EOMONTH(DATEVALUE(Census!B19&amp;" 1, "&amp;'Reporting Month'!$B$2+1),0),FIT_Lite[Date of Non-Enrollment],"",FIT_Lite[Date Enrolled],"")</f>
        <v>0</v>
      </c>
      <c r="K19" s="168"/>
      <c r="L19" s="85">
        <f ca="1">COUNTIFS(FIT_Lite[[Discharge Date]:[Discharge Date]],"&gt;="&amp;DATEVALUE(Census!$B19&amp;" 1, "&amp;'Reporting Month'!$B$2+1),FIT_Lite[[Discharge Date]:[Discharge Date]],"&lt;="&amp;EOMONTH(DATEVALUE(Census!$B19&amp;" 1, "&amp;'Reporting Month'!$B$2+1),0),FIT_Lite[[Discharge Reason]:[Discharge Reason]],Census!L$7)</f>
        <v>0</v>
      </c>
      <c r="M19" s="85">
        <f ca="1">COUNTIFS(FIT_Lite[[Discharge Date]:[Discharge Date]],"&gt;="&amp;DATEVALUE(Census!$B19&amp;" 1, "&amp;'Reporting Month'!$B$2+1),FIT_Lite[[Discharge Date]:[Discharge Date]],"&lt;="&amp;EOMONTH(DATEVALUE(Census!$B19&amp;" 1, "&amp;'Reporting Month'!$B$2+1),0),FIT_Lite[[Discharge Reason]:[Discharge Reason]],Census!M$7)</f>
        <v>0</v>
      </c>
      <c r="N19" s="85">
        <f ca="1">COUNTIFS(FIT_Lite[[Discharge Date]:[Discharge Date]],"&gt;="&amp;DATEVALUE(Census!$B19&amp;" 1, "&amp;'Reporting Month'!$B$2+1),FIT_Lite[[Discharge Date]:[Discharge Date]],"&lt;="&amp;EOMONTH(DATEVALUE(Census!$B19&amp;" 1, "&amp;'Reporting Month'!$B$2+1),0),FIT_Lite[[Discharge Reason]:[Discharge Reason]],Census!N$7)</f>
        <v>0</v>
      </c>
      <c r="O19" s="85">
        <f ca="1">COUNTIFS(FIT_Lite[[Discharge Date]:[Discharge Date]],"&gt;="&amp;DATEVALUE(Census!$B19&amp;" 1, "&amp;'Reporting Month'!$B$2+1),FIT_Lite[[Discharge Date]:[Discharge Date]],"&lt;="&amp;EOMONTH(DATEVALUE(Census!$B19&amp;" 1, "&amp;'Reporting Month'!$B$2+1),0),FIT_Lite[[Discharge Reason]:[Discharge Reason]],Census!O$7)</f>
        <v>0</v>
      </c>
      <c r="P19" s="85">
        <f ca="1">COUNTIFS(FIT_Lite[[Discharge Date]:[Discharge Date]],"&gt;="&amp;DATEVALUE(Census!$B19&amp;" 1, "&amp;'Reporting Month'!$B$2+1),FIT_Lite[[Discharge Date]:[Discharge Date]],"&lt;="&amp;EOMONTH(DATEVALUE(Census!$B19&amp;" 1, "&amp;'Reporting Month'!$B$2+1),0),FIT_Lite[[Discharge Reason]:[Discharge Reason]],Census!P$7)</f>
        <v>0</v>
      </c>
      <c r="Q19" s="85">
        <f ca="1">COUNTIFS(FIT_Lite[[Discharge Date]:[Discharge Date]],"&gt;="&amp;DATEVALUE(Census!$B19&amp;" 1, "&amp;'Reporting Month'!$B$2+1),FIT_Lite[[Discharge Date]:[Discharge Date]],"&lt;="&amp;EOMONTH(DATEVALUE(Census!$B19&amp;" 1, "&amp;'Reporting Month'!$B$2+1),0),FIT_Lite[[Discharge Reason]:[Discharge Reason]],Census!Q$7)</f>
        <v>0</v>
      </c>
      <c r="R19" s="85">
        <f ca="1">COUNTIFS(FIT_Lite[[Discharge Date]:[Discharge Date]],"&gt;="&amp;DATEVALUE(Census!$B19&amp;" 1, "&amp;'Reporting Month'!$B$2+1),FIT_Lite[[Discharge Date]:[Discharge Date]],"&lt;="&amp;EOMONTH(DATEVALUE(Census!$B19&amp;" 1, "&amp;'Reporting Month'!$B$2+1),0),FIT_Lite[[Discharge Reason]:[Discharge Reason]],Census!R$7)</f>
        <v>0</v>
      </c>
      <c r="S19" s="85">
        <f ca="1">COUNTIFS(FIT_Lite[[Discharge Date]:[Discharge Date]],"&gt;="&amp;DATEVALUE(Census!$B19&amp;" 1, "&amp;'Reporting Month'!$B$2+1),FIT_Lite[[Discharge Date]:[Discharge Date]],"&lt;="&amp;EOMONTH(DATEVALUE(Census!$B19&amp;" 1, "&amp;'Reporting Month'!$B$2+1),0),FIT_Lite[[Discharge Reason]:[Discharge Reason]],Census!S$7)</f>
        <v>0</v>
      </c>
      <c r="T19" s="168"/>
      <c r="U19" s="65">
        <f t="shared" ca="1" si="3"/>
        <v>0</v>
      </c>
      <c r="V19" s="65" t="b">
        <f t="shared" ca="1" si="4"/>
        <v>1</v>
      </c>
      <c r="W19" s="65">
        <f t="shared" ca="1" si="5"/>
        <v>0</v>
      </c>
      <c r="X19" s="65" t="b">
        <f t="shared" ca="1" si="6"/>
        <v>1</v>
      </c>
      <c r="Y19" s="63"/>
    </row>
    <row r="20" spans="2:25" s="63" customFormat="1" x14ac:dyDescent="0.3">
      <c r="Y20" s="64"/>
    </row>
    <row r="21" spans="2:25" s="63" customFormat="1" x14ac:dyDescent="0.3">
      <c r="Y21" s="64"/>
    </row>
    <row r="22" spans="2:25" s="63" customFormat="1" x14ac:dyDescent="0.3">
      <c r="Y22" s="64"/>
    </row>
    <row r="23" spans="2:25" s="63" customFormat="1" x14ac:dyDescent="0.3">
      <c r="Y23" s="64"/>
    </row>
    <row r="24" spans="2:25" s="63" customFormat="1" x14ac:dyDescent="0.3">
      <c r="Y24" s="64"/>
    </row>
    <row r="25" spans="2:25" s="63" customFormat="1" x14ac:dyDescent="0.3">
      <c r="Y25" s="64"/>
    </row>
    <row r="26" spans="2:25" s="63" customFormat="1" x14ac:dyDescent="0.3">
      <c r="Y26" s="64"/>
    </row>
    <row r="27" spans="2:25" s="63" customFormat="1" x14ac:dyDescent="0.3">
      <c r="Y27" s="64"/>
    </row>
    <row r="28" spans="2:25" s="63" customFormat="1" x14ac:dyDescent="0.3">
      <c r="Y28" s="64"/>
    </row>
    <row r="29" spans="2:25" s="63" customFormat="1" x14ac:dyDescent="0.3">
      <c r="Y29" s="64"/>
    </row>
    <row r="30" spans="2:25" s="63" customFormat="1" x14ac:dyDescent="0.3">
      <c r="Y30" s="64"/>
    </row>
    <row r="31" spans="2:25" s="63" customFormat="1" x14ac:dyDescent="0.3">
      <c r="Y31" s="64"/>
    </row>
    <row r="32" spans="2:25" s="63" customFormat="1" x14ac:dyDescent="0.3">
      <c r="Y32" s="64"/>
    </row>
    <row r="33" spans="25:25" s="63" customFormat="1" x14ac:dyDescent="0.3">
      <c r="Y33" s="64"/>
    </row>
    <row r="34" spans="25:25" s="63" customFormat="1" x14ac:dyDescent="0.3">
      <c r="Y34" s="64"/>
    </row>
    <row r="35" spans="25:25" s="63" customFormat="1" x14ac:dyDescent="0.3">
      <c r="Y35" s="64"/>
    </row>
    <row r="36" spans="25:25" s="63" customFormat="1" x14ac:dyDescent="0.3">
      <c r="Y36" s="64"/>
    </row>
    <row r="37" spans="25:25" s="63" customFormat="1" x14ac:dyDescent="0.3">
      <c r="Y37" s="64"/>
    </row>
    <row r="38" spans="25:25" s="63" customFormat="1" x14ac:dyDescent="0.3">
      <c r="Y38" s="64"/>
    </row>
    <row r="39" spans="25:25" s="63" customFormat="1" x14ac:dyDescent="0.3">
      <c r="Y39" s="64"/>
    </row>
    <row r="40" spans="25:25" s="63" customFormat="1" x14ac:dyDescent="0.3">
      <c r="Y40" s="64"/>
    </row>
    <row r="41" spans="25:25" s="63" customFormat="1" x14ac:dyDescent="0.3">
      <c r="Y41" s="64"/>
    </row>
    <row r="42" spans="25:25" s="63" customFormat="1" x14ac:dyDescent="0.3">
      <c r="Y42" s="64"/>
    </row>
    <row r="43" spans="25:25" s="63" customFormat="1" x14ac:dyDescent="0.3">
      <c r="Y43" s="64"/>
    </row>
    <row r="44" spans="25:25" s="63" customFormat="1" x14ac:dyDescent="0.3">
      <c r="Y44" s="64"/>
    </row>
    <row r="45" spans="25:25" s="63" customFormat="1" x14ac:dyDescent="0.3">
      <c r="Y45" s="64"/>
    </row>
    <row r="46" spans="25:25" s="63" customFormat="1" x14ac:dyDescent="0.3">
      <c r="Y46" s="64"/>
    </row>
    <row r="47" spans="25:25" s="63" customFormat="1" x14ac:dyDescent="0.3">
      <c r="Y47" s="64"/>
    </row>
    <row r="48" spans="25:25" s="63" customFormat="1" x14ac:dyDescent="0.3">
      <c r="Y48" s="64"/>
    </row>
    <row r="49" spans="25:25" s="63" customFormat="1" x14ac:dyDescent="0.3">
      <c r="Y49" s="64"/>
    </row>
    <row r="50" spans="25:25" s="63" customFormat="1" x14ac:dyDescent="0.3">
      <c r="Y50" s="64"/>
    </row>
    <row r="51" spans="25:25" s="63" customFormat="1" x14ac:dyDescent="0.3">
      <c r="Y51" s="64"/>
    </row>
    <row r="52" spans="25:25" s="63" customFormat="1" x14ac:dyDescent="0.3">
      <c r="Y52" s="64"/>
    </row>
    <row r="53" spans="25:25" s="63" customFormat="1" x14ac:dyDescent="0.3">
      <c r="Y53" s="64"/>
    </row>
    <row r="54" spans="25:25" s="63" customFormat="1" x14ac:dyDescent="0.3">
      <c r="Y54" s="64"/>
    </row>
    <row r="55" spans="25:25" s="63" customFormat="1" x14ac:dyDescent="0.3">
      <c r="Y55" s="64"/>
    </row>
    <row r="56" spans="25:25" s="63" customFormat="1" x14ac:dyDescent="0.3">
      <c r="Y56" s="64"/>
    </row>
    <row r="57" spans="25:25" s="63" customFormat="1" x14ac:dyDescent="0.3">
      <c r="Y57" s="64"/>
    </row>
    <row r="58" spans="25:25" s="63" customFormat="1" x14ac:dyDescent="0.3">
      <c r="Y58" s="64"/>
    </row>
    <row r="59" spans="25:25" s="63" customFormat="1" x14ac:dyDescent="0.3">
      <c r="Y59" s="64"/>
    </row>
    <row r="60" spans="25:25" s="63" customFormat="1" x14ac:dyDescent="0.3">
      <c r="Y60" s="64"/>
    </row>
    <row r="61" spans="25:25" s="63" customFormat="1" x14ac:dyDescent="0.3">
      <c r="Y61" s="64"/>
    </row>
    <row r="62" spans="25:25" s="63" customFormat="1" x14ac:dyDescent="0.3">
      <c r="Y62" s="64"/>
    </row>
    <row r="63" spans="25:25" s="63" customFormat="1" x14ac:dyDescent="0.3">
      <c r="Y63" s="64"/>
    </row>
    <row r="64" spans="25:25" s="63" customFormat="1" x14ac:dyDescent="0.3">
      <c r="Y64" s="64"/>
    </row>
    <row r="65" spans="25:25" s="63" customFormat="1" x14ac:dyDescent="0.3">
      <c r="Y65" s="64"/>
    </row>
    <row r="66" spans="25:25" s="63" customFormat="1" x14ac:dyDescent="0.3">
      <c r="Y66" s="64"/>
    </row>
    <row r="67" spans="25:25" s="63" customFormat="1" x14ac:dyDescent="0.3">
      <c r="Y67" s="64"/>
    </row>
    <row r="68" spans="25:25" s="63" customFormat="1" x14ac:dyDescent="0.3">
      <c r="Y68" s="64"/>
    </row>
    <row r="69" spans="25:25" s="63" customFormat="1" x14ac:dyDescent="0.3">
      <c r="Y69" s="64"/>
    </row>
    <row r="70" spans="25:25" s="63" customFormat="1" x14ac:dyDescent="0.3">
      <c r="Y70" s="64"/>
    </row>
    <row r="71" spans="25:25" s="63" customFormat="1" x14ac:dyDescent="0.3">
      <c r="Y71" s="64"/>
    </row>
    <row r="72" spans="25:25" s="63" customFormat="1" x14ac:dyDescent="0.3">
      <c r="Y72" s="64"/>
    </row>
    <row r="73" spans="25:25" s="63" customFormat="1" x14ac:dyDescent="0.3">
      <c r="Y73" s="64"/>
    </row>
    <row r="74" spans="25:25" s="63" customFormat="1" x14ac:dyDescent="0.3">
      <c r="Y74" s="64"/>
    </row>
    <row r="75" spans="25:25" s="63" customFormat="1" x14ac:dyDescent="0.3">
      <c r="Y75" s="64"/>
    </row>
    <row r="76" spans="25:25" s="63" customFormat="1" x14ac:dyDescent="0.3">
      <c r="Y76" s="64"/>
    </row>
    <row r="77" spans="25:25" s="63" customFormat="1" x14ac:dyDescent="0.3">
      <c r="Y77" s="64"/>
    </row>
    <row r="78" spans="25:25" s="63" customFormat="1" x14ac:dyDescent="0.3">
      <c r="Y78" s="64"/>
    </row>
    <row r="79" spans="25:25" s="63" customFormat="1" x14ac:dyDescent="0.3">
      <c r="Y79" s="64"/>
    </row>
    <row r="80" spans="25:25" s="63" customFormat="1" x14ac:dyDescent="0.3">
      <c r="Y80" s="64"/>
    </row>
    <row r="81" spans="25:25" s="63" customFormat="1" x14ac:dyDescent="0.3">
      <c r="Y81" s="64"/>
    </row>
    <row r="82" spans="25:25" s="63" customFormat="1" x14ac:dyDescent="0.3">
      <c r="Y82" s="64"/>
    </row>
    <row r="83" spans="25:25" s="63" customFormat="1" x14ac:dyDescent="0.3">
      <c r="Y83" s="64"/>
    </row>
    <row r="84" spans="25:25" s="63" customFormat="1" x14ac:dyDescent="0.3">
      <c r="Y84" s="64"/>
    </row>
    <row r="85" spans="25:25" s="63" customFormat="1" x14ac:dyDescent="0.3">
      <c r="Y85" s="64"/>
    </row>
    <row r="86" spans="25:25" s="63" customFormat="1" x14ac:dyDescent="0.3">
      <c r="Y86" s="64"/>
    </row>
    <row r="87" spans="25:25" s="63" customFormat="1" x14ac:dyDescent="0.3">
      <c r="Y87" s="64"/>
    </row>
    <row r="88" spans="25:25" s="63" customFormat="1" x14ac:dyDescent="0.3">
      <c r="Y88" s="64"/>
    </row>
    <row r="89" spans="25:25" s="63" customFormat="1" x14ac:dyDescent="0.3">
      <c r="Y89" s="64"/>
    </row>
    <row r="90" spans="25:25" s="63" customFormat="1" x14ac:dyDescent="0.3">
      <c r="Y90" s="64"/>
    </row>
    <row r="91" spans="25:25" s="63" customFormat="1" x14ac:dyDescent="0.3">
      <c r="Y91" s="64"/>
    </row>
    <row r="92" spans="25:25" s="63" customFormat="1" x14ac:dyDescent="0.3">
      <c r="Y92" s="64"/>
    </row>
    <row r="93" spans="25:25" s="63" customFormat="1" x14ac:dyDescent="0.3">
      <c r="Y93" s="64"/>
    </row>
    <row r="94" spans="25:25" s="63" customFormat="1" x14ac:dyDescent="0.3">
      <c r="Y94" s="64"/>
    </row>
    <row r="95" spans="25:25" s="63" customFormat="1" x14ac:dyDescent="0.3">
      <c r="Y95" s="64"/>
    </row>
    <row r="96" spans="25:25" s="63" customFormat="1" x14ac:dyDescent="0.3">
      <c r="Y96" s="64"/>
    </row>
    <row r="97" spans="25:25" s="63" customFormat="1" x14ac:dyDescent="0.3">
      <c r="Y97" s="64"/>
    </row>
    <row r="98" spans="25:25" s="63" customFormat="1" x14ac:dyDescent="0.3">
      <c r="Y98" s="64"/>
    </row>
    <row r="99" spans="25:25" s="63" customFormat="1" x14ac:dyDescent="0.3">
      <c r="Y99" s="64"/>
    </row>
    <row r="100" spans="25:25" s="63" customFormat="1" x14ac:dyDescent="0.3">
      <c r="Y100" s="64"/>
    </row>
    <row r="101" spans="25:25" s="63" customFormat="1" x14ac:dyDescent="0.3">
      <c r="Y101" s="64"/>
    </row>
    <row r="102" spans="25:25" s="63" customFormat="1" x14ac:dyDescent="0.3">
      <c r="Y102" s="64"/>
    </row>
    <row r="103" spans="25:25" s="63" customFormat="1" x14ac:dyDescent="0.3">
      <c r="Y103" s="64"/>
    </row>
    <row r="104" spans="25:25" s="63" customFormat="1" x14ac:dyDescent="0.3">
      <c r="Y104" s="64"/>
    </row>
    <row r="105" spans="25:25" s="63" customFormat="1" x14ac:dyDescent="0.3">
      <c r="Y105" s="64"/>
    </row>
    <row r="106" spans="25:25" s="63" customFormat="1" x14ac:dyDescent="0.3">
      <c r="Y106" s="64"/>
    </row>
    <row r="107" spans="25:25" s="63" customFormat="1" x14ac:dyDescent="0.3">
      <c r="Y107" s="64"/>
    </row>
    <row r="108" spans="25:25" s="63" customFormat="1" x14ac:dyDescent="0.3">
      <c r="Y108" s="64"/>
    </row>
    <row r="109" spans="25:25" s="63" customFormat="1" x14ac:dyDescent="0.3">
      <c r="Y109" s="64"/>
    </row>
    <row r="110" spans="25:25" s="63" customFormat="1" x14ac:dyDescent="0.3">
      <c r="Y110" s="64"/>
    </row>
    <row r="111" spans="25:25" s="63" customFormat="1" x14ac:dyDescent="0.3">
      <c r="Y111" s="64"/>
    </row>
    <row r="112" spans="25:25" s="63" customFormat="1" x14ac:dyDescent="0.3">
      <c r="Y112" s="64"/>
    </row>
    <row r="113" spans="25:25" s="63" customFormat="1" x14ac:dyDescent="0.3">
      <c r="Y113" s="64"/>
    </row>
    <row r="114" spans="25:25" s="63" customFormat="1" x14ac:dyDescent="0.3">
      <c r="Y114" s="64"/>
    </row>
    <row r="115" spans="25:25" s="63" customFormat="1" x14ac:dyDescent="0.3">
      <c r="Y115" s="64"/>
    </row>
    <row r="116" spans="25:25" s="63" customFormat="1" x14ac:dyDescent="0.3">
      <c r="Y116" s="64"/>
    </row>
    <row r="117" spans="25:25" s="63" customFormat="1" x14ac:dyDescent="0.3">
      <c r="Y117" s="64"/>
    </row>
    <row r="118" spans="25:25" s="63" customFormat="1" x14ac:dyDescent="0.3">
      <c r="Y118" s="64"/>
    </row>
    <row r="119" spans="25:25" s="63" customFormat="1" x14ac:dyDescent="0.3">
      <c r="Y119" s="64"/>
    </row>
    <row r="120" spans="25:25" s="63" customFormat="1" x14ac:dyDescent="0.3">
      <c r="Y120" s="64"/>
    </row>
    <row r="121" spans="25:25" s="63" customFormat="1" x14ac:dyDescent="0.3">
      <c r="Y121" s="64"/>
    </row>
    <row r="122" spans="25:25" s="63" customFormat="1" x14ac:dyDescent="0.3">
      <c r="Y122" s="64"/>
    </row>
    <row r="123" spans="25:25" s="63" customFormat="1" x14ac:dyDescent="0.3">
      <c r="Y123" s="64"/>
    </row>
    <row r="124" spans="25:25" s="63" customFormat="1" x14ac:dyDescent="0.3">
      <c r="Y124" s="64"/>
    </row>
    <row r="125" spans="25:25" s="63" customFormat="1" x14ac:dyDescent="0.3">
      <c r="Y125" s="64"/>
    </row>
    <row r="126" spans="25:25" s="63" customFormat="1" x14ac:dyDescent="0.3">
      <c r="Y126" s="64"/>
    </row>
    <row r="127" spans="25:25" s="63" customFormat="1" x14ac:dyDescent="0.3">
      <c r="Y127" s="64"/>
    </row>
    <row r="128" spans="25:25" s="63" customFormat="1" x14ac:dyDescent="0.3">
      <c r="Y128" s="64"/>
    </row>
    <row r="129" spans="25:25" s="63" customFormat="1" x14ac:dyDescent="0.3">
      <c r="Y129" s="64"/>
    </row>
    <row r="130" spans="25:25" s="63" customFormat="1" x14ac:dyDescent="0.3">
      <c r="Y130" s="64"/>
    </row>
    <row r="131" spans="25:25" s="63" customFormat="1" x14ac:dyDescent="0.3">
      <c r="Y131" s="64"/>
    </row>
    <row r="132" spans="25:25" s="63" customFormat="1" x14ac:dyDescent="0.3">
      <c r="Y132" s="64"/>
    </row>
    <row r="133" spans="25:25" s="63" customFormat="1" x14ac:dyDescent="0.3">
      <c r="Y133" s="64"/>
    </row>
    <row r="134" spans="25:25" s="63" customFormat="1" x14ac:dyDescent="0.3">
      <c r="Y134" s="64"/>
    </row>
    <row r="135" spans="25:25" s="63" customFormat="1" x14ac:dyDescent="0.3">
      <c r="Y135" s="64"/>
    </row>
    <row r="136" spans="25:25" s="63" customFormat="1" x14ac:dyDescent="0.3">
      <c r="Y136" s="64"/>
    </row>
    <row r="137" spans="25:25" s="63" customFormat="1" x14ac:dyDescent="0.3">
      <c r="Y137" s="64"/>
    </row>
    <row r="138" spans="25:25" s="63" customFormat="1" x14ac:dyDescent="0.3">
      <c r="Y138" s="64"/>
    </row>
    <row r="139" spans="25:25" s="63" customFormat="1" x14ac:dyDescent="0.3">
      <c r="Y139" s="64"/>
    </row>
    <row r="140" spans="25:25" s="63" customFormat="1" x14ac:dyDescent="0.3">
      <c r="Y140" s="64"/>
    </row>
    <row r="141" spans="25:25" s="63" customFormat="1" x14ac:dyDescent="0.3">
      <c r="Y141" s="64"/>
    </row>
    <row r="142" spans="25:25" s="63" customFormat="1" x14ac:dyDescent="0.3">
      <c r="Y142" s="64"/>
    </row>
    <row r="143" spans="25:25" s="63" customFormat="1" x14ac:dyDescent="0.3">
      <c r="Y143" s="64"/>
    </row>
    <row r="144" spans="25:25" s="63" customFormat="1" x14ac:dyDescent="0.3">
      <c r="Y144" s="64"/>
    </row>
    <row r="145" spans="25:25" s="63" customFormat="1" x14ac:dyDescent="0.3">
      <c r="Y145" s="64"/>
    </row>
    <row r="146" spans="25:25" s="63" customFormat="1" x14ac:dyDescent="0.3">
      <c r="Y146" s="64"/>
    </row>
    <row r="147" spans="25:25" s="63" customFormat="1" x14ac:dyDescent="0.3">
      <c r="Y147" s="64"/>
    </row>
    <row r="148" spans="25:25" s="63" customFormat="1" x14ac:dyDescent="0.3">
      <c r="Y148" s="64"/>
    </row>
    <row r="149" spans="25:25" s="63" customFormat="1" x14ac:dyDescent="0.3">
      <c r="Y149" s="64"/>
    </row>
    <row r="150" spans="25:25" s="63" customFormat="1" x14ac:dyDescent="0.3">
      <c r="Y150" s="64"/>
    </row>
    <row r="151" spans="25:25" s="63" customFormat="1" x14ac:dyDescent="0.3">
      <c r="Y151" s="64"/>
    </row>
    <row r="152" spans="25:25" s="63" customFormat="1" x14ac:dyDescent="0.3">
      <c r="Y152" s="64"/>
    </row>
    <row r="153" spans="25:25" s="63" customFormat="1" x14ac:dyDescent="0.3">
      <c r="Y153" s="64"/>
    </row>
    <row r="154" spans="25:25" s="63" customFormat="1" x14ac:dyDescent="0.3">
      <c r="Y154" s="64"/>
    </row>
    <row r="155" spans="25:25" s="63" customFormat="1" x14ac:dyDescent="0.3">
      <c r="Y155" s="64"/>
    </row>
    <row r="156" spans="25:25" s="63" customFormat="1" x14ac:dyDescent="0.3">
      <c r="Y156" s="64"/>
    </row>
    <row r="157" spans="25:25" s="63" customFormat="1" x14ac:dyDescent="0.3">
      <c r="Y157" s="64"/>
    </row>
    <row r="158" spans="25:25" s="63" customFormat="1" x14ac:dyDescent="0.3">
      <c r="Y158" s="64"/>
    </row>
    <row r="159" spans="25:25" s="63" customFormat="1" x14ac:dyDescent="0.3">
      <c r="Y159" s="64"/>
    </row>
    <row r="160" spans="25:25" s="63" customFormat="1" x14ac:dyDescent="0.3">
      <c r="Y160" s="64"/>
    </row>
    <row r="161" spans="25:25" s="63" customFormat="1" x14ac:dyDescent="0.3">
      <c r="Y161" s="64"/>
    </row>
    <row r="162" spans="25:25" s="63" customFormat="1" x14ac:dyDescent="0.3">
      <c r="Y162" s="64"/>
    </row>
    <row r="163" spans="25:25" s="63" customFormat="1" x14ac:dyDescent="0.3">
      <c r="Y163" s="64"/>
    </row>
    <row r="164" spans="25:25" s="63" customFormat="1" x14ac:dyDescent="0.3">
      <c r="Y164" s="64"/>
    </row>
    <row r="165" spans="25:25" s="63" customFormat="1" x14ac:dyDescent="0.3">
      <c r="Y165" s="64"/>
    </row>
    <row r="166" spans="25:25" s="63" customFormat="1" x14ac:dyDescent="0.3">
      <c r="Y166" s="64"/>
    </row>
    <row r="167" spans="25:25" s="63" customFormat="1" x14ac:dyDescent="0.3">
      <c r="Y167" s="64"/>
    </row>
    <row r="168" spans="25:25" s="63" customFormat="1" x14ac:dyDescent="0.3">
      <c r="Y168" s="64"/>
    </row>
    <row r="169" spans="25:25" s="63" customFormat="1" x14ac:dyDescent="0.3">
      <c r="Y169" s="64"/>
    </row>
    <row r="170" spans="25:25" s="63" customFormat="1" x14ac:dyDescent="0.3">
      <c r="Y170" s="64"/>
    </row>
    <row r="171" spans="25:25" s="63" customFormat="1" x14ac:dyDescent="0.3">
      <c r="Y171" s="64"/>
    </row>
    <row r="172" spans="25:25" s="63" customFormat="1" x14ac:dyDescent="0.3">
      <c r="Y172" s="64"/>
    </row>
    <row r="173" spans="25:25" s="63" customFormat="1" x14ac:dyDescent="0.3">
      <c r="Y173" s="64"/>
    </row>
    <row r="174" spans="25:25" s="63" customFormat="1" x14ac:dyDescent="0.3">
      <c r="Y174" s="64"/>
    </row>
    <row r="175" spans="25:25" s="63" customFormat="1" x14ac:dyDescent="0.3">
      <c r="Y175" s="64"/>
    </row>
    <row r="176" spans="25:25" s="63" customFormat="1" x14ac:dyDescent="0.3">
      <c r="Y176" s="64"/>
    </row>
    <row r="177" spans="25:25" s="63" customFormat="1" x14ac:dyDescent="0.3">
      <c r="Y177" s="64"/>
    </row>
    <row r="178" spans="25:25" s="63" customFormat="1" x14ac:dyDescent="0.3">
      <c r="Y178" s="64"/>
    </row>
    <row r="179" spans="25:25" s="63" customFormat="1" x14ac:dyDescent="0.3">
      <c r="Y179" s="64"/>
    </row>
    <row r="180" spans="25:25" s="63" customFormat="1" x14ac:dyDescent="0.3">
      <c r="Y180" s="64"/>
    </row>
    <row r="181" spans="25:25" s="63" customFormat="1" x14ac:dyDescent="0.3">
      <c r="Y181" s="64"/>
    </row>
    <row r="182" spans="25:25" s="63" customFormat="1" x14ac:dyDescent="0.3">
      <c r="Y182" s="64"/>
    </row>
    <row r="183" spans="25:25" s="63" customFormat="1" x14ac:dyDescent="0.3">
      <c r="Y183" s="64"/>
    </row>
    <row r="184" spans="25:25" s="63" customFormat="1" x14ac:dyDescent="0.3">
      <c r="Y184" s="64"/>
    </row>
    <row r="185" spans="25:25" s="63" customFormat="1" x14ac:dyDescent="0.3">
      <c r="Y185" s="64"/>
    </row>
    <row r="186" spans="25:25" s="63" customFormat="1" x14ac:dyDescent="0.3">
      <c r="Y186" s="64"/>
    </row>
    <row r="187" spans="25:25" s="63" customFormat="1" x14ac:dyDescent="0.3">
      <c r="Y187" s="64"/>
    </row>
    <row r="188" spans="25:25" s="63" customFormat="1" x14ac:dyDescent="0.3">
      <c r="Y188" s="64"/>
    </row>
    <row r="189" spans="25:25" s="63" customFormat="1" x14ac:dyDescent="0.3">
      <c r="Y189" s="64"/>
    </row>
    <row r="190" spans="25:25" s="63" customFormat="1" x14ac:dyDescent="0.3">
      <c r="Y190" s="64"/>
    </row>
    <row r="191" spans="25:25" s="63" customFormat="1" x14ac:dyDescent="0.3">
      <c r="Y191" s="64"/>
    </row>
    <row r="192" spans="25:25" s="63" customFormat="1" x14ac:dyDescent="0.3">
      <c r="Y192" s="64"/>
    </row>
    <row r="193" spans="25:25" s="63" customFormat="1" x14ac:dyDescent="0.3">
      <c r="Y193" s="64"/>
    </row>
    <row r="194" spans="25:25" s="63" customFormat="1" x14ac:dyDescent="0.3">
      <c r="Y194" s="64"/>
    </row>
    <row r="195" spans="25:25" s="63" customFormat="1" x14ac:dyDescent="0.3">
      <c r="Y195" s="64"/>
    </row>
    <row r="196" spans="25:25" s="63" customFormat="1" x14ac:dyDescent="0.3">
      <c r="Y196" s="64"/>
    </row>
    <row r="197" spans="25:25" s="63" customFormat="1" x14ac:dyDescent="0.3">
      <c r="Y197" s="64"/>
    </row>
    <row r="198" spans="25:25" s="63" customFormat="1" x14ac:dyDescent="0.3">
      <c r="Y198" s="64"/>
    </row>
    <row r="199" spans="25:25" s="63" customFormat="1" x14ac:dyDescent="0.3">
      <c r="Y199" s="64"/>
    </row>
    <row r="200" spans="25:25" s="63" customFormat="1" x14ac:dyDescent="0.3">
      <c r="Y200" s="64"/>
    </row>
    <row r="201" spans="25:25" s="63" customFormat="1" x14ac:dyDescent="0.3">
      <c r="Y201" s="64"/>
    </row>
    <row r="202" spans="25:25" s="63" customFormat="1" x14ac:dyDescent="0.3">
      <c r="Y202" s="64"/>
    </row>
    <row r="203" spans="25:25" s="63" customFormat="1" x14ac:dyDescent="0.3">
      <c r="Y203" s="64"/>
    </row>
    <row r="204" spans="25:25" s="63" customFormat="1" x14ac:dyDescent="0.3">
      <c r="Y204" s="64"/>
    </row>
    <row r="205" spans="25:25" s="63" customFormat="1" x14ac:dyDescent="0.3">
      <c r="Y205" s="64"/>
    </row>
    <row r="206" spans="25:25" s="63" customFormat="1" x14ac:dyDescent="0.3">
      <c r="Y206" s="64"/>
    </row>
    <row r="207" spans="25:25" s="63" customFormat="1" x14ac:dyDescent="0.3">
      <c r="Y207" s="64"/>
    </row>
    <row r="208" spans="25:25" s="63" customFormat="1" x14ac:dyDescent="0.3">
      <c r="Y208" s="64"/>
    </row>
    <row r="209" spans="25:25" s="63" customFormat="1" x14ac:dyDescent="0.3">
      <c r="Y209" s="64"/>
    </row>
    <row r="210" spans="25:25" s="63" customFormat="1" x14ac:dyDescent="0.3">
      <c r="Y210" s="64"/>
    </row>
    <row r="211" spans="25:25" s="63" customFormat="1" x14ac:dyDescent="0.3">
      <c r="Y211" s="64"/>
    </row>
    <row r="212" spans="25:25" s="63" customFormat="1" x14ac:dyDescent="0.3">
      <c r="Y212" s="64"/>
    </row>
    <row r="213" spans="25:25" s="63" customFormat="1" x14ac:dyDescent="0.3">
      <c r="Y213" s="64"/>
    </row>
    <row r="214" spans="25:25" s="63" customFormat="1" x14ac:dyDescent="0.3">
      <c r="Y214" s="64"/>
    </row>
    <row r="215" spans="25:25" s="63" customFormat="1" x14ac:dyDescent="0.3">
      <c r="Y215" s="64"/>
    </row>
    <row r="216" spans="25:25" s="63" customFormat="1" x14ac:dyDescent="0.3">
      <c r="Y216" s="64"/>
    </row>
    <row r="217" spans="25:25" s="63" customFormat="1" x14ac:dyDescent="0.3">
      <c r="Y217" s="64"/>
    </row>
    <row r="218" spans="25:25" s="63" customFormat="1" x14ac:dyDescent="0.3">
      <c r="Y218" s="64"/>
    </row>
    <row r="219" spans="25:25" s="63" customFormat="1" x14ac:dyDescent="0.3">
      <c r="Y219" s="64"/>
    </row>
    <row r="220" spans="25:25" s="63" customFormat="1" x14ac:dyDescent="0.3">
      <c r="Y220" s="64"/>
    </row>
    <row r="221" spans="25:25" s="63" customFormat="1" x14ac:dyDescent="0.3">
      <c r="Y221" s="64"/>
    </row>
    <row r="222" spans="25:25" s="63" customFormat="1" x14ac:dyDescent="0.3">
      <c r="Y222" s="64"/>
    </row>
    <row r="223" spans="25:25" s="63" customFormat="1" x14ac:dyDescent="0.3">
      <c r="Y223" s="64"/>
    </row>
    <row r="224" spans="25:25" s="63" customFormat="1" x14ac:dyDescent="0.3">
      <c r="Y224" s="64"/>
    </row>
    <row r="225" spans="25:25" s="63" customFormat="1" x14ac:dyDescent="0.3">
      <c r="Y225" s="64"/>
    </row>
    <row r="226" spans="25:25" s="63" customFormat="1" x14ac:dyDescent="0.3">
      <c r="Y226" s="64"/>
    </row>
    <row r="227" spans="25:25" s="63" customFormat="1" x14ac:dyDescent="0.3">
      <c r="Y227" s="64"/>
    </row>
    <row r="228" spans="25:25" s="63" customFormat="1" x14ac:dyDescent="0.3">
      <c r="Y228" s="64"/>
    </row>
    <row r="229" spans="25:25" s="63" customFormat="1" x14ac:dyDescent="0.3">
      <c r="Y229" s="64"/>
    </row>
    <row r="230" spans="25:25" s="63" customFormat="1" x14ac:dyDescent="0.3">
      <c r="Y230" s="64"/>
    </row>
    <row r="231" spans="25:25" s="63" customFormat="1" x14ac:dyDescent="0.3">
      <c r="Y231" s="64"/>
    </row>
    <row r="232" spans="25:25" s="63" customFormat="1" x14ac:dyDescent="0.3">
      <c r="Y232" s="64"/>
    </row>
    <row r="233" spans="25:25" s="63" customFormat="1" x14ac:dyDescent="0.3">
      <c r="Y233" s="64"/>
    </row>
    <row r="234" spans="25:25" s="63" customFormat="1" x14ac:dyDescent="0.3">
      <c r="Y234" s="64"/>
    </row>
    <row r="235" spans="25:25" s="63" customFormat="1" x14ac:dyDescent="0.3">
      <c r="Y235" s="64"/>
    </row>
    <row r="236" spans="25:25" s="63" customFormat="1" x14ac:dyDescent="0.3">
      <c r="Y236" s="64"/>
    </row>
    <row r="237" spans="25:25" s="63" customFormat="1" x14ac:dyDescent="0.3">
      <c r="Y237" s="64"/>
    </row>
    <row r="238" spans="25:25" s="63" customFormat="1" x14ac:dyDescent="0.3">
      <c r="Y238" s="64"/>
    </row>
    <row r="239" spans="25:25" s="63" customFormat="1" x14ac:dyDescent="0.3">
      <c r="Y239" s="64"/>
    </row>
    <row r="240" spans="25:25" s="63" customFormat="1" x14ac:dyDescent="0.3">
      <c r="Y240" s="64"/>
    </row>
    <row r="241" spans="25:25" s="63" customFormat="1" x14ac:dyDescent="0.3">
      <c r="Y241" s="64"/>
    </row>
    <row r="242" spans="25:25" s="63" customFormat="1" x14ac:dyDescent="0.3">
      <c r="Y242" s="64"/>
    </row>
    <row r="243" spans="25:25" s="63" customFormat="1" x14ac:dyDescent="0.3">
      <c r="Y243" s="64"/>
    </row>
    <row r="244" spans="25:25" s="63" customFormat="1" x14ac:dyDescent="0.3">
      <c r="Y244" s="64"/>
    </row>
    <row r="245" spans="25:25" s="63" customFormat="1" x14ac:dyDescent="0.3">
      <c r="Y245" s="64"/>
    </row>
    <row r="246" spans="25:25" s="63" customFormat="1" x14ac:dyDescent="0.3">
      <c r="Y246" s="64"/>
    </row>
    <row r="247" spans="25:25" s="63" customFormat="1" x14ac:dyDescent="0.3">
      <c r="Y247" s="64"/>
    </row>
    <row r="248" spans="25:25" s="63" customFormat="1" x14ac:dyDescent="0.3">
      <c r="Y248" s="64"/>
    </row>
    <row r="249" spans="25:25" s="63" customFormat="1" x14ac:dyDescent="0.3">
      <c r="Y249" s="64"/>
    </row>
    <row r="250" spans="25:25" s="63" customFormat="1" x14ac:dyDescent="0.3">
      <c r="Y250" s="64"/>
    </row>
    <row r="251" spans="25:25" s="63" customFormat="1" x14ac:dyDescent="0.3">
      <c r="Y251" s="64"/>
    </row>
    <row r="252" spans="25:25" s="63" customFormat="1" x14ac:dyDescent="0.3">
      <c r="Y252" s="64"/>
    </row>
    <row r="253" spans="25:25" s="63" customFormat="1" x14ac:dyDescent="0.3">
      <c r="Y253" s="64"/>
    </row>
    <row r="254" spans="25:25" s="63" customFormat="1" x14ac:dyDescent="0.3">
      <c r="Y254" s="64"/>
    </row>
    <row r="255" spans="25:25" s="63" customFormat="1" x14ac:dyDescent="0.3">
      <c r="Y255" s="64"/>
    </row>
    <row r="256" spans="25:25" s="63" customFormat="1" x14ac:dyDescent="0.3">
      <c r="Y256" s="64"/>
    </row>
    <row r="257" spans="25:25" s="63" customFormat="1" x14ac:dyDescent="0.3">
      <c r="Y257" s="64"/>
    </row>
    <row r="258" spans="25:25" s="63" customFormat="1" x14ac:dyDescent="0.3">
      <c r="Y258" s="64"/>
    </row>
    <row r="259" spans="25:25" s="63" customFormat="1" x14ac:dyDescent="0.3">
      <c r="Y259" s="64"/>
    </row>
    <row r="260" spans="25:25" s="63" customFormat="1" x14ac:dyDescent="0.3">
      <c r="Y260" s="64"/>
    </row>
    <row r="261" spans="25:25" s="63" customFormat="1" x14ac:dyDescent="0.3">
      <c r="Y261" s="64"/>
    </row>
    <row r="262" spans="25:25" s="63" customFormat="1" x14ac:dyDescent="0.3">
      <c r="Y262" s="64"/>
    </row>
    <row r="263" spans="25:25" s="63" customFormat="1" x14ac:dyDescent="0.3">
      <c r="Y263" s="64"/>
    </row>
    <row r="264" spans="25:25" s="63" customFormat="1" x14ac:dyDescent="0.3">
      <c r="Y264" s="64"/>
    </row>
    <row r="265" spans="25:25" s="63" customFormat="1" x14ac:dyDescent="0.3">
      <c r="Y265" s="64"/>
    </row>
    <row r="266" spans="25:25" s="63" customFormat="1" x14ac:dyDescent="0.3">
      <c r="Y266" s="64"/>
    </row>
    <row r="267" spans="25:25" s="63" customFormat="1" x14ac:dyDescent="0.3">
      <c r="Y267" s="64"/>
    </row>
    <row r="268" spans="25:25" s="63" customFormat="1" x14ac:dyDescent="0.3">
      <c r="Y268" s="64"/>
    </row>
    <row r="269" spans="25:25" s="63" customFormat="1" x14ac:dyDescent="0.3">
      <c r="Y269" s="64"/>
    </row>
    <row r="270" spans="25:25" s="63" customFormat="1" x14ac:dyDescent="0.3">
      <c r="Y270" s="64"/>
    </row>
    <row r="271" spans="25:25" s="63" customFormat="1" x14ac:dyDescent="0.3">
      <c r="Y271" s="64"/>
    </row>
    <row r="272" spans="25:25" s="63" customFormat="1" x14ac:dyDescent="0.3">
      <c r="Y272" s="64"/>
    </row>
    <row r="273" spans="25:25" s="63" customFormat="1" x14ac:dyDescent="0.3">
      <c r="Y273" s="64"/>
    </row>
    <row r="274" spans="25:25" s="63" customFormat="1" x14ac:dyDescent="0.3">
      <c r="Y274" s="64"/>
    </row>
    <row r="275" spans="25:25" s="63" customFormat="1" x14ac:dyDescent="0.3">
      <c r="Y275" s="64"/>
    </row>
    <row r="276" spans="25:25" s="63" customFormat="1" x14ac:dyDescent="0.3">
      <c r="Y276" s="64"/>
    </row>
    <row r="277" spans="25:25" s="63" customFormat="1" x14ac:dyDescent="0.3">
      <c r="Y277" s="64"/>
    </row>
    <row r="278" spans="25:25" s="63" customFormat="1" x14ac:dyDescent="0.3">
      <c r="Y278" s="64"/>
    </row>
    <row r="279" spans="25:25" s="63" customFormat="1" x14ac:dyDescent="0.3">
      <c r="Y279" s="64"/>
    </row>
    <row r="280" spans="25:25" s="63" customFormat="1" x14ac:dyDescent="0.3">
      <c r="Y280" s="64"/>
    </row>
    <row r="281" spans="25:25" s="63" customFormat="1" x14ac:dyDescent="0.3">
      <c r="Y281" s="64"/>
    </row>
    <row r="282" spans="25:25" s="63" customFormat="1" x14ac:dyDescent="0.3">
      <c r="Y282" s="64"/>
    </row>
    <row r="283" spans="25:25" s="63" customFormat="1" x14ac:dyDescent="0.3">
      <c r="Y283" s="64"/>
    </row>
    <row r="284" spans="25:25" s="63" customFormat="1" x14ac:dyDescent="0.3">
      <c r="Y284" s="64"/>
    </row>
    <row r="285" spans="25:25" s="63" customFormat="1" x14ac:dyDescent="0.3">
      <c r="Y285" s="64"/>
    </row>
    <row r="286" spans="25:25" s="63" customFormat="1" x14ac:dyDescent="0.3">
      <c r="Y286" s="64"/>
    </row>
    <row r="287" spans="25:25" s="63" customFormat="1" x14ac:dyDescent="0.3">
      <c r="Y287" s="64"/>
    </row>
    <row r="288" spans="25:25" s="63" customFormat="1" x14ac:dyDescent="0.3">
      <c r="Y288" s="64"/>
    </row>
    <row r="289" spans="25:25" s="63" customFormat="1" x14ac:dyDescent="0.3">
      <c r="Y289" s="64"/>
    </row>
    <row r="290" spans="25:25" s="63" customFormat="1" x14ac:dyDescent="0.3">
      <c r="Y290" s="64"/>
    </row>
    <row r="291" spans="25:25" s="63" customFormat="1" x14ac:dyDescent="0.3">
      <c r="Y291" s="64"/>
    </row>
    <row r="292" spans="25:25" s="63" customFormat="1" x14ac:dyDescent="0.3">
      <c r="Y292" s="64"/>
    </row>
    <row r="293" spans="25:25" s="63" customFormat="1" x14ac:dyDescent="0.3">
      <c r="Y293" s="64"/>
    </row>
    <row r="294" spans="25:25" s="63" customFormat="1" x14ac:dyDescent="0.3">
      <c r="Y294" s="64"/>
    </row>
    <row r="295" spans="25:25" s="63" customFormat="1" x14ac:dyDescent="0.3">
      <c r="Y295" s="64"/>
    </row>
    <row r="296" spans="25:25" s="63" customFormat="1" x14ac:dyDescent="0.3">
      <c r="Y296" s="64"/>
    </row>
    <row r="297" spans="25:25" s="63" customFormat="1" x14ac:dyDescent="0.3">
      <c r="Y297" s="64"/>
    </row>
    <row r="298" spans="25:25" s="63" customFormat="1" x14ac:dyDescent="0.3">
      <c r="Y298" s="64"/>
    </row>
    <row r="299" spans="25:25" s="63" customFormat="1" x14ac:dyDescent="0.3">
      <c r="Y299" s="64"/>
    </row>
    <row r="300" spans="25:25" s="63" customFormat="1" x14ac:dyDescent="0.3">
      <c r="Y300" s="64"/>
    </row>
    <row r="301" spans="25:25" s="63" customFormat="1" x14ac:dyDescent="0.3">
      <c r="Y301" s="64"/>
    </row>
    <row r="302" spans="25:25" s="63" customFormat="1" x14ac:dyDescent="0.3">
      <c r="Y302" s="64"/>
    </row>
    <row r="303" spans="25:25" s="63" customFormat="1" x14ac:dyDescent="0.3">
      <c r="Y303" s="64"/>
    </row>
    <row r="304" spans="25:25" s="63" customFormat="1" x14ac:dyDescent="0.3">
      <c r="Y304" s="64"/>
    </row>
    <row r="305" spans="25:25" s="63" customFormat="1" x14ac:dyDescent="0.3">
      <c r="Y305" s="64"/>
    </row>
    <row r="306" spans="25:25" s="63" customFormat="1" x14ac:dyDescent="0.3">
      <c r="Y306" s="64"/>
    </row>
    <row r="307" spans="25:25" s="63" customFormat="1" x14ac:dyDescent="0.3">
      <c r="Y307" s="64"/>
    </row>
    <row r="308" spans="25:25" s="63" customFormat="1" x14ac:dyDescent="0.3">
      <c r="Y308" s="64"/>
    </row>
    <row r="309" spans="25:25" s="63" customFormat="1" x14ac:dyDescent="0.3">
      <c r="Y309" s="64"/>
    </row>
    <row r="310" spans="25:25" s="63" customFormat="1" x14ac:dyDescent="0.3">
      <c r="Y310" s="64"/>
    </row>
    <row r="311" spans="25:25" s="63" customFormat="1" x14ac:dyDescent="0.3">
      <c r="Y311" s="64"/>
    </row>
    <row r="312" spans="25:25" s="63" customFormat="1" x14ac:dyDescent="0.3">
      <c r="Y312" s="64"/>
    </row>
    <row r="313" spans="25:25" s="63" customFormat="1" x14ac:dyDescent="0.3">
      <c r="Y313" s="64"/>
    </row>
    <row r="314" spans="25:25" s="63" customFormat="1" x14ac:dyDescent="0.3">
      <c r="Y314" s="64"/>
    </row>
    <row r="315" spans="25:25" s="63" customFormat="1" x14ac:dyDescent="0.3">
      <c r="Y315" s="64"/>
    </row>
    <row r="316" spans="25:25" s="63" customFormat="1" x14ac:dyDescent="0.3">
      <c r="Y316" s="64"/>
    </row>
    <row r="317" spans="25:25" s="63" customFormat="1" x14ac:dyDescent="0.3">
      <c r="Y317" s="64"/>
    </row>
    <row r="318" spans="25:25" s="63" customFormat="1" x14ac:dyDescent="0.3">
      <c r="Y318" s="64"/>
    </row>
    <row r="319" spans="25:25" s="63" customFormat="1" x14ac:dyDescent="0.3">
      <c r="Y319" s="64"/>
    </row>
    <row r="320" spans="25:25" s="63" customFormat="1" x14ac:dyDescent="0.3">
      <c r="Y320" s="64"/>
    </row>
    <row r="321" spans="25:25" s="63" customFormat="1" x14ac:dyDescent="0.3">
      <c r="Y321" s="64"/>
    </row>
    <row r="322" spans="25:25" s="63" customFormat="1" x14ac:dyDescent="0.3">
      <c r="Y322" s="64"/>
    </row>
    <row r="323" spans="25:25" s="63" customFormat="1" x14ac:dyDescent="0.3">
      <c r="Y323" s="64"/>
    </row>
    <row r="324" spans="25:25" s="63" customFormat="1" x14ac:dyDescent="0.3">
      <c r="Y324" s="64"/>
    </row>
    <row r="325" spans="25:25" s="63" customFormat="1" x14ac:dyDescent="0.3">
      <c r="Y325" s="64"/>
    </row>
    <row r="326" spans="25:25" s="63" customFormat="1" x14ac:dyDescent="0.3">
      <c r="Y326" s="64"/>
    </row>
    <row r="327" spans="25:25" s="63" customFormat="1" x14ac:dyDescent="0.3">
      <c r="Y327" s="64"/>
    </row>
    <row r="328" spans="25:25" s="63" customFormat="1" x14ac:dyDescent="0.3">
      <c r="Y328" s="64"/>
    </row>
    <row r="329" spans="25:25" s="63" customFormat="1" x14ac:dyDescent="0.3">
      <c r="Y329" s="64"/>
    </row>
    <row r="330" spans="25:25" s="63" customFormat="1" x14ac:dyDescent="0.3">
      <c r="Y330" s="64"/>
    </row>
    <row r="331" spans="25:25" s="63" customFormat="1" x14ac:dyDescent="0.3">
      <c r="Y331" s="64"/>
    </row>
    <row r="332" spans="25:25" s="63" customFormat="1" x14ac:dyDescent="0.3">
      <c r="Y332" s="64"/>
    </row>
    <row r="333" spans="25:25" s="63" customFormat="1" x14ac:dyDescent="0.3">
      <c r="Y333" s="64"/>
    </row>
    <row r="334" spans="25:25" s="63" customFormat="1" x14ac:dyDescent="0.3">
      <c r="Y334" s="64"/>
    </row>
    <row r="335" spans="25:25" s="63" customFormat="1" x14ac:dyDescent="0.3">
      <c r="Y335" s="64"/>
    </row>
    <row r="336" spans="25:25" s="63" customFormat="1" x14ac:dyDescent="0.3">
      <c r="Y336" s="64"/>
    </row>
    <row r="337" spans="25:25" s="63" customFormat="1" x14ac:dyDescent="0.3">
      <c r="Y337" s="64"/>
    </row>
    <row r="338" spans="25:25" s="63" customFormat="1" x14ac:dyDescent="0.3">
      <c r="Y338" s="64"/>
    </row>
    <row r="339" spans="25:25" s="63" customFormat="1" x14ac:dyDescent="0.3">
      <c r="Y339" s="64"/>
    </row>
    <row r="340" spans="25:25" s="63" customFormat="1" x14ac:dyDescent="0.3">
      <c r="Y340" s="64"/>
    </row>
    <row r="341" spans="25:25" s="63" customFormat="1" x14ac:dyDescent="0.3">
      <c r="Y341" s="64"/>
    </row>
    <row r="342" spans="25:25" s="63" customFormat="1" x14ac:dyDescent="0.3">
      <c r="Y342" s="64"/>
    </row>
    <row r="343" spans="25:25" s="63" customFormat="1" x14ac:dyDescent="0.3">
      <c r="Y343" s="64"/>
    </row>
    <row r="344" spans="25:25" s="63" customFormat="1" x14ac:dyDescent="0.3">
      <c r="Y344" s="64"/>
    </row>
    <row r="345" spans="25:25" s="63" customFormat="1" x14ac:dyDescent="0.3">
      <c r="Y345" s="64"/>
    </row>
    <row r="346" spans="25:25" s="63" customFormat="1" x14ac:dyDescent="0.3">
      <c r="Y346" s="64"/>
    </row>
    <row r="347" spans="25:25" s="63" customFormat="1" x14ac:dyDescent="0.3">
      <c r="Y347" s="64"/>
    </row>
    <row r="348" spans="25:25" s="63" customFormat="1" x14ac:dyDescent="0.3">
      <c r="Y348" s="64"/>
    </row>
    <row r="349" spans="25:25" s="63" customFormat="1" x14ac:dyDescent="0.3">
      <c r="Y349" s="64"/>
    </row>
    <row r="350" spans="25:25" s="63" customFormat="1" x14ac:dyDescent="0.3">
      <c r="Y350" s="64"/>
    </row>
    <row r="351" spans="25:25" s="63" customFormat="1" x14ac:dyDescent="0.3">
      <c r="Y351" s="64"/>
    </row>
    <row r="352" spans="25:25" s="63" customFormat="1" x14ac:dyDescent="0.3">
      <c r="Y352" s="64"/>
    </row>
    <row r="353" spans="25:25" s="63" customFormat="1" x14ac:dyDescent="0.3">
      <c r="Y353" s="64"/>
    </row>
    <row r="354" spans="25:25" s="63" customFormat="1" x14ac:dyDescent="0.3">
      <c r="Y354" s="64"/>
    </row>
    <row r="355" spans="25:25" s="63" customFormat="1" x14ac:dyDescent="0.3">
      <c r="Y355" s="64"/>
    </row>
    <row r="356" spans="25:25" s="63" customFormat="1" x14ac:dyDescent="0.3">
      <c r="Y356" s="64"/>
    </row>
    <row r="357" spans="25:25" s="63" customFormat="1" x14ac:dyDescent="0.3">
      <c r="Y357" s="64"/>
    </row>
    <row r="358" spans="25:25" s="63" customFormat="1" x14ac:dyDescent="0.3">
      <c r="Y358" s="64"/>
    </row>
    <row r="359" spans="25:25" s="63" customFormat="1" x14ac:dyDescent="0.3">
      <c r="Y359" s="64"/>
    </row>
    <row r="360" spans="25:25" s="63" customFormat="1" x14ac:dyDescent="0.3">
      <c r="Y360" s="64"/>
    </row>
    <row r="361" spans="25:25" s="63" customFormat="1" x14ac:dyDescent="0.3">
      <c r="Y361" s="64"/>
    </row>
    <row r="362" spans="25:25" s="63" customFormat="1" x14ac:dyDescent="0.3">
      <c r="Y362" s="64"/>
    </row>
    <row r="363" spans="25:25" s="63" customFormat="1" x14ac:dyDescent="0.3">
      <c r="Y363" s="64"/>
    </row>
    <row r="364" spans="25:25" s="63" customFormat="1" x14ac:dyDescent="0.3">
      <c r="Y364" s="64"/>
    </row>
    <row r="365" spans="25:25" s="63" customFormat="1" x14ac:dyDescent="0.3">
      <c r="Y365" s="64"/>
    </row>
    <row r="366" spans="25:25" s="63" customFormat="1" x14ac:dyDescent="0.3">
      <c r="Y366" s="64"/>
    </row>
    <row r="367" spans="25:25" s="63" customFormat="1" x14ac:dyDescent="0.3">
      <c r="Y367" s="64"/>
    </row>
    <row r="368" spans="25:25" s="63" customFormat="1" x14ac:dyDescent="0.3">
      <c r="Y368" s="64"/>
    </row>
    <row r="369" spans="25:25" s="63" customFormat="1" x14ac:dyDescent="0.3">
      <c r="Y369" s="64"/>
    </row>
    <row r="370" spans="25:25" s="63" customFormat="1" x14ac:dyDescent="0.3">
      <c r="Y370" s="64"/>
    </row>
    <row r="371" spans="25:25" s="63" customFormat="1" x14ac:dyDescent="0.3">
      <c r="Y371" s="64"/>
    </row>
    <row r="372" spans="25:25" s="63" customFormat="1" x14ac:dyDescent="0.3">
      <c r="Y372" s="64"/>
    </row>
    <row r="373" spans="25:25" s="63" customFormat="1" x14ac:dyDescent="0.3">
      <c r="Y373" s="64"/>
    </row>
    <row r="374" spans="25:25" s="63" customFormat="1" x14ac:dyDescent="0.3">
      <c r="Y374" s="64"/>
    </row>
    <row r="375" spans="25:25" s="63" customFormat="1" x14ac:dyDescent="0.3">
      <c r="Y375" s="64"/>
    </row>
    <row r="376" spans="25:25" s="63" customFormat="1" x14ac:dyDescent="0.3">
      <c r="Y376" s="64"/>
    </row>
    <row r="377" spans="25:25" s="63" customFormat="1" x14ac:dyDescent="0.3">
      <c r="Y377" s="64"/>
    </row>
    <row r="378" spans="25:25" s="63" customFormat="1" x14ac:dyDescent="0.3">
      <c r="Y378" s="64"/>
    </row>
    <row r="379" spans="25:25" s="63" customFormat="1" x14ac:dyDescent="0.3">
      <c r="Y379" s="64"/>
    </row>
    <row r="380" spans="25:25" s="63" customFormat="1" x14ac:dyDescent="0.3">
      <c r="Y380" s="64"/>
    </row>
    <row r="381" spans="25:25" s="63" customFormat="1" x14ac:dyDescent="0.3">
      <c r="Y381" s="64"/>
    </row>
    <row r="382" spans="25:25" s="63" customFormat="1" x14ac:dyDescent="0.3">
      <c r="Y382" s="64"/>
    </row>
    <row r="383" spans="25:25" s="63" customFormat="1" x14ac:dyDescent="0.3">
      <c r="Y383" s="64"/>
    </row>
    <row r="384" spans="25:25" s="63" customFormat="1" x14ac:dyDescent="0.3">
      <c r="Y384" s="64"/>
    </row>
    <row r="385" spans="25:25" s="63" customFormat="1" x14ac:dyDescent="0.3">
      <c r="Y385" s="64"/>
    </row>
    <row r="386" spans="25:25" s="63" customFormat="1" x14ac:dyDescent="0.3">
      <c r="Y386" s="64"/>
    </row>
    <row r="387" spans="25:25" s="63" customFormat="1" x14ac:dyDescent="0.3">
      <c r="Y387" s="64"/>
    </row>
    <row r="388" spans="25:25" s="63" customFormat="1" x14ac:dyDescent="0.3">
      <c r="Y388" s="64"/>
    </row>
    <row r="389" spans="25:25" s="63" customFormat="1" x14ac:dyDescent="0.3">
      <c r="Y389" s="64"/>
    </row>
    <row r="390" spans="25:25" s="63" customFormat="1" x14ac:dyDescent="0.3">
      <c r="Y390" s="64"/>
    </row>
    <row r="391" spans="25:25" s="63" customFormat="1" x14ac:dyDescent="0.3">
      <c r="Y391" s="64"/>
    </row>
    <row r="392" spans="25:25" s="63" customFormat="1" x14ac:dyDescent="0.3">
      <c r="Y392" s="64"/>
    </row>
    <row r="393" spans="25:25" s="63" customFormat="1" x14ac:dyDescent="0.3">
      <c r="Y393" s="64"/>
    </row>
    <row r="394" spans="25:25" s="63" customFormat="1" x14ac:dyDescent="0.3">
      <c r="Y394" s="64"/>
    </row>
    <row r="395" spans="25:25" s="63" customFormat="1" x14ac:dyDescent="0.3">
      <c r="Y395" s="64"/>
    </row>
    <row r="396" spans="25:25" s="63" customFormat="1" x14ac:dyDescent="0.3">
      <c r="Y396" s="64"/>
    </row>
    <row r="397" spans="25:25" s="63" customFormat="1" x14ac:dyDescent="0.3">
      <c r="Y397" s="64"/>
    </row>
    <row r="398" spans="25:25" s="63" customFormat="1" x14ac:dyDescent="0.3">
      <c r="Y398" s="64"/>
    </row>
    <row r="399" spans="25:25" s="63" customFormat="1" x14ac:dyDescent="0.3">
      <c r="Y399" s="64"/>
    </row>
    <row r="400" spans="25:25" s="63" customFormat="1" x14ac:dyDescent="0.3">
      <c r="Y400" s="64"/>
    </row>
    <row r="401" spans="25:25" s="63" customFormat="1" x14ac:dyDescent="0.3">
      <c r="Y401" s="64"/>
    </row>
    <row r="402" spans="25:25" s="63" customFormat="1" x14ac:dyDescent="0.3">
      <c r="Y402" s="64"/>
    </row>
    <row r="403" spans="25:25" s="63" customFormat="1" x14ac:dyDescent="0.3">
      <c r="Y403" s="64"/>
    </row>
    <row r="404" spans="25:25" s="63" customFormat="1" x14ac:dyDescent="0.3">
      <c r="Y404" s="64"/>
    </row>
    <row r="405" spans="25:25" s="63" customFormat="1" x14ac:dyDescent="0.3">
      <c r="Y405" s="64"/>
    </row>
    <row r="406" spans="25:25" s="63" customFormat="1" x14ac:dyDescent="0.3">
      <c r="Y406" s="64"/>
    </row>
    <row r="407" spans="25:25" s="63" customFormat="1" x14ac:dyDescent="0.3">
      <c r="Y407" s="64"/>
    </row>
    <row r="408" spans="25:25" s="63" customFormat="1" x14ac:dyDescent="0.3">
      <c r="Y408" s="64"/>
    </row>
    <row r="409" spans="25:25" s="63" customFormat="1" x14ac:dyDescent="0.3">
      <c r="Y409" s="64"/>
    </row>
    <row r="410" spans="25:25" s="63" customFormat="1" x14ac:dyDescent="0.3">
      <c r="Y410" s="64"/>
    </row>
    <row r="411" spans="25:25" s="63" customFormat="1" x14ac:dyDescent="0.3">
      <c r="Y411" s="64"/>
    </row>
    <row r="412" spans="25:25" s="63" customFormat="1" x14ac:dyDescent="0.3">
      <c r="Y412" s="64"/>
    </row>
    <row r="413" spans="25:25" s="63" customFormat="1" x14ac:dyDescent="0.3">
      <c r="Y413" s="64"/>
    </row>
    <row r="414" spans="25:25" s="63" customFormat="1" x14ac:dyDescent="0.3">
      <c r="Y414" s="64"/>
    </row>
    <row r="415" spans="25:25" s="63" customFormat="1" x14ac:dyDescent="0.3">
      <c r="Y415" s="64"/>
    </row>
    <row r="416" spans="25:25" s="63" customFormat="1" x14ac:dyDescent="0.3">
      <c r="Y416" s="64"/>
    </row>
    <row r="417" spans="25:25" s="63" customFormat="1" x14ac:dyDescent="0.3">
      <c r="Y417" s="64"/>
    </row>
    <row r="418" spans="25:25" s="63" customFormat="1" x14ac:dyDescent="0.3">
      <c r="Y418" s="64"/>
    </row>
    <row r="419" spans="25:25" s="63" customFormat="1" x14ac:dyDescent="0.3">
      <c r="Y419" s="64"/>
    </row>
    <row r="420" spans="25:25" s="63" customFormat="1" x14ac:dyDescent="0.3">
      <c r="Y420" s="64"/>
    </row>
    <row r="421" spans="25:25" s="63" customFormat="1" x14ac:dyDescent="0.3">
      <c r="Y421" s="64"/>
    </row>
    <row r="422" spans="25:25" s="63" customFormat="1" x14ac:dyDescent="0.3">
      <c r="Y422" s="64"/>
    </row>
    <row r="423" spans="25:25" s="63" customFormat="1" x14ac:dyDescent="0.3">
      <c r="Y423" s="64"/>
    </row>
    <row r="424" spans="25:25" s="63" customFormat="1" x14ac:dyDescent="0.3">
      <c r="Y424" s="64"/>
    </row>
    <row r="425" spans="25:25" s="63" customFormat="1" x14ac:dyDescent="0.3">
      <c r="Y425" s="64"/>
    </row>
    <row r="426" spans="25:25" s="63" customFormat="1" x14ac:dyDescent="0.3">
      <c r="Y426" s="64"/>
    </row>
    <row r="427" spans="25:25" s="63" customFormat="1" x14ac:dyDescent="0.3">
      <c r="Y427" s="64"/>
    </row>
    <row r="428" spans="25:25" s="63" customFormat="1" x14ac:dyDescent="0.3">
      <c r="Y428" s="64"/>
    </row>
    <row r="429" spans="25:25" s="63" customFormat="1" x14ac:dyDescent="0.3">
      <c r="Y429" s="64"/>
    </row>
    <row r="430" spans="25:25" s="63" customFormat="1" x14ac:dyDescent="0.3">
      <c r="Y430" s="64"/>
    </row>
    <row r="431" spans="25:25" s="63" customFormat="1" x14ac:dyDescent="0.3">
      <c r="Y431" s="64"/>
    </row>
    <row r="432" spans="25:25" s="63" customFormat="1" x14ac:dyDescent="0.3">
      <c r="Y432" s="64"/>
    </row>
    <row r="433" spans="25:25" s="63" customFormat="1" x14ac:dyDescent="0.3">
      <c r="Y433" s="64"/>
    </row>
    <row r="434" spans="25:25" s="63" customFormat="1" x14ac:dyDescent="0.3">
      <c r="Y434" s="64"/>
    </row>
    <row r="435" spans="25:25" s="63" customFormat="1" x14ac:dyDescent="0.3">
      <c r="Y435" s="64"/>
    </row>
    <row r="436" spans="25:25" s="63" customFormat="1" x14ac:dyDescent="0.3">
      <c r="Y436" s="64"/>
    </row>
    <row r="437" spans="25:25" s="63" customFormat="1" x14ac:dyDescent="0.3">
      <c r="Y437" s="64"/>
    </row>
    <row r="438" spans="25:25" s="63" customFormat="1" x14ac:dyDescent="0.3">
      <c r="Y438" s="64"/>
    </row>
    <row r="439" spans="25:25" s="63" customFormat="1" x14ac:dyDescent="0.3">
      <c r="Y439" s="64"/>
    </row>
    <row r="440" spans="25:25" s="63" customFormat="1" x14ac:dyDescent="0.3">
      <c r="Y440" s="64"/>
    </row>
    <row r="441" spans="25:25" s="63" customFormat="1" x14ac:dyDescent="0.3">
      <c r="Y441" s="64"/>
    </row>
    <row r="442" spans="25:25" s="63" customFormat="1" x14ac:dyDescent="0.3">
      <c r="Y442" s="64"/>
    </row>
    <row r="443" spans="25:25" s="63" customFormat="1" x14ac:dyDescent="0.3">
      <c r="Y443" s="64"/>
    </row>
    <row r="444" spans="25:25" s="63" customFormat="1" x14ac:dyDescent="0.3">
      <c r="Y444" s="64"/>
    </row>
    <row r="445" spans="25:25" s="63" customFormat="1" x14ac:dyDescent="0.3">
      <c r="Y445" s="64"/>
    </row>
    <row r="446" spans="25:25" s="63" customFormat="1" x14ac:dyDescent="0.3">
      <c r="Y446" s="64"/>
    </row>
    <row r="447" spans="25:25" s="63" customFormat="1" x14ac:dyDescent="0.3">
      <c r="Y447" s="64"/>
    </row>
    <row r="448" spans="25:25" s="63" customFormat="1" x14ac:dyDescent="0.3">
      <c r="Y448" s="64"/>
    </row>
    <row r="449" spans="25:25" s="63" customFormat="1" x14ac:dyDescent="0.3">
      <c r="Y449" s="64"/>
    </row>
    <row r="450" spans="25:25" s="63" customFormat="1" x14ac:dyDescent="0.3">
      <c r="Y450" s="64"/>
    </row>
    <row r="451" spans="25:25" s="63" customFormat="1" x14ac:dyDescent="0.3">
      <c r="Y451" s="64"/>
    </row>
    <row r="452" spans="25:25" s="63" customFormat="1" x14ac:dyDescent="0.3">
      <c r="Y452" s="64"/>
    </row>
    <row r="453" spans="25:25" s="63" customFormat="1" x14ac:dyDescent="0.3">
      <c r="Y453" s="64"/>
    </row>
    <row r="454" spans="25:25" s="63" customFormat="1" x14ac:dyDescent="0.3">
      <c r="Y454" s="64"/>
    </row>
    <row r="455" spans="25:25" s="63" customFormat="1" x14ac:dyDescent="0.3">
      <c r="Y455" s="64"/>
    </row>
    <row r="456" spans="25:25" s="63" customFormat="1" x14ac:dyDescent="0.3">
      <c r="Y456" s="64"/>
    </row>
    <row r="457" spans="25:25" s="63" customFormat="1" x14ac:dyDescent="0.3">
      <c r="Y457" s="64"/>
    </row>
    <row r="458" spans="25:25" s="63" customFormat="1" x14ac:dyDescent="0.3">
      <c r="Y458" s="64"/>
    </row>
    <row r="459" spans="25:25" s="63" customFormat="1" x14ac:dyDescent="0.3">
      <c r="Y459" s="64"/>
    </row>
    <row r="460" spans="25:25" s="63" customFormat="1" x14ac:dyDescent="0.3">
      <c r="Y460" s="64"/>
    </row>
    <row r="461" spans="25:25" s="63" customFormat="1" x14ac:dyDescent="0.3">
      <c r="Y461" s="64"/>
    </row>
    <row r="462" spans="25:25" s="63" customFormat="1" x14ac:dyDescent="0.3">
      <c r="Y462" s="64"/>
    </row>
    <row r="463" spans="25:25" s="63" customFormat="1" x14ac:dyDescent="0.3">
      <c r="Y463" s="64"/>
    </row>
    <row r="464" spans="25:25" s="63" customFormat="1" x14ac:dyDescent="0.3">
      <c r="Y464" s="64"/>
    </row>
    <row r="465" spans="25:25" s="63" customFormat="1" x14ac:dyDescent="0.3">
      <c r="Y465" s="64"/>
    </row>
    <row r="466" spans="25:25" s="63" customFormat="1" x14ac:dyDescent="0.3">
      <c r="Y466" s="64"/>
    </row>
    <row r="467" spans="25:25" s="63" customFormat="1" x14ac:dyDescent="0.3">
      <c r="Y467" s="64"/>
    </row>
    <row r="468" spans="25:25" s="63" customFormat="1" x14ac:dyDescent="0.3">
      <c r="Y468" s="64"/>
    </row>
    <row r="469" spans="25:25" s="63" customFormat="1" x14ac:dyDescent="0.3">
      <c r="Y469" s="64"/>
    </row>
    <row r="470" spans="25:25" s="63" customFormat="1" x14ac:dyDescent="0.3">
      <c r="Y470" s="64"/>
    </row>
    <row r="471" spans="25:25" s="63" customFormat="1" x14ac:dyDescent="0.3">
      <c r="Y471" s="64"/>
    </row>
    <row r="472" spans="25:25" s="63" customFormat="1" x14ac:dyDescent="0.3">
      <c r="Y472" s="64"/>
    </row>
    <row r="473" spans="25:25" s="63" customFormat="1" x14ac:dyDescent="0.3">
      <c r="Y473" s="64"/>
    </row>
    <row r="474" spans="25:25" s="63" customFormat="1" x14ac:dyDescent="0.3">
      <c r="Y474" s="64"/>
    </row>
    <row r="475" spans="25:25" s="63" customFormat="1" x14ac:dyDescent="0.3">
      <c r="Y475" s="64"/>
    </row>
    <row r="476" spans="25:25" s="63" customFormat="1" x14ac:dyDescent="0.3">
      <c r="Y476" s="64"/>
    </row>
    <row r="477" spans="25:25" s="63" customFormat="1" x14ac:dyDescent="0.3">
      <c r="Y477" s="64"/>
    </row>
    <row r="478" spans="25:25" s="63" customFormat="1" x14ac:dyDescent="0.3">
      <c r="Y478" s="64"/>
    </row>
    <row r="479" spans="25:25" s="63" customFormat="1" x14ac:dyDescent="0.3">
      <c r="Y479" s="64"/>
    </row>
    <row r="480" spans="25:25" s="63" customFormat="1" x14ac:dyDescent="0.3">
      <c r="Y480" s="64"/>
    </row>
    <row r="481" spans="25:25" s="63" customFormat="1" x14ac:dyDescent="0.3">
      <c r="Y481" s="64"/>
    </row>
    <row r="482" spans="25:25" s="63" customFormat="1" x14ac:dyDescent="0.3">
      <c r="Y482" s="64"/>
    </row>
    <row r="483" spans="25:25" s="63" customFormat="1" x14ac:dyDescent="0.3">
      <c r="Y483" s="64"/>
    </row>
    <row r="484" spans="25:25" s="63" customFormat="1" x14ac:dyDescent="0.3">
      <c r="Y484" s="64"/>
    </row>
    <row r="485" spans="25:25" s="63" customFormat="1" x14ac:dyDescent="0.3">
      <c r="Y485" s="64"/>
    </row>
    <row r="486" spans="25:25" s="63" customFormat="1" x14ac:dyDescent="0.3">
      <c r="Y486" s="64"/>
    </row>
    <row r="487" spans="25:25" s="63" customFormat="1" x14ac:dyDescent="0.3">
      <c r="Y487" s="64"/>
    </row>
    <row r="488" spans="25:25" s="63" customFormat="1" x14ac:dyDescent="0.3">
      <c r="Y488" s="64"/>
    </row>
    <row r="489" spans="25:25" s="63" customFormat="1" x14ac:dyDescent="0.3">
      <c r="Y489" s="64"/>
    </row>
    <row r="490" spans="25:25" s="63" customFormat="1" x14ac:dyDescent="0.3">
      <c r="Y490" s="64"/>
    </row>
    <row r="491" spans="25:25" s="63" customFormat="1" x14ac:dyDescent="0.3">
      <c r="Y491" s="64"/>
    </row>
    <row r="492" spans="25:25" s="63" customFormat="1" x14ac:dyDescent="0.3">
      <c r="Y492" s="64"/>
    </row>
    <row r="493" spans="25:25" s="63" customFormat="1" x14ac:dyDescent="0.3">
      <c r="Y493" s="64"/>
    </row>
    <row r="494" spans="25:25" s="63" customFormat="1" x14ac:dyDescent="0.3">
      <c r="Y494" s="64"/>
    </row>
    <row r="495" spans="25:25" s="63" customFormat="1" x14ac:dyDescent="0.3">
      <c r="Y495" s="64"/>
    </row>
    <row r="496" spans="25:25" s="63" customFormat="1" x14ac:dyDescent="0.3">
      <c r="Y496" s="64"/>
    </row>
    <row r="497" spans="25:25" s="63" customFormat="1" x14ac:dyDescent="0.3">
      <c r="Y497" s="64"/>
    </row>
    <row r="498" spans="25:25" s="63" customFormat="1" x14ac:dyDescent="0.3">
      <c r="Y498" s="64"/>
    </row>
    <row r="499" spans="25:25" s="63" customFormat="1" x14ac:dyDescent="0.3">
      <c r="Y499" s="64"/>
    </row>
    <row r="500" spans="25:25" s="63" customFormat="1" x14ac:dyDescent="0.3">
      <c r="Y500" s="64"/>
    </row>
    <row r="501" spans="25:25" s="63" customFormat="1" x14ac:dyDescent="0.3">
      <c r="Y501" s="64"/>
    </row>
    <row r="502" spans="25:25" s="63" customFormat="1" x14ac:dyDescent="0.3">
      <c r="Y502" s="64"/>
    </row>
    <row r="503" spans="25:25" s="63" customFormat="1" x14ac:dyDescent="0.3">
      <c r="Y503" s="64"/>
    </row>
    <row r="504" spans="25:25" s="63" customFormat="1" x14ac:dyDescent="0.3">
      <c r="Y504" s="64"/>
    </row>
    <row r="505" spans="25:25" s="63" customFormat="1" x14ac:dyDescent="0.3">
      <c r="Y505" s="64"/>
    </row>
    <row r="506" spans="25:25" s="63" customFormat="1" x14ac:dyDescent="0.3">
      <c r="Y506" s="64"/>
    </row>
    <row r="507" spans="25:25" s="63" customFormat="1" x14ac:dyDescent="0.3">
      <c r="Y507" s="64"/>
    </row>
    <row r="508" spans="25:25" s="63" customFormat="1" x14ac:dyDescent="0.3">
      <c r="Y508" s="64"/>
    </row>
    <row r="509" spans="25:25" s="63" customFormat="1" x14ac:dyDescent="0.3">
      <c r="Y509" s="64"/>
    </row>
    <row r="510" spans="25:25" s="63" customFormat="1" x14ac:dyDescent="0.3">
      <c r="Y510" s="64"/>
    </row>
    <row r="511" spans="25:25" s="63" customFormat="1" x14ac:dyDescent="0.3">
      <c r="Y511" s="64"/>
    </row>
    <row r="512" spans="25:25" s="63" customFormat="1" x14ac:dyDescent="0.3">
      <c r="Y512" s="64"/>
    </row>
    <row r="513" spans="25:25" s="63" customFormat="1" x14ac:dyDescent="0.3">
      <c r="Y513" s="64"/>
    </row>
    <row r="514" spans="25:25" s="63" customFormat="1" x14ac:dyDescent="0.3">
      <c r="Y514" s="64"/>
    </row>
    <row r="515" spans="25:25" s="63" customFormat="1" x14ac:dyDescent="0.3">
      <c r="Y515" s="64"/>
    </row>
    <row r="516" spans="25:25" s="63" customFormat="1" x14ac:dyDescent="0.3">
      <c r="Y516" s="64"/>
    </row>
    <row r="517" spans="25:25" s="63" customFormat="1" x14ac:dyDescent="0.3">
      <c r="Y517" s="64"/>
    </row>
    <row r="518" spans="25:25" s="63" customFormat="1" x14ac:dyDescent="0.3">
      <c r="Y518" s="64"/>
    </row>
    <row r="519" spans="25:25" s="63" customFormat="1" x14ac:dyDescent="0.3">
      <c r="Y519" s="64"/>
    </row>
    <row r="520" spans="25:25" s="63" customFormat="1" x14ac:dyDescent="0.3">
      <c r="Y520" s="64"/>
    </row>
    <row r="521" spans="25:25" s="63" customFormat="1" x14ac:dyDescent="0.3">
      <c r="Y521" s="64"/>
    </row>
    <row r="522" spans="25:25" s="63" customFormat="1" x14ac:dyDescent="0.3">
      <c r="Y522" s="64"/>
    </row>
    <row r="523" spans="25:25" s="63" customFormat="1" x14ac:dyDescent="0.3">
      <c r="Y523" s="64"/>
    </row>
    <row r="524" spans="25:25" s="63" customFormat="1" x14ac:dyDescent="0.3">
      <c r="Y524" s="64"/>
    </row>
    <row r="525" spans="25:25" s="63" customFormat="1" x14ac:dyDescent="0.3">
      <c r="Y525" s="64"/>
    </row>
    <row r="526" spans="25:25" s="63" customFormat="1" x14ac:dyDescent="0.3">
      <c r="Y526" s="64"/>
    </row>
    <row r="527" spans="25:25" s="63" customFormat="1" x14ac:dyDescent="0.3">
      <c r="Y527" s="64"/>
    </row>
    <row r="528" spans="25:25" s="63" customFormat="1" x14ac:dyDescent="0.3">
      <c r="Y528" s="64"/>
    </row>
    <row r="529" spans="25:25" s="63" customFormat="1" x14ac:dyDescent="0.3">
      <c r="Y529" s="64"/>
    </row>
    <row r="530" spans="25:25" s="63" customFormat="1" x14ac:dyDescent="0.3">
      <c r="Y530" s="64"/>
    </row>
    <row r="531" spans="25:25" s="63" customFormat="1" x14ac:dyDescent="0.3">
      <c r="Y531" s="64"/>
    </row>
    <row r="532" spans="25:25" s="63" customFormat="1" x14ac:dyDescent="0.3">
      <c r="Y532" s="64"/>
    </row>
    <row r="533" spans="25:25" s="63" customFormat="1" x14ac:dyDescent="0.3">
      <c r="Y533" s="64"/>
    </row>
    <row r="534" spans="25:25" s="63" customFormat="1" x14ac:dyDescent="0.3">
      <c r="Y534" s="64"/>
    </row>
    <row r="535" spans="25:25" s="63" customFormat="1" x14ac:dyDescent="0.3">
      <c r="Y535" s="64"/>
    </row>
    <row r="536" spans="25:25" s="63" customFormat="1" x14ac:dyDescent="0.3">
      <c r="Y536" s="64"/>
    </row>
    <row r="537" spans="25:25" s="63" customFormat="1" x14ac:dyDescent="0.3">
      <c r="Y537" s="64"/>
    </row>
    <row r="538" spans="25:25" s="63" customFormat="1" x14ac:dyDescent="0.3">
      <c r="Y538" s="64"/>
    </row>
    <row r="539" spans="25:25" s="63" customFormat="1" x14ac:dyDescent="0.3">
      <c r="Y539" s="64"/>
    </row>
    <row r="540" spans="25:25" s="63" customFormat="1" x14ac:dyDescent="0.3">
      <c r="Y540" s="64"/>
    </row>
    <row r="541" spans="25:25" s="63" customFormat="1" x14ac:dyDescent="0.3">
      <c r="Y541" s="64"/>
    </row>
    <row r="542" spans="25:25" s="63" customFormat="1" x14ac:dyDescent="0.3">
      <c r="Y542" s="64"/>
    </row>
    <row r="543" spans="25:25" s="63" customFormat="1" x14ac:dyDescent="0.3">
      <c r="Y543" s="64"/>
    </row>
    <row r="544" spans="25:25" s="63" customFormat="1" x14ac:dyDescent="0.3">
      <c r="Y544" s="64"/>
    </row>
    <row r="545" spans="25:25" s="63" customFormat="1" x14ac:dyDescent="0.3">
      <c r="Y545" s="64"/>
    </row>
    <row r="546" spans="25:25" s="63" customFormat="1" x14ac:dyDescent="0.3">
      <c r="Y546" s="64"/>
    </row>
    <row r="547" spans="25:25" s="63" customFormat="1" x14ac:dyDescent="0.3">
      <c r="Y547" s="64"/>
    </row>
    <row r="548" spans="25:25" s="63" customFormat="1" x14ac:dyDescent="0.3">
      <c r="Y548" s="64"/>
    </row>
    <row r="549" spans="25:25" s="63" customFormat="1" x14ac:dyDescent="0.3">
      <c r="Y549" s="64"/>
    </row>
    <row r="550" spans="25:25" s="63" customFormat="1" x14ac:dyDescent="0.3">
      <c r="Y550" s="64"/>
    </row>
    <row r="551" spans="25:25" s="63" customFormat="1" x14ac:dyDescent="0.3">
      <c r="Y551" s="64"/>
    </row>
    <row r="552" spans="25:25" s="63" customFormat="1" x14ac:dyDescent="0.3">
      <c r="Y552" s="64"/>
    </row>
    <row r="553" spans="25:25" s="63" customFormat="1" x14ac:dyDescent="0.3">
      <c r="Y553" s="64"/>
    </row>
    <row r="554" spans="25:25" s="63" customFormat="1" x14ac:dyDescent="0.3">
      <c r="Y554" s="64"/>
    </row>
    <row r="555" spans="25:25" s="63" customFormat="1" x14ac:dyDescent="0.3">
      <c r="Y555" s="64"/>
    </row>
    <row r="556" spans="25:25" s="63" customFormat="1" x14ac:dyDescent="0.3">
      <c r="Y556" s="64"/>
    </row>
    <row r="557" spans="25:25" s="63" customFormat="1" x14ac:dyDescent="0.3">
      <c r="Y557" s="64"/>
    </row>
    <row r="558" spans="25:25" s="63" customFormat="1" x14ac:dyDescent="0.3">
      <c r="Y558" s="64"/>
    </row>
    <row r="559" spans="25:25" s="63" customFormat="1" x14ac:dyDescent="0.3">
      <c r="Y559" s="64"/>
    </row>
    <row r="560" spans="25:25" s="63" customFormat="1" x14ac:dyDescent="0.3">
      <c r="Y560" s="64"/>
    </row>
    <row r="561" spans="25:25" s="63" customFormat="1" x14ac:dyDescent="0.3">
      <c r="Y561" s="64"/>
    </row>
    <row r="562" spans="25:25" s="63" customFormat="1" x14ac:dyDescent="0.3">
      <c r="Y562" s="64"/>
    </row>
    <row r="563" spans="25:25" s="63" customFormat="1" x14ac:dyDescent="0.3">
      <c r="Y563" s="64"/>
    </row>
    <row r="564" spans="25:25" s="63" customFormat="1" x14ac:dyDescent="0.3">
      <c r="Y564" s="64"/>
    </row>
    <row r="565" spans="25:25" s="63" customFormat="1" x14ac:dyDescent="0.3">
      <c r="Y565" s="64"/>
    </row>
    <row r="566" spans="25:25" s="63" customFormat="1" x14ac:dyDescent="0.3">
      <c r="Y566" s="64"/>
    </row>
    <row r="567" spans="25:25" s="63" customFormat="1" x14ac:dyDescent="0.3">
      <c r="Y567" s="64"/>
    </row>
    <row r="568" spans="25:25" s="63" customFormat="1" x14ac:dyDescent="0.3">
      <c r="Y568" s="64"/>
    </row>
    <row r="569" spans="25:25" s="63" customFormat="1" x14ac:dyDescent="0.3">
      <c r="Y569" s="64"/>
    </row>
    <row r="570" spans="25:25" s="63" customFormat="1" x14ac:dyDescent="0.3">
      <c r="Y570" s="64"/>
    </row>
    <row r="571" spans="25:25" s="63" customFormat="1" x14ac:dyDescent="0.3">
      <c r="Y571" s="64"/>
    </row>
    <row r="572" spans="25:25" s="63" customFormat="1" x14ac:dyDescent="0.3">
      <c r="Y572" s="64"/>
    </row>
    <row r="573" spans="25:25" s="63" customFormat="1" x14ac:dyDescent="0.3">
      <c r="Y573" s="64"/>
    </row>
    <row r="574" spans="25:25" s="63" customFormat="1" x14ac:dyDescent="0.3">
      <c r="Y574" s="64"/>
    </row>
    <row r="575" spans="25:25" s="63" customFormat="1" x14ac:dyDescent="0.3">
      <c r="Y575" s="64"/>
    </row>
    <row r="576" spans="25:25" s="63" customFormat="1" x14ac:dyDescent="0.3">
      <c r="Y576" s="64"/>
    </row>
    <row r="577" spans="25:25" s="63" customFormat="1" x14ac:dyDescent="0.3">
      <c r="Y577" s="64"/>
    </row>
    <row r="578" spans="25:25" s="63" customFormat="1" x14ac:dyDescent="0.3">
      <c r="Y578" s="64"/>
    </row>
    <row r="579" spans="25:25" s="63" customFormat="1" x14ac:dyDescent="0.3">
      <c r="Y579" s="64"/>
    </row>
    <row r="580" spans="25:25" s="63" customFormat="1" x14ac:dyDescent="0.3">
      <c r="Y580" s="64"/>
    </row>
    <row r="581" spans="25:25" s="63" customFormat="1" x14ac:dyDescent="0.3">
      <c r="Y581" s="64"/>
    </row>
    <row r="582" spans="25:25" s="63" customFormat="1" x14ac:dyDescent="0.3">
      <c r="Y582" s="64"/>
    </row>
    <row r="583" spans="25:25" s="63" customFormat="1" x14ac:dyDescent="0.3">
      <c r="Y583" s="64"/>
    </row>
    <row r="584" spans="25:25" s="63" customFormat="1" x14ac:dyDescent="0.3">
      <c r="Y584" s="64"/>
    </row>
    <row r="585" spans="25:25" s="63" customFormat="1" x14ac:dyDescent="0.3">
      <c r="Y585" s="64"/>
    </row>
    <row r="586" spans="25:25" s="63" customFormat="1" x14ac:dyDescent="0.3">
      <c r="Y586" s="64"/>
    </row>
    <row r="587" spans="25:25" s="63" customFormat="1" x14ac:dyDescent="0.3">
      <c r="Y587" s="64"/>
    </row>
    <row r="588" spans="25:25" s="63" customFormat="1" x14ac:dyDescent="0.3">
      <c r="Y588" s="64"/>
    </row>
    <row r="589" spans="25:25" s="63" customFormat="1" x14ac:dyDescent="0.3">
      <c r="Y589" s="64"/>
    </row>
    <row r="590" spans="25:25" s="63" customFormat="1" x14ac:dyDescent="0.3">
      <c r="Y590" s="64"/>
    </row>
    <row r="591" spans="25:25" s="63" customFormat="1" x14ac:dyDescent="0.3">
      <c r="Y591" s="64"/>
    </row>
    <row r="592" spans="25:25" s="63" customFormat="1" x14ac:dyDescent="0.3">
      <c r="Y592" s="64"/>
    </row>
    <row r="593" spans="25:25" s="63" customFormat="1" x14ac:dyDescent="0.3">
      <c r="Y593" s="64"/>
    </row>
    <row r="594" spans="25:25" s="63" customFormat="1" x14ac:dyDescent="0.3">
      <c r="Y594" s="64"/>
    </row>
    <row r="595" spans="25:25" s="63" customFormat="1" x14ac:dyDescent="0.3">
      <c r="Y595" s="64"/>
    </row>
    <row r="596" spans="25:25" s="63" customFormat="1" x14ac:dyDescent="0.3">
      <c r="Y596" s="64"/>
    </row>
    <row r="597" spans="25:25" s="63" customFormat="1" x14ac:dyDescent="0.3">
      <c r="Y597" s="64"/>
    </row>
    <row r="598" spans="25:25" s="63" customFormat="1" x14ac:dyDescent="0.3">
      <c r="Y598" s="64"/>
    </row>
    <row r="599" spans="25:25" s="63" customFormat="1" x14ac:dyDescent="0.3">
      <c r="Y599" s="64"/>
    </row>
    <row r="600" spans="25:25" s="63" customFormat="1" x14ac:dyDescent="0.3">
      <c r="Y600" s="64"/>
    </row>
    <row r="601" spans="25:25" s="63" customFormat="1" x14ac:dyDescent="0.3">
      <c r="Y601" s="64"/>
    </row>
    <row r="602" spans="25:25" s="63" customFormat="1" x14ac:dyDescent="0.3">
      <c r="Y602" s="64"/>
    </row>
    <row r="603" spans="25:25" s="63" customFormat="1" x14ac:dyDescent="0.3">
      <c r="Y603" s="64"/>
    </row>
    <row r="604" spans="25:25" s="63" customFormat="1" x14ac:dyDescent="0.3">
      <c r="Y604" s="64"/>
    </row>
    <row r="605" spans="25:25" s="63" customFormat="1" x14ac:dyDescent="0.3">
      <c r="Y605" s="64"/>
    </row>
    <row r="606" spans="25:25" s="63" customFormat="1" x14ac:dyDescent="0.3">
      <c r="Y606" s="64"/>
    </row>
    <row r="607" spans="25:25" s="63" customFormat="1" x14ac:dyDescent="0.3">
      <c r="Y607" s="64"/>
    </row>
    <row r="608" spans="25:25" s="63" customFormat="1" x14ac:dyDescent="0.3">
      <c r="Y608" s="64"/>
    </row>
    <row r="609" spans="25:25" s="63" customFormat="1" x14ac:dyDescent="0.3">
      <c r="Y609" s="64"/>
    </row>
    <row r="610" spans="25:25" s="63" customFormat="1" x14ac:dyDescent="0.3">
      <c r="Y610" s="64"/>
    </row>
    <row r="611" spans="25:25" s="63" customFormat="1" x14ac:dyDescent="0.3">
      <c r="Y611" s="64"/>
    </row>
    <row r="612" spans="25:25" s="63" customFormat="1" x14ac:dyDescent="0.3">
      <c r="Y612" s="64"/>
    </row>
    <row r="613" spans="25:25" s="63" customFormat="1" x14ac:dyDescent="0.3">
      <c r="Y613" s="64"/>
    </row>
    <row r="614" spans="25:25" s="63" customFormat="1" x14ac:dyDescent="0.3">
      <c r="Y614" s="64"/>
    </row>
    <row r="615" spans="25:25" s="63" customFormat="1" x14ac:dyDescent="0.3">
      <c r="Y615" s="64"/>
    </row>
    <row r="616" spans="25:25" s="63" customFormat="1" x14ac:dyDescent="0.3">
      <c r="Y616" s="64"/>
    </row>
    <row r="617" spans="25:25" s="63" customFormat="1" x14ac:dyDescent="0.3">
      <c r="Y617" s="64"/>
    </row>
    <row r="618" spans="25:25" s="63" customFormat="1" x14ac:dyDescent="0.3">
      <c r="Y618" s="64"/>
    </row>
    <row r="619" spans="25:25" s="63" customFormat="1" x14ac:dyDescent="0.3">
      <c r="Y619" s="64"/>
    </row>
    <row r="620" spans="25:25" s="63" customFormat="1" x14ac:dyDescent="0.3">
      <c r="Y620" s="64"/>
    </row>
    <row r="621" spans="25:25" s="63" customFormat="1" x14ac:dyDescent="0.3">
      <c r="Y621" s="64"/>
    </row>
    <row r="622" spans="25:25" s="63" customFormat="1" x14ac:dyDescent="0.3">
      <c r="Y622" s="64"/>
    </row>
    <row r="623" spans="25:25" s="63" customFormat="1" x14ac:dyDescent="0.3">
      <c r="Y623" s="64"/>
    </row>
    <row r="624" spans="25:25" s="63" customFormat="1" x14ac:dyDescent="0.3">
      <c r="Y624" s="64"/>
    </row>
    <row r="625" spans="25:25" s="63" customFormat="1" x14ac:dyDescent="0.3">
      <c r="Y625" s="64"/>
    </row>
    <row r="626" spans="25:25" s="63" customFormat="1" x14ac:dyDescent="0.3">
      <c r="Y626" s="64"/>
    </row>
    <row r="627" spans="25:25" s="63" customFormat="1" x14ac:dyDescent="0.3">
      <c r="Y627" s="64"/>
    </row>
    <row r="628" spans="25:25" s="63" customFormat="1" x14ac:dyDescent="0.3">
      <c r="Y628" s="64"/>
    </row>
    <row r="629" spans="25:25" s="63" customFormat="1" x14ac:dyDescent="0.3">
      <c r="Y629" s="64"/>
    </row>
    <row r="630" spans="25:25" s="63" customFormat="1" x14ac:dyDescent="0.3">
      <c r="Y630" s="64"/>
    </row>
    <row r="631" spans="25:25" s="63" customFormat="1" x14ac:dyDescent="0.3">
      <c r="Y631" s="64"/>
    </row>
    <row r="632" spans="25:25" s="63" customFormat="1" x14ac:dyDescent="0.3">
      <c r="Y632" s="64"/>
    </row>
    <row r="633" spans="25:25" s="63" customFormat="1" x14ac:dyDescent="0.3">
      <c r="Y633" s="64"/>
    </row>
    <row r="634" spans="25:25" s="63" customFormat="1" x14ac:dyDescent="0.3">
      <c r="Y634" s="64"/>
    </row>
    <row r="635" spans="25:25" s="63" customFormat="1" x14ac:dyDescent="0.3">
      <c r="Y635" s="64"/>
    </row>
    <row r="636" spans="25:25" s="63" customFormat="1" x14ac:dyDescent="0.3">
      <c r="Y636" s="64"/>
    </row>
    <row r="637" spans="25:25" s="63" customFormat="1" x14ac:dyDescent="0.3">
      <c r="Y637" s="64"/>
    </row>
    <row r="638" spans="25:25" s="63" customFormat="1" x14ac:dyDescent="0.3">
      <c r="Y638" s="64"/>
    </row>
    <row r="639" spans="25:25" s="63" customFormat="1" x14ac:dyDescent="0.3">
      <c r="Y639" s="64"/>
    </row>
    <row r="640" spans="25:25" s="63" customFormat="1" x14ac:dyDescent="0.3">
      <c r="Y640" s="64"/>
    </row>
    <row r="641" spans="25:25" s="63" customFormat="1" x14ac:dyDescent="0.3">
      <c r="Y641" s="64"/>
    </row>
    <row r="642" spans="25:25" s="63" customFormat="1" x14ac:dyDescent="0.3">
      <c r="Y642" s="64"/>
    </row>
    <row r="643" spans="25:25" s="63" customFormat="1" x14ac:dyDescent="0.3">
      <c r="Y643" s="64"/>
    </row>
    <row r="644" spans="25:25" s="63" customFormat="1" x14ac:dyDescent="0.3">
      <c r="Y644" s="64"/>
    </row>
    <row r="645" spans="25:25" s="63" customFormat="1" x14ac:dyDescent="0.3">
      <c r="Y645" s="64"/>
    </row>
    <row r="646" spans="25:25" s="63" customFormat="1" x14ac:dyDescent="0.3">
      <c r="Y646" s="64"/>
    </row>
    <row r="647" spans="25:25" s="63" customFormat="1" x14ac:dyDescent="0.3">
      <c r="Y647" s="64"/>
    </row>
    <row r="648" spans="25:25" s="63" customFormat="1" x14ac:dyDescent="0.3">
      <c r="Y648" s="64"/>
    </row>
    <row r="649" spans="25:25" s="63" customFormat="1" x14ac:dyDescent="0.3">
      <c r="Y649" s="64"/>
    </row>
    <row r="650" spans="25:25" s="63" customFormat="1" x14ac:dyDescent="0.3">
      <c r="Y650" s="64"/>
    </row>
    <row r="651" spans="25:25" s="63" customFormat="1" x14ac:dyDescent="0.3">
      <c r="Y651" s="64"/>
    </row>
    <row r="652" spans="25:25" s="63" customFormat="1" x14ac:dyDescent="0.3">
      <c r="Y652" s="64"/>
    </row>
    <row r="653" spans="25:25" s="63" customFormat="1" x14ac:dyDescent="0.3">
      <c r="Y653" s="64"/>
    </row>
    <row r="654" spans="25:25" s="63" customFormat="1" x14ac:dyDescent="0.3">
      <c r="Y654" s="64"/>
    </row>
    <row r="655" spans="25:25" s="63" customFormat="1" x14ac:dyDescent="0.3">
      <c r="Y655" s="64"/>
    </row>
    <row r="656" spans="25:25" s="63" customFormat="1" x14ac:dyDescent="0.3">
      <c r="Y656" s="64"/>
    </row>
    <row r="657" spans="25:25" s="63" customFormat="1" x14ac:dyDescent="0.3">
      <c r="Y657" s="64"/>
    </row>
    <row r="658" spans="25:25" s="63" customFormat="1" x14ac:dyDescent="0.3">
      <c r="Y658" s="64"/>
    </row>
    <row r="659" spans="25:25" s="63" customFormat="1" x14ac:dyDescent="0.3">
      <c r="Y659" s="64"/>
    </row>
    <row r="660" spans="25:25" s="63" customFormat="1" x14ac:dyDescent="0.3">
      <c r="Y660" s="64"/>
    </row>
    <row r="661" spans="25:25" s="63" customFormat="1" x14ac:dyDescent="0.3">
      <c r="Y661" s="64"/>
    </row>
    <row r="662" spans="25:25" s="63" customFormat="1" x14ac:dyDescent="0.3">
      <c r="Y662" s="64"/>
    </row>
    <row r="663" spans="25:25" s="63" customFormat="1" x14ac:dyDescent="0.3">
      <c r="Y663" s="64"/>
    </row>
    <row r="664" spans="25:25" s="63" customFormat="1" x14ac:dyDescent="0.3">
      <c r="Y664" s="64"/>
    </row>
    <row r="665" spans="25:25" s="63" customFormat="1" x14ac:dyDescent="0.3">
      <c r="Y665" s="64"/>
    </row>
    <row r="666" spans="25:25" s="63" customFormat="1" x14ac:dyDescent="0.3">
      <c r="Y666" s="64"/>
    </row>
    <row r="667" spans="25:25" s="63" customFormat="1" x14ac:dyDescent="0.3">
      <c r="Y667" s="64"/>
    </row>
    <row r="668" spans="25:25" s="63" customFormat="1" x14ac:dyDescent="0.3">
      <c r="Y668" s="64"/>
    </row>
    <row r="669" spans="25:25" s="63" customFormat="1" x14ac:dyDescent="0.3">
      <c r="Y669" s="64"/>
    </row>
    <row r="670" spans="25:25" s="63" customFormat="1" x14ac:dyDescent="0.3">
      <c r="Y670" s="64"/>
    </row>
    <row r="671" spans="25:25" s="63" customFormat="1" x14ac:dyDescent="0.3">
      <c r="Y671" s="64"/>
    </row>
    <row r="672" spans="25:25" s="63" customFormat="1" x14ac:dyDescent="0.3">
      <c r="Y672" s="64"/>
    </row>
    <row r="673" spans="25:25" s="63" customFormat="1" x14ac:dyDescent="0.3">
      <c r="Y673" s="64"/>
    </row>
    <row r="674" spans="25:25" s="63" customFormat="1" x14ac:dyDescent="0.3">
      <c r="Y674" s="64"/>
    </row>
    <row r="675" spans="25:25" s="63" customFormat="1" x14ac:dyDescent="0.3">
      <c r="Y675" s="64"/>
    </row>
    <row r="676" spans="25:25" s="63" customFormat="1" x14ac:dyDescent="0.3">
      <c r="Y676" s="64"/>
    </row>
    <row r="677" spans="25:25" s="63" customFormat="1" x14ac:dyDescent="0.3">
      <c r="Y677" s="64"/>
    </row>
    <row r="678" spans="25:25" s="63" customFormat="1" x14ac:dyDescent="0.3">
      <c r="Y678" s="64"/>
    </row>
    <row r="679" spans="25:25" s="63" customFormat="1" x14ac:dyDescent="0.3">
      <c r="Y679" s="64"/>
    </row>
    <row r="680" spans="25:25" s="63" customFormat="1" x14ac:dyDescent="0.3">
      <c r="Y680" s="64"/>
    </row>
    <row r="681" spans="25:25" s="63" customFormat="1" x14ac:dyDescent="0.3">
      <c r="Y681" s="64"/>
    </row>
    <row r="682" spans="25:25" s="63" customFormat="1" x14ac:dyDescent="0.3">
      <c r="Y682" s="64"/>
    </row>
    <row r="683" spans="25:25" s="63" customFormat="1" x14ac:dyDescent="0.3">
      <c r="Y683" s="64"/>
    </row>
    <row r="684" spans="25:25" s="63" customFormat="1" x14ac:dyDescent="0.3">
      <c r="Y684" s="64"/>
    </row>
    <row r="685" spans="25:25" s="63" customFormat="1" x14ac:dyDescent="0.3">
      <c r="Y685" s="64"/>
    </row>
    <row r="686" spans="25:25" s="63" customFormat="1" x14ac:dyDescent="0.3">
      <c r="Y686" s="64"/>
    </row>
    <row r="687" spans="25:25" s="63" customFormat="1" x14ac:dyDescent="0.3">
      <c r="Y687" s="64"/>
    </row>
    <row r="688" spans="25:25" s="63" customFormat="1" x14ac:dyDescent="0.3">
      <c r="Y688" s="64"/>
    </row>
    <row r="689" spans="25:25" s="63" customFormat="1" x14ac:dyDescent="0.3">
      <c r="Y689" s="64"/>
    </row>
    <row r="690" spans="25:25" s="63" customFormat="1" x14ac:dyDescent="0.3">
      <c r="Y690" s="64"/>
    </row>
    <row r="691" spans="25:25" s="63" customFormat="1" x14ac:dyDescent="0.3">
      <c r="Y691" s="64"/>
    </row>
    <row r="692" spans="25:25" s="63" customFormat="1" x14ac:dyDescent="0.3">
      <c r="Y692" s="64"/>
    </row>
    <row r="693" spans="25:25" s="63" customFormat="1" x14ac:dyDescent="0.3">
      <c r="Y693" s="64"/>
    </row>
    <row r="694" spans="25:25" s="63" customFormat="1" x14ac:dyDescent="0.3">
      <c r="Y694" s="64"/>
    </row>
    <row r="695" spans="25:25" s="63" customFormat="1" x14ac:dyDescent="0.3">
      <c r="Y695" s="64"/>
    </row>
    <row r="696" spans="25:25" s="63" customFormat="1" x14ac:dyDescent="0.3">
      <c r="Y696" s="64"/>
    </row>
    <row r="697" spans="25:25" s="63" customFormat="1" x14ac:dyDescent="0.3">
      <c r="Y697" s="64"/>
    </row>
    <row r="698" spans="25:25" s="63" customFormat="1" x14ac:dyDescent="0.3">
      <c r="Y698" s="64"/>
    </row>
    <row r="699" spans="25:25" s="63" customFormat="1" x14ac:dyDescent="0.3">
      <c r="Y699" s="64"/>
    </row>
    <row r="700" spans="25:25" s="63" customFormat="1" x14ac:dyDescent="0.3">
      <c r="Y700" s="64"/>
    </row>
    <row r="701" spans="25:25" s="63" customFormat="1" x14ac:dyDescent="0.3">
      <c r="Y701" s="64"/>
    </row>
    <row r="702" spans="25:25" s="63" customFormat="1" x14ac:dyDescent="0.3">
      <c r="Y702" s="64"/>
    </row>
    <row r="703" spans="25:25" s="63" customFormat="1" x14ac:dyDescent="0.3">
      <c r="Y703" s="64"/>
    </row>
    <row r="704" spans="25:25" s="63" customFormat="1" x14ac:dyDescent="0.3">
      <c r="Y704" s="64"/>
    </row>
    <row r="705" spans="25:25" s="63" customFormat="1" x14ac:dyDescent="0.3">
      <c r="Y705" s="64"/>
    </row>
    <row r="706" spans="25:25" s="63" customFormat="1" x14ac:dyDescent="0.3">
      <c r="Y706" s="64"/>
    </row>
    <row r="707" spans="25:25" s="63" customFormat="1" x14ac:dyDescent="0.3">
      <c r="Y707" s="64"/>
    </row>
    <row r="708" spans="25:25" s="63" customFormat="1" x14ac:dyDescent="0.3">
      <c r="Y708" s="64"/>
    </row>
    <row r="709" spans="25:25" s="63" customFormat="1" x14ac:dyDescent="0.3">
      <c r="Y709" s="64"/>
    </row>
    <row r="710" spans="25:25" s="63" customFormat="1" x14ac:dyDescent="0.3">
      <c r="Y710" s="64"/>
    </row>
    <row r="711" spans="25:25" s="63" customFormat="1" x14ac:dyDescent="0.3">
      <c r="Y711" s="64"/>
    </row>
    <row r="712" spans="25:25" s="63" customFormat="1" x14ac:dyDescent="0.3">
      <c r="Y712" s="64"/>
    </row>
    <row r="713" spans="25:25" s="63" customFormat="1" x14ac:dyDescent="0.3">
      <c r="Y713" s="64"/>
    </row>
    <row r="714" spans="25:25" s="63" customFormat="1" x14ac:dyDescent="0.3">
      <c r="Y714" s="64"/>
    </row>
    <row r="715" spans="25:25" s="63" customFormat="1" x14ac:dyDescent="0.3">
      <c r="Y715" s="64"/>
    </row>
    <row r="716" spans="25:25" s="63" customFormat="1" x14ac:dyDescent="0.3">
      <c r="Y716" s="64"/>
    </row>
    <row r="717" spans="25:25" s="63" customFormat="1" x14ac:dyDescent="0.3">
      <c r="Y717" s="64"/>
    </row>
    <row r="718" spans="25:25" s="63" customFormat="1" x14ac:dyDescent="0.3">
      <c r="Y718" s="64"/>
    </row>
    <row r="719" spans="25:25" s="63" customFormat="1" x14ac:dyDescent="0.3">
      <c r="Y719" s="64"/>
    </row>
    <row r="720" spans="25:25" s="63" customFormat="1" x14ac:dyDescent="0.3">
      <c r="Y720" s="64"/>
    </row>
    <row r="721" spans="25:25" s="63" customFormat="1" x14ac:dyDescent="0.3">
      <c r="Y721" s="64"/>
    </row>
    <row r="722" spans="25:25" s="63" customFormat="1" x14ac:dyDescent="0.3">
      <c r="Y722" s="64"/>
    </row>
    <row r="723" spans="25:25" s="63" customFormat="1" x14ac:dyDescent="0.3">
      <c r="Y723" s="64"/>
    </row>
    <row r="724" spans="25:25" s="63" customFormat="1" x14ac:dyDescent="0.3">
      <c r="Y724" s="64"/>
    </row>
    <row r="725" spans="25:25" s="63" customFormat="1" x14ac:dyDescent="0.3">
      <c r="Y725" s="64"/>
    </row>
    <row r="726" spans="25:25" s="63" customFormat="1" x14ac:dyDescent="0.3">
      <c r="Y726" s="64"/>
    </row>
    <row r="727" spans="25:25" s="63" customFormat="1" x14ac:dyDescent="0.3">
      <c r="Y727" s="64"/>
    </row>
    <row r="728" spans="25:25" s="63" customFormat="1" x14ac:dyDescent="0.3">
      <c r="Y728" s="64"/>
    </row>
    <row r="729" spans="25:25" s="63" customFormat="1" x14ac:dyDescent="0.3">
      <c r="Y729" s="64"/>
    </row>
    <row r="730" spans="25:25" s="63" customFormat="1" x14ac:dyDescent="0.3">
      <c r="Y730" s="64"/>
    </row>
    <row r="731" spans="25:25" s="63" customFormat="1" x14ac:dyDescent="0.3">
      <c r="Y731" s="64"/>
    </row>
    <row r="732" spans="25:25" s="63" customFormat="1" x14ac:dyDescent="0.3">
      <c r="Y732" s="64"/>
    </row>
    <row r="733" spans="25:25" s="63" customFormat="1" x14ac:dyDescent="0.3">
      <c r="Y733" s="64"/>
    </row>
    <row r="734" spans="25:25" s="63" customFormat="1" x14ac:dyDescent="0.3">
      <c r="Y734" s="64"/>
    </row>
    <row r="735" spans="25:25" s="63" customFormat="1" x14ac:dyDescent="0.3">
      <c r="Y735" s="64"/>
    </row>
    <row r="736" spans="25:25" s="63" customFormat="1" x14ac:dyDescent="0.3">
      <c r="Y736" s="64"/>
    </row>
    <row r="737" spans="25:25" s="63" customFormat="1" x14ac:dyDescent="0.3">
      <c r="Y737" s="64"/>
    </row>
    <row r="738" spans="25:25" s="63" customFormat="1" x14ac:dyDescent="0.3">
      <c r="Y738" s="64"/>
    </row>
    <row r="739" spans="25:25" s="63" customFormat="1" x14ac:dyDescent="0.3">
      <c r="Y739" s="64"/>
    </row>
    <row r="740" spans="25:25" s="63" customFormat="1" x14ac:dyDescent="0.3">
      <c r="Y740" s="64"/>
    </row>
    <row r="741" spans="25:25" s="63" customFormat="1" x14ac:dyDescent="0.3">
      <c r="Y741" s="64"/>
    </row>
    <row r="742" spans="25:25" s="63" customFormat="1" x14ac:dyDescent="0.3">
      <c r="Y742" s="64"/>
    </row>
    <row r="743" spans="25:25" s="63" customFormat="1" x14ac:dyDescent="0.3">
      <c r="Y743" s="64"/>
    </row>
    <row r="744" spans="25:25" s="63" customFormat="1" x14ac:dyDescent="0.3">
      <c r="Y744" s="64"/>
    </row>
    <row r="745" spans="25:25" s="63" customFormat="1" x14ac:dyDescent="0.3">
      <c r="Y745" s="64"/>
    </row>
    <row r="746" spans="25:25" s="63" customFormat="1" x14ac:dyDescent="0.3">
      <c r="Y746" s="64"/>
    </row>
    <row r="747" spans="25:25" s="63" customFormat="1" x14ac:dyDescent="0.3">
      <c r="Y747" s="64"/>
    </row>
    <row r="748" spans="25:25" s="63" customFormat="1" x14ac:dyDescent="0.3">
      <c r="Y748" s="64"/>
    </row>
    <row r="749" spans="25:25" s="63" customFormat="1" x14ac:dyDescent="0.3">
      <c r="Y749" s="64"/>
    </row>
    <row r="750" spans="25:25" s="63" customFormat="1" x14ac:dyDescent="0.3">
      <c r="Y750" s="64"/>
    </row>
    <row r="751" spans="25:25" s="63" customFormat="1" x14ac:dyDescent="0.3">
      <c r="Y751" s="64"/>
    </row>
    <row r="752" spans="25:25" s="63" customFormat="1" x14ac:dyDescent="0.3">
      <c r="Y752" s="64"/>
    </row>
    <row r="753" spans="25:25" s="63" customFormat="1" x14ac:dyDescent="0.3">
      <c r="Y753" s="64"/>
    </row>
    <row r="754" spans="25:25" s="63" customFormat="1" x14ac:dyDescent="0.3">
      <c r="Y754" s="64"/>
    </row>
    <row r="755" spans="25:25" s="63" customFormat="1" x14ac:dyDescent="0.3">
      <c r="Y755" s="64"/>
    </row>
    <row r="756" spans="25:25" s="63" customFormat="1" x14ac:dyDescent="0.3">
      <c r="Y756" s="64"/>
    </row>
    <row r="757" spans="25:25" s="63" customFormat="1" x14ac:dyDescent="0.3">
      <c r="Y757" s="64"/>
    </row>
    <row r="758" spans="25:25" s="63" customFormat="1" x14ac:dyDescent="0.3">
      <c r="Y758" s="64"/>
    </row>
    <row r="759" spans="25:25" s="63" customFormat="1" x14ac:dyDescent="0.3">
      <c r="Y759" s="64"/>
    </row>
    <row r="760" spans="25:25" s="63" customFormat="1" x14ac:dyDescent="0.3">
      <c r="Y760" s="64"/>
    </row>
    <row r="761" spans="25:25" s="63" customFormat="1" x14ac:dyDescent="0.3">
      <c r="Y761" s="64"/>
    </row>
    <row r="762" spans="25:25" s="63" customFormat="1" x14ac:dyDescent="0.3">
      <c r="Y762" s="64"/>
    </row>
    <row r="763" spans="25:25" s="63" customFormat="1" x14ac:dyDescent="0.3">
      <c r="Y763" s="64"/>
    </row>
    <row r="764" spans="25:25" s="63" customFormat="1" x14ac:dyDescent="0.3">
      <c r="Y764" s="64"/>
    </row>
    <row r="765" spans="25:25" s="63" customFormat="1" x14ac:dyDescent="0.3">
      <c r="Y765" s="64"/>
    </row>
    <row r="766" spans="25:25" s="63" customFormat="1" x14ac:dyDescent="0.3">
      <c r="Y766" s="64"/>
    </row>
    <row r="767" spans="25:25" s="63" customFormat="1" x14ac:dyDescent="0.3">
      <c r="Y767" s="64"/>
    </row>
    <row r="768" spans="25:25" s="63" customFormat="1" x14ac:dyDescent="0.3">
      <c r="Y768" s="64"/>
    </row>
    <row r="769" spans="25:25" s="63" customFormat="1" x14ac:dyDescent="0.3">
      <c r="Y769" s="64"/>
    </row>
    <row r="770" spans="25:25" s="63" customFormat="1" x14ac:dyDescent="0.3">
      <c r="Y770" s="64"/>
    </row>
    <row r="771" spans="25:25" s="63" customFormat="1" x14ac:dyDescent="0.3">
      <c r="Y771" s="64"/>
    </row>
    <row r="772" spans="25:25" s="63" customFormat="1" x14ac:dyDescent="0.3">
      <c r="Y772" s="64"/>
    </row>
    <row r="773" spans="25:25" s="63" customFormat="1" x14ac:dyDescent="0.3">
      <c r="Y773" s="64"/>
    </row>
    <row r="774" spans="25:25" s="63" customFormat="1" x14ac:dyDescent="0.3">
      <c r="Y774" s="64"/>
    </row>
    <row r="775" spans="25:25" s="63" customFormat="1" x14ac:dyDescent="0.3">
      <c r="Y775" s="64"/>
    </row>
    <row r="776" spans="25:25" s="63" customFormat="1" x14ac:dyDescent="0.3">
      <c r="Y776" s="64"/>
    </row>
    <row r="777" spans="25:25" s="63" customFormat="1" x14ac:dyDescent="0.3">
      <c r="Y777" s="64"/>
    </row>
    <row r="778" spans="25:25" s="63" customFormat="1" x14ac:dyDescent="0.3">
      <c r="Y778" s="64"/>
    </row>
    <row r="779" spans="25:25" s="63" customFormat="1" x14ac:dyDescent="0.3">
      <c r="Y779" s="64"/>
    </row>
    <row r="780" spans="25:25" s="63" customFormat="1" x14ac:dyDescent="0.3">
      <c r="Y780" s="64"/>
    </row>
    <row r="781" spans="25:25" s="63" customFormat="1" x14ac:dyDescent="0.3">
      <c r="Y781" s="64"/>
    </row>
    <row r="782" spans="25:25" s="63" customFormat="1" x14ac:dyDescent="0.3">
      <c r="Y782" s="64"/>
    </row>
    <row r="783" spans="25:25" s="63" customFormat="1" x14ac:dyDescent="0.3">
      <c r="Y783" s="64"/>
    </row>
    <row r="784" spans="25:25" s="63" customFormat="1" x14ac:dyDescent="0.3">
      <c r="Y784" s="64"/>
    </row>
    <row r="785" spans="25:25" s="63" customFormat="1" x14ac:dyDescent="0.3">
      <c r="Y785" s="64"/>
    </row>
    <row r="786" spans="25:25" s="63" customFormat="1" x14ac:dyDescent="0.3">
      <c r="Y786" s="64"/>
    </row>
    <row r="787" spans="25:25" s="63" customFormat="1" x14ac:dyDescent="0.3">
      <c r="Y787" s="64"/>
    </row>
    <row r="788" spans="25:25" s="63" customFormat="1" x14ac:dyDescent="0.3">
      <c r="Y788" s="64"/>
    </row>
    <row r="789" spans="25:25" s="63" customFormat="1" x14ac:dyDescent="0.3">
      <c r="Y789" s="64"/>
    </row>
    <row r="790" spans="25:25" s="63" customFormat="1" x14ac:dyDescent="0.3">
      <c r="Y790" s="64"/>
    </row>
    <row r="791" spans="25:25" s="63" customFormat="1" x14ac:dyDescent="0.3">
      <c r="Y791" s="64"/>
    </row>
    <row r="792" spans="25:25" s="63" customFormat="1" x14ac:dyDescent="0.3">
      <c r="Y792" s="64"/>
    </row>
    <row r="793" spans="25:25" s="63" customFormat="1" x14ac:dyDescent="0.3">
      <c r="Y793" s="64"/>
    </row>
    <row r="794" spans="25:25" s="63" customFormat="1" x14ac:dyDescent="0.3">
      <c r="Y794" s="64"/>
    </row>
    <row r="795" spans="25:25" s="63" customFormat="1" x14ac:dyDescent="0.3">
      <c r="Y795" s="64"/>
    </row>
    <row r="796" spans="25:25" s="63" customFormat="1" x14ac:dyDescent="0.3">
      <c r="Y796" s="64"/>
    </row>
    <row r="797" spans="25:25" s="63" customFormat="1" x14ac:dyDescent="0.3">
      <c r="Y797" s="64"/>
    </row>
    <row r="798" spans="25:25" s="63" customFormat="1" x14ac:dyDescent="0.3">
      <c r="Y798" s="64"/>
    </row>
    <row r="799" spans="25:25" s="63" customFormat="1" x14ac:dyDescent="0.3">
      <c r="Y799" s="64"/>
    </row>
    <row r="800" spans="25:25" s="63" customFormat="1" x14ac:dyDescent="0.3">
      <c r="Y800" s="64"/>
    </row>
    <row r="801" spans="25:25" s="63" customFormat="1" x14ac:dyDescent="0.3">
      <c r="Y801" s="64"/>
    </row>
    <row r="802" spans="25:25" s="63" customFormat="1" x14ac:dyDescent="0.3">
      <c r="Y802" s="64"/>
    </row>
    <row r="803" spans="25:25" s="63" customFormat="1" x14ac:dyDescent="0.3">
      <c r="Y803" s="64"/>
    </row>
    <row r="804" spans="25:25" s="63" customFormat="1" x14ac:dyDescent="0.3">
      <c r="Y804" s="64"/>
    </row>
    <row r="805" spans="25:25" s="63" customFormat="1" x14ac:dyDescent="0.3">
      <c r="Y805" s="64"/>
    </row>
    <row r="806" spans="25:25" s="63" customFormat="1" x14ac:dyDescent="0.3">
      <c r="Y806" s="64"/>
    </row>
    <row r="807" spans="25:25" s="63" customFormat="1" x14ac:dyDescent="0.3">
      <c r="Y807" s="64"/>
    </row>
    <row r="808" spans="25:25" s="63" customFormat="1" x14ac:dyDescent="0.3">
      <c r="Y808" s="64"/>
    </row>
    <row r="809" spans="25:25" s="63" customFormat="1" x14ac:dyDescent="0.3">
      <c r="Y809" s="64"/>
    </row>
    <row r="810" spans="25:25" s="63" customFormat="1" x14ac:dyDescent="0.3">
      <c r="Y810" s="64"/>
    </row>
    <row r="811" spans="25:25" s="63" customFormat="1" x14ac:dyDescent="0.3">
      <c r="Y811" s="64"/>
    </row>
    <row r="812" spans="25:25" s="63" customFormat="1" x14ac:dyDescent="0.3">
      <c r="Y812" s="64"/>
    </row>
    <row r="813" spans="25:25" s="63" customFormat="1" x14ac:dyDescent="0.3">
      <c r="Y813" s="64"/>
    </row>
    <row r="814" spans="25:25" s="63" customFormat="1" x14ac:dyDescent="0.3">
      <c r="Y814" s="64"/>
    </row>
    <row r="815" spans="25:25" s="63" customFormat="1" x14ac:dyDescent="0.3">
      <c r="Y815" s="64"/>
    </row>
    <row r="816" spans="25:25" s="63" customFormat="1" x14ac:dyDescent="0.3">
      <c r="Y816" s="64"/>
    </row>
    <row r="817" spans="25:25" s="63" customFormat="1" x14ac:dyDescent="0.3">
      <c r="Y817" s="64"/>
    </row>
    <row r="818" spans="25:25" s="63" customFormat="1" x14ac:dyDescent="0.3">
      <c r="Y818" s="64"/>
    </row>
    <row r="819" spans="25:25" s="63" customFormat="1" x14ac:dyDescent="0.3">
      <c r="Y819" s="64"/>
    </row>
    <row r="820" spans="25:25" s="63" customFormat="1" x14ac:dyDescent="0.3">
      <c r="Y820" s="64"/>
    </row>
    <row r="821" spans="25:25" s="63" customFormat="1" x14ac:dyDescent="0.3">
      <c r="Y821" s="64"/>
    </row>
    <row r="822" spans="25:25" s="63" customFormat="1" x14ac:dyDescent="0.3">
      <c r="Y822" s="64"/>
    </row>
    <row r="823" spans="25:25" s="63" customFormat="1" x14ac:dyDescent="0.3">
      <c r="Y823" s="64"/>
    </row>
    <row r="824" spans="25:25" s="63" customFormat="1" x14ac:dyDescent="0.3">
      <c r="Y824" s="64"/>
    </row>
    <row r="825" spans="25:25" s="63" customFormat="1" x14ac:dyDescent="0.3">
      <c r="Y825" s="64"/>
    </row>
    <row r="826" spans="25:25" s="63" customFormat="1" x14ac:dyDescent="0.3">
      <c r="Y826" s="64"/>
    </row>
    <row r="827" spans="25:25" s="63" customFormat="1" x14ac:dyDescent="0.3">
      <c r="Y827" s="64"/>
    </row>
    <row r="828" spans="25:25" s="63" customFormat="1" x14ac:dyDescent="0.3">
      <c r="Y828" s="64"/>
    </row>
    <row r="829" spans="25:25" s="63" customFormat="1" x14ac:dyDescent="0.3">
      <c r="Y829" s="64"/>
    </row>
    <row r="830" spans="25:25" s="63" customFormat="1" x14ac:dyDescent="0.3">
      <c r="Y830" s="64"/>
    </row>
    <row r="831" spans="25:25" s="63" customFormat="1" x14ac:dyDescent="0.3">
      <c r="Y831" s="64"/>
    </row>
    <row r="832" spans="25:25" s="63" customFormat="1" x14ac:dyDescent="0.3">
      <c r="Y832" s="64"/>
    </row>
    <row r="833" spans="25:25" s="63" customFormat="1" x14ac:dyDescent="0.3">
      <c r="Y833" s="64"/>
    </row>
    <row r="834" spans="25:25" s="63" customFormat="1" x14ac:dyDescent="0.3">
      <c r="Y834" s="64"/>
    </row>
    <row r="835" spans="25:25" s="63" customFormat="1" x14ac:dyDescent="0.3">
      <c r="Y835" s="64"/>
    </row>
    <row r="836" spans="25:25" s="63" customFormat="1" x14ac:dyDescent="0.3">
      <c r="Y836" s="64"/>
    </row>
    <row r="837" spans="25:25" s="63" customFormat="1" x14ac:dyDescent="0.3">
      <c r="Y837" s="64"/>
    </row>
    <row r="838" spans="25:25" s="63" customFormat="1" x14ac:dyDescent="0.3">
      <c r="Y838" s="64"/>
    </row>
    <row r="839" spans="25:25" s="63" customFormat="1" x14ac:dyDescent="0.3">
      <c r="Y839" s="64"/>
    </row>
    <row r="840" spans="25:25" s="63" customFormat="1" x14ac:dyDescent="0.3">
      <c r="Y840" s="64"/>
    </row>
    <row r="841" spans="25:25" s="63" customFormat="1" x14ac:dyDescent="0.3">
      <c r="Y841" s="64"/>
    </row>
    <row r="842" spans="25:25" s="63" customFormat="1" x14ac:dyDescent="0.3">
      <c r="Y842" s="64"/>
    </row>
    <row r="843" spans="25:25" s="63" customFormat="1" x14ac:dyDescent="0.3">
      <c r="Y843" s="64"/>
    </row>
    <row r="844" spans="25:25" s="63" customFormat="1" x14ac:dyDescent="0.3">
      <c r="Y844" s="64"/>
    </row>
    <row r="845" spans="25:25" s="63" customFormat="1" x14ac:dyDescent="0.3">
      <c r="Y845" s="64"/>
    </row>
    <row r="846" spans="25:25" s="63" customFormat="1" x14ac:dyDescent="0.3">
      <c r="Y846" s="64"/>
    </row>
    <row r="847" spans="25:25" s="63" customFormat="1" x14ac:dyDescent="0.3">
      <c r="Y847" s="64"/>
    </row>
    <row r="848" spans="25:25" s="63" customFormat="1" x14ac:dyDescent="0.3">
      <c r="Y848" s="64"/>
    </row>
    <row r="849" spans="25:25" s="63" customFormat="1" x14ac:dyDescent="0.3">
      <c r="Y849" s="64"/>
    </row>
    <row r="850" spans="25:25" s="63" customFormat="1" x14ac:dyDescent="0.3">
      <c r="Y850" s="64"/>
    </row>
    <row r="851" spans="25:25" s="63" customFormat="1" x14ac:dyDescent="0.3">
      <c r="Y851" s="64"/>
    </row>
    <row r="852" spans="25:25" s="63" customFormat="1" x14ac:dyDescent="0.3">
      <c r="Y852" s="64"/>
    </row>
    <row r="853" spans="25:25" s="63" customFormat="1" x14ac:dyDescent="0.3">
      <c r="Y853" s="64"/>
    </row>
    <row r="854" spans="25:25" s="63" customFormat="1" x14ac:dyDescent="0.3">
      <c r="Y854" s="64"/>
    </row>
    <row r="855" spans="25:25" s="63" customFormat="1" x14ac:dyDescent="0.3">
      <c r="Y855" s="64"/>
    </row>
    <row r="856" spans="25:25" s="63" customFormat="1" x14ac:dyDescent="0.3">
      <c r="Y856" s="64"/>
    </row>
    <row r="857" spans="25:25" s="63" customFormat="1" x14ac:dyDescent="0.3">
      <c r="Y857" s="64"/>
    </row>
    <row r="858" spans="25:25" s="63" customFormat="1" x14ac:dyDescent="0.3">
      <c r="Y858" s="64"/>
    </row>
    <row r="859" spans="25:25" s="63" customFormat="1" x14ac:dyDescent="0.3">
      <c r="Y859" s="64"/>
    </row>
    <row r="860" spans="25:25" s="63" customFormat="1" x14ac:dyDescent="0.3">
      <c r="Y860" s="64"/>
    </row>
    <row r="861" spans="25:25" s="63" customFormat="1" x14ac:dyDescent="0.3">
      <c r="Y861" s="64"/>
    </row>
    <row r="862" spans="25:25" s="63" customFormat="1" x14ac:dyDescent="0.3">
      <c r="Y862" s="64"/>
    </row>
    <row r="863" spans="25:25" s="63" customFormat="1" x14ac:dyDescent="0.3">
      <c r="Y863" s="64"/>
    </row>
    <row r="864" spans="25:25" s="63" customFormat="1" x14ac:dyDescent="0.3">
      <c r="Y864" s="64"/>
    </row>
    <row r="865" spans="25:25" s="63" customFormat="1" x14ac:dyDescent="0.3">
      <c r="Y865" s="64"/>
    </row>
    <row r="866" spans="25:25" s="63" customFormat="1" x14ac:dyDescent="0.3">
      <c r="Y866" s="64"/>
    </row>
    <row r="867" spans="25:25" s="63" customFormat="1" x14ac:dyDescent="0.3">
      <c r="Y867" s="64"/>
    </row>
    <row r="868" spans="25:25" s="63" customFormat="1" x14ac:dyDescent="0.3">
      <c r="Y868" s="64"/>
    </row>
    <row r="869" spans="25:25" s="63" customFormat="1" x14ac:dyDescent="0.3">
      <c r="Y869" s="64"/>
    </row>
    <row r="870" spans="25:25" s="63" customFormat="1" x14ac:dyDescent="0.3">
      <c r="Y870" s="64"/>
    </row>
    <row r="871" spans="25:25" s="63" customFormat="1" x14ac:dyDescent="0.3">
      <c r="Y871" s="64"/>
    </row>
    <row r="872" spans="25:25" s="63" customFormat="1" x14ac:dyDescent="0.3">
      <c r="Y872" s="64"/>
    </row>
    <row r="873" spans="25:25" s="63" customFormat="1" x14ac:dyDescent="0.3">
      <c r="Y873" s="64"/>
    </row>
    <row r="874" spans="25:25" s="63" customFormat="1" x14ac:dyDescent="0.3">
      <c r="Y874" s="64"/>
    </row>
    <row r="875" spans="25:25" s="63" customFormat="1" x14ac:dyDescent="0.3">
      <c r="Y875" s="64"/>
    </row>
    <row r="876" spans="25:25" s="63" customFormat="1" x14ac:dyDescent="0.3">
      <c r="Y876" s="64"/>
    </row>
    <row r="877" spans="25:25" s="63" customFormat="1" x14ac:dyDescent="0.3">
      <c r="Y877" s="64"/>
    </row>
    <row r="878" spans="25:25" s="63" customFormat="1" x14ac:dyDescent="0.3">
      <c r="Y878" s="64"/>
    </row>
    <row r="879" spans="25:25" s="63" customFormat="1" x14ac:dyDescent="0.3">
      <c r="Y879" s="64"/>
    </row>
    <row r="880" spans="25:25" s="63" customFormat="1" x14ac:dyDescent="0.3">
      <c r="Y880" s="64"/>
    </row>
    <row r="881" spans="25:25" s="63" customFormat="1" x14ac:dyDescent="0.3">
      <c r="Y881" s="64"/>
    </row>
    <row r="882" spans="25:25" s="63" customFormat="1" x14ac:dyDescent="0.3">
      <c r="Y882" s="64"/>
    </row>
    <row r="883" spans="25:25" s="63" customFormat="1" x14ac:dyDescent="0.3">
      <c r="Y883" s="64"/>
    </row>
    <row r="884" spans="25:25" s="63" customFormat="1" x14ac:dyDescent="0.3">
      <c r="Y884" s="64"/>
    </row>
    <row r="885" spans="25:25" s="63" customFormat="1" x14ac:dyDescent="0.3">
      <c r="Y885" s="64"/>
    </row>
    <row r="886" spans="25:25" s="63" customFormat="1" x14ac:dyDescent="0.3">
      <c r="Y886" s="64"/>
    </row>
    <row r="887" spans="25:25" s="63" customFormat="1" x14ac:dyDescent="0.3">
      <c r="Y887" s="64"/>
    </row>
    <row r="888" spans="25:25" s="63" customFormat="1" x14ac:dyDescent="0.3">
      <c r="Y888" s="64"/>
    </row>
    <row r="889" spans="25:25" s="63" customFormat="1" x14ac:dyDescent="0.3">
      <c r="Y889" s="64"/>
    </row>
    <row r="890" spans="25:25" s="63" customFormat="1" x14ac:dyDescent="0.3">
      <c r="Y890" s="64"/>
    </row>
    <row r="891" spans="25:25" s="63" customFormat="1" x14ac:dyDescent="0.3">
      <c r="Y891" s="64"/>
    </row>
    <row r="892" spans="25:25" s="63" customFormat="1" x14ac:dyDescent="0.3">
      <c r="Y892" s="64"/>
    </row>
    <row r="893" spans="25:25" s="63" customFormat="1" x14ac:dyDescent="0.3">
      <c r="Y893" s="64"/>
    </row>
    <row r="894" spans="25:25" s="63" customFormat="1" x14ac:dyDescent="0.3">
      <c r="Y894" s="64"/>
    </row>
    <row r="895" spans="25:25" s="63" customFormat="1" x14ac:dyDescent="0.3">
      <c r="Y895" s="64"/>
    </row>
    <row r="896" spans="25:25" s="63" customFormat="1" x14ac:dyDescent="0.3">
      <c r="Y896" s="64"/>
    </row>
    <row r="897" spans="25:25" s="63" customFormat="1" x14ac:dyDescent="0.3">
      <c r="Y897" s="64"/>
    </row>
    <row r="898" spans="25:25" s="63" customFormat="1" x14ac:dyDescent="0.3">
      <c r="Y898" s="64"/>
    </row>
    <row r="899" spans="25:25" s="63" customFormat="1" x14ac:dyDescent="0.3">
      <c r="Y899" s="64"/>
    </row>
    <row r="900" spans="25:25" s="63" customFormat="1" x14ac:dyDescent="0.3">
      <c r="Y900" s="64"/>
    </row>
    <row r="901" spans="25:25" s="63" customFormat="1" x14ac:dyDescent="0.3">
      <c r="Y901" s="64"/>
    </row>
    <row r="902" spans="25:25" s="63" customFormat="1" x14ac:dyDescent="0.3">
      <c r="Y902" s="64"/>
    </row>
    <row r="903" spans="25:25" s="63" customFormat="1" x14ac:dyDescent="0.3">
      <c r="Y903" s="64"/>
    </row>
    <row r="904" spans="25:25" s="63" customFormat="1" x14ac:dyDescent="0.3">
      <c r="Y904" s="64"/>
    </row>
    <row r="905" spans="25:25" s="63" customFormat="1" x14ac:dyDescent="0.3">
      <c r="Y905" s="64"/>
    </row>
    <row r="906" spans="25:25" s="63" customFormat="1" x14ac:dyDescent="0.3">
      <c r="Y906" s="64"/>
    </row>
    <row r="907" spans="25:25" s="63" customFormat="1" x14ac:dyDescent="0.3">
      <c r="Y907" s="64"/>
    </row>
    <row r="908" spans="25:25" s="63" customFormat="1" x14ac:dyDescent="0.3">
      <c r="Y908" s="64"/>
    </row>
    <row r="909" spans="25:25" s="63" customFormat="1" x14ac:dyDescent="0.3">
      <c r="Y909" s="64"/>
    </row>
    <row r="910" spans="25:25" s="63" customFormat="1" x14ac:dyDescent="0.3">
      <c r="Y910" s="64"/>
    </row>
    <row r="911" spans="25:25" s="63" customFormat="1" x14ac:dyDescent="0.3">
      <c r="Y911" s="64"/>
    </row>
    <row r="912" spans="25:25" s="63" customFormat="1" x14ac:dyDescent="0.3">
      <c r="Y912" s="64"/>
    </row>
    <row r="913" spans="25:25" s="63" customFormat="1" x14ac:dyDescent="0.3">
      <c r="Y913" s="64"/>
    </row>
    <row r="914" spans="25:25" s="63" customFormat="1" x14ac:dyDescent="0.3">
      <c r="Y914" s="64"/>
    </row>
    <row r="915" spans="25:25" s="63" customFormat="1" x14ac:dyDescent="0.3">
      <c r="Y915" s="64"/>
    </row>
    <row r="916" spans="25:25" s="63" customFormat="1" x14ac:dyDescent="0.3">
      <c r="Y916" s="64"/>
    </row>
    <row r="917" spans="25:25" s="63" customFormat="1" x14ac:dyDescent="0.3">
      <c r="Y917" s="64"/>
    </row>
    <row r="918" spans="25:25" s="63" customFormat="1" x14ac:dyDescent="0.3">
      <c r="Y918" s="64"/>
    </row>
    <row r="919" spans="25:25" s="63" customFormat="1" x14ac:dyDescent="0.3">
      <c r="Y919" s="64"/>
    </row>
    <row r="920" spans="25:25" s="63" customFormat="1" x14ac:dyDescent="0.3">
      <c r="Y920" s="64"/>
    </row>
    <row r="921" spans="25:25" s="63" customFormat="1" x14ac:dyDescent="0.3">
      <c r="Y921" s="64"/>
    </row>
    <row r="922" spans="25:25" s="63" customFormat="1" x14ac:dyDescent="0.3">
      <c r="Y922" s="64"/>
    </row>
    <row r="923" spans="25:25" s="63" customFormat="1" x14ac:dyDescent="0.3">
      <c r="Y923" s="64"/>
    </row>
    <row r="924" spans="25:25" s="63" customFormat="1" x14ac:dyDescent="0.3">
      <c r="Y924" s="64"/>
    </row>
    <row r="925" spans="25:25" s="63" customFormat="1" x14ac:dyDescent="0.3">
      <c r="Y925" s="64"/>
    </row>
    <row r="926" spans="25:25" s="63" customFormat="1" x14ac:dyDescent="0.3">
      <c r="Y926" s="64"/>
    </row>
    <row r="927" spans="25:25" s="63" customFormat="1" x14ac:dyDescent="0.3">
      <c r="Y927" s="64"/>
    </row>
    <row r="928" spans="25:25" s="63" customFormat="1" x14ac:dyDescent="0.3">
      <c r="Y928" s="64"/>
    </row>
    <row r="929" spans="25:25" s="63" customFormat="1" x14ac:dyDescent="0.3">
      <c r="Y929" s="64"/>
    </row>
    <row r="930" spans="25:25" s="63" customFormat="1" x14ac:dyDescent="0.3">
      <c r="Y930" s="64"/>
    </row>
    <row r="931" spans="25:25" s="63" customFormat="1" x14ac:dyDescent="0.3">
      <c r="Y931" s="64"/>
    </row>
    <row r="932" spans="25:25" s="63" customFormat="1" x14ac:dyDescent="0.3">
      <c r="Y932" s="64"/>
    </row>
    <row r="933" spans="25:25" s="63" customFormat="1" x14ac:dyDescent="0.3">
      <c r="Y933" s="64"/>
    </row>
    <row r="934" spans="25:25" s="63" customFormat="1" x14ac:dyDescent="0.3">
      <c r="Y934" s="64"/>
    </row>
    <row r="935" spans="25:25" s="63" customFormat="1" x14ac:dyDescent="0.3">
      <c r="Y935" s="64"/>
    </row>
    <row r="936" spans="25:25" s="63" customFormat="1" x14ac:dyDescent="0.3">
      <c r="Y936" s="64"/>
    </row>
    <row r="937" spans="25:25" s="63" customFormat="1" x14ac:dyDescent="0.3">
      <c r="Y937" s="64"/>
    </row>
    <row r="938" spans="25:25" s="63" customFormat="1" x14ac:dyDescent="0.3">
      <c r="Y938" s="64"/>
    </row>
    <row r="939" spans="25:25" s="63" customFormat="1" x14ac:dyDescent="0.3">
      <c r="Y939" s="64"/>
    </row>
    <row r="940" spans="25:25" s="63" customFormat="1" x14ac:dyDescent="0.3">
      <c r="Y940" s="64"/>
    </row>
    <row r="941" spans="25:25" s="63" customFormat="1" x14ac:dyDescent="0.3">
      <c r="Y941" s="64"/>
    </row>
    <row r="942" spans="25:25" s="63" customFormat="1" x14ac:dyDescent="0.3">
      <c r="Y942" s="64"/>
    </row>
    <row r="943" spans="25:25" s="63" customFormat="1" x14ac:dyDescent="0.3">
      <c r="Y943" s="64"/>
    </row>
    <row r="944" spans="25:25" s="63" customFormat="1" x14ac:dyDescent="0.3">
      <c r="Y944" s="64"/>
    </row>
    <row r="945" spans="25:25" s="63" customFormat="1" x14ac:dyDescent="0.3">
      <c r="Y945" s="64"/>
    </row>
    <row r="946" spans="25:25" s="63" customFormat="1" x14ac:dyDescent="0.3">
      <c r="Y946" s="64"/>
    </row>
    <row r="947" spans="25:25" s="63" customFormat="1" x14ac:dyDescent="0.3">
      <c r="Y947" s="64"/>
    </row>
    <row r="948" spans="25:25" s="63" customFormat="1" x14ac:dyDescent="0.3">
      <c r="Y948" s="64"/>
    </row>
    <row r="949" spans="25:25" s="63" customFormat="1" x14ac:dyDescent="0.3">
      <c r="Y949" s="64"/>
    </row>
    <row r="950" spans="25:25" s="63" customFormat="1" x14ac:dyDescent="0.3">
      <c r="Y950" s="64"/>
    </row>
    <row r="951" spans="25:25" s="63" customFormat="1" x14ac:dyDescent="0.3">
      <c r="Y951" s="64"/>
    </row>
    <row r="952" spans="25:25" s="63" customFormat="1" x14ac:dyDescent="0.3">
      <c r="Y952" s="64"/>
    </row>
    <row r="953" spans="25:25" s="63" customFormat="1" x14ac:dyDescent="0.3">
      <c r="Y953" s="64"/>
    </row>
    <row r="954" spans="25:25" s="63" customFormat="1" x14ac:dyDescent="0.3">
      <c r="Y954" s="64"/>
    </row>
    <row r="955" spans="25:25" s="63" customFormat="1" x14ac:dyDescent="0.3">
      <c r="Y955" s="64"/>
    </row>
    <row r="956" spans="25:25" s="63" customFormat="1" x14ac:dyDescent="0.3">
      <c r="Y956" s="64"/>
    </row>
    <row r="957" spans="25:25" s="63" customFormat="1" x14ac:dyDescent="0.3">
      <c r="Y957" s="64"/>
    </row>
    <row r="958" spans="25:25" s="63" customFormat="1" x14ac:dyDescent="0.3">
      <c r="Y958" s="64"/>
    </row>
    <row r="959" spans="25:25" s="63" customFormat="1" x14ac:dyDescent="0.3">
      <c r="Y959" s="64"/>
    </row>
    <row r="960" spans="25:25" s="63" customFormat="1" x14ac:dyDescent="0.3">
      <c r="Y960" s="64"/>
    </row>
    <row r="961" spans="25:25" s="63" customFormat="1" x14ac:dyDescent="0.3">
      <c r="Y961" s="64"/>
    </row>
    <row r="962" spans="25:25" s="63" customFormat="1" x14ac:dyDescent="0.3">
      <c r="Y962" s="64"/>
    </row>
    <row r="963" spans="25:25" s="63" customFormat="1" x14ac:dyDescent="0.3">
      <c r="Y963" s="64"/>
    </row>
    <row r="964" spans="25:25" s="63" customFormat="1" x14ac:dyDescent="0.3">
      <c r="Y964" s="64"/>
    </row>
    <row r="965" spans="25:25" s="63" customFormat="1" x14ac:dyDescent="0.3">
      <c r="Y965" s="64"/>
    </row>
    <row r="966" spans="25:25" s="63" customFormat="1" x14ac:dyDescent="0.3">
      <c r="Y966" s="64"/>
    </row>
    <row r="967" spans="25:25" s="63" customFormat="1" x14ac:dyDescent="0.3">
      <c r="Y967" s="64"/>
    </row>
    <row r="968" spans="25:25" s="63" customFormat="1" x14ac:dyDescent="0.3">
      <c r="Y968" s="64"/>
    </row>
    <row r="969" spans="25:25" s="63" customFormat="1" x14ac:dyDescent="0.3">
      <c r="Y969" s="64"/>
    </row>
    <row r="970" spans="25:25" s="63" customFormat="1" x14ac:dyDescent="0.3">
      <c r="Y970" s="64"/>
    </row>
    <row r="971" spans="25:25" s="63" customFormat="1" x14ac:dyDescent="0.3">
      <c r="Y971" s="64"/>
    </row>
    <row r="972" spans="25:25" s="63" customFormat="1" x14ac:dyDescent="0.3">
      <c r="Y972" s="64"/>
    </row>
    <row r="973" spans="25:25" s="63" customFormat="1" x14ac:dyDescent="0.3">
      <c r="Y973" s="64"/>
    </row>
    <row r="974" spans="25:25" s="63" customFormat="1" x14ac:dyDescent="0.3">
      <c r="Y974" s="64"/>
    </row>
    <row r="975" spans="25:25" s="63" customFormat="1" x14ac:dyDescent="0.3">
      <c r="Y975" s="64"/>
    </row>
    <row r="976" spans="25:25" s="63" customFormat="1" x14ac:dyDescent="0.3">
      <c r="Y976" s="64"/>
    </row>
    <row r="977" spans="25:25" s="63" customFormat="1" x14ac:dyDescent="0.3">
      <c r="Y977" s="64"/>
    </row>
    <row r="978" spans="25:25" s="63" customFormat="1" x14ac:dyDescent="0.3">
      <c r="Y978" s="64"/>
    </row>
    <row r="979" spans="25:25" s="63" customFormat="1" x14ac:dyDescent="0.3">
      <c r="Y979" s="64"/>
    </row>
    <row r="980" spans="25:25" s="63" customFormat="1" x14ac:dyDescent="0.3">
      <c r="Y980" s="64"/>
    </row>
    <row r="981" spans="25:25" s="63" customFormat="1" x14ac:dyDescent="0.3">
      <c r="Y981" s="64"/>
    </row>
    <row r="982" spans="25:25" s="63" customFormat="1" x14ac:dyDescent="0.3">
      <c r="Y982" s="64"/>
    </row>
    <row r="983" spans="25:25" s="63" customFormat="1" x14ac:dyDescent="0.3">
      <c r="Y983" s="64"/>
    </row>
    <row r="984" spans="25:25" s="63" customFormat="1" x14ac:dyDescent="0.3">
      <c r="Y984" s="64"/>
    </row>
    <row r="985" spans="25:25" s="63" customFormat="1" x14ac:dyDescent="0.3">
      <c r="Y985" s="64"/>
    </row>
    <row r="986" spans="25:25" s="63" customFormat="1" x14ac:dyDescent="0.3">
      <c r="Y986" s="64"/>
    </row>
    <row r="987" spans="25:25" s="63" customFormat="1" x14ac:dyDescent="0.3">
      <c r="Y987" s="64"/>
    </row>
    <row r="988" spans="25:25" s="63" customFormat="1" x14ac:dyDescent="0.3">
      <c r="Y988" s="64"/>
    </row>
    <row r="989" spans="25:25" s="63" customFormat="1" x14ac:dyDescent="0.3">
      <c r="Y989" s="64"/>
    </row>
    <row r="990" spans="25:25" s="63" customFormat="1" x14ac:dyDescent="0.3">
      <c r="Y990" s="64"/>
    </row>
    <row r="991" spans="25:25" s="63" customFormat="1" x14ac:dyDescent="0.3">
      <c r="Y991" s="64"/>
    </row>
    <row r="992" spans="25:25" s="63" customFormat="1" x14ac:dyDescent="0.3">
      <c r="Y992" s="64"/>
    </row>
    <row r="993" spans="25:25" s="63" customFormat="1" x14ac:dyDescent="0.3">
      <c r="Y993" s="64"/>
    </row>
    <row r="994" spans="25:25" s="63" customFormat="1" x14ac:dyDescent="0.3">
      <c r="Y994" s="64"/>
    </row>
    <row r="995" spans="25:25" s="63" customFormat="1" x14ac:dyDescent="0.3">
      <c r="Y995" s="64"/>
    </row>
    <row r="996" spans="25:25" s="63" customFormat="1" x14ac:dyDescent="0.3">
      <c r="Y996" s="64"/>
    </row>
    <row r="997" spans="25:25" s="63" customFormat="1" x14ac:dyDescent="0.3">
      <c r="Y997" s="64"/>
    </row>
    <row r="998" spans="25:25" s="63" customFormat="1" x14ac:dyDescent="0.3">
      <c r="Y998" s="64"/>
    </row>
    <row r="999" spans="25:25" s="63" customFormat="1" x14ac:dyDescent="0.3">
      <c r="Y999" s="64"/>
    </row>
    <row r="1000" spans="25:25" s="63" customFormat="1" x14ac:dyDescent="0.3">
      <c r="Y1000" s="64"/>
    </row>
    <row r="1001" spans="25:25" s="63" customFormat="1" x14ac:dyDescent="0.3">
      <c r="Y1001" s="64"/>
    </row>
    <row r="1002" spans="25:25" s="63" customFormat="1" x14ac:dyDescent="0.3">
      <c r="Y1002" s="64"/>
    </row>
    <row r="1003" spans="25:25" s="63" customFormat="1" x14ac:dyDescent="0.3">
      <c r="Y1003" s="64"/>
    </row>
    <row r="1004" spans="25:25" s="63" customFormat="1" x14ac:dyDescent="0.3">
      <c r="Y1004" s="64"/>
    </row>
    <row r="1005" spans="25:25" s="63" customFormat="1" x14ac:dyDescent="0.3">
      <c r="Y1005" s="64"/>
    </row>
    <row r="1006" spans="25:25" s="63" customFormat="1" x14ac:dyDescent="0.3">
      <c r="Y1006" s="64"/>
    </row>
    <row r="1007" spans="25:25" s="63" customFormat="1" x14ac:dyDescent="0.3">
      <c r="Y1007" s="64"/>
    </row>
    <row r="1008" spans="25:25" s="63" customFormat="1" x14ac:dyDescent="0.3">
      <c r="Y1008" s="64"/>
    </row>
    <row r="1009" spans="25:25" s="63" customFormat="1" x14ac:dyDescent="0.3">
      <c r="Y1009" s="64"/>
    </row>
    <row r="1010" spans="25:25" s="63" customFormat="1" x14ac:dyDescent="0.3">
      <c r="Y1010" s="64"/>
    </row>
    <row r="1011" spans="25:25" s="63" customFormat="1" x14ac:dyDescent="0.3">
      <c r="Y1011" s="64"/>
    </row>
    <row r="1012" spans="25:25" s="63" customFormat="1" x14ac:dyDescent="0.3">
      <c r="Y1012" s="64"/>
    </row>
    <row r="1013" spans="25:25" s="63" customFormat="1" x14ac:dyDescent="0.3">
      <c r="Y1013" s="64"/>
    </row>
    <row r="1014" spans="25:25" s="63" customFormat="1" x14ac:dyDescent="0.3">
      <c r="Y1014" s="64"/>
    </row>
    <row r="1015" spans="25:25" s="63" customFormat="1" x14ac:dyDescent="0.3">
      <c r="Y1015" s="64"/>
    </row>
    <row r="1016" spans="25:25" s="63" customFormat="1" x14ac:dyDescent="0.3">
      <c r="Y1016" s="64"/>
    </row>
    <row r="1017" spans="25:25" s="63" customFormat="1" x14ac:dyDescent="0.3">
      <c r="Y1017" s="64"/>
    </row>
    <row r="1018" spans="25:25" s="63" customFormat="1" x14ac:dyDescent="0.3">
      <c r="Y1018" s="64"/>
    </row>
    <row r="1019" spans="25:25" s="63" customFormat="1" x14ac:dyDescent="0.3">
      <c r="Y1019" s="64"/>
    </row>
    <row r="1020" spans="25:25" s="63" customFormat="1" x14ac:dyDescent="0.3">
      <c r="Y1020" s="64"/>
    </row>
    <row r="1021" spans="25:25" s="63" customFormat="1" x14ac:dyDescent="0.3">
      <c r="Y1021" s="64"/>
    </row>
    <row r="1022" spans="25:25" s="63" customFormat="1" x14ac:dyDescent="0.3">
      <c r="Y1022" s="64"/>
    </row>
    <row r="1023" spans="25:25" s="63" customFormat="1" x14ac:dyDescent="0.3">
      <c r="Y1023" s="64"/>
    </row>
    <row r="1024" spans="25:25" s="63" customFormat="1" x14ac:dyDescent="0.3">
      <c r="Y1024" s="64"/>
    </row>
    <row r="1025" spans="25:25" s="63" customFormat="1" x14ac:dyDescent="0.3">
      <c r="Y1025" s="64"/>
    </row>
    <row r="1026" spans="25:25" s="63" customFormat="1" x14ac:dyDescent="0.3">
      <c r="Y1026" s="64"/>
    </row>
    <row r="1027" spans="25:25" s="63" customFormat="1" x14ac:dyDescent="0.3">
      <c r="Y1027" s="64"/>
    </row>
    <row r="1028" spans="25:25" s="63" customFormat="1" x14ac:dyDescent="0.3">
      <c r="Y1028" s="64"/>
    </row>
    <row r="1029" spans="25:25" s="63" customFormat="1" x14ac:dyDescent="0.3">
      <c r="Y1029" s="64"/>
    </row>
    <row r="1030" spans="25:25" s="63" customFormat="1" x14ac:dyDescent="0.3">
      <c r="Y1030" s="64"/>
    </row>
    <row r="1031" spans="25:25" s="63" customFormat="1" x14ac:dyDescent="0.3">
      <c r="Y1031" s="64"/>
    </row>
    <row r="1032" spans="25:25" s="63" customFormat="1" x14ac:dyDescent="0.3">
      <c r="Y1032" s="64"/>
    </row>
    <row r="1033" spans="25:25" s="63" customFormat="1" x14ac:dyDescent="0.3">
      <c r="Y1033" s="64"/>
    </row>
    <row r="1034" spans="25:25" s="63" customFormat="1" x14ac:dyDescent="0.3">
      <c r="Y1034" s="64"/>
    </row>
    <row r="1035" spans="25:25" s="63" customFormat="1" x14ac:dyDescent="0.3">
      <c r="Y1035" s="64"/>
    </row>
    <row r="1036" spans="25:25" s="63" customFormat="1" x14ac:dyDescent="0.3">
      <c r="Y1036" s="64"/>
    </row>
    <row r="1037" spans="25:25" s="63" customFormat="1" x14ac:dyDescent="0.3">
      <c r="Y1037" s="64"/>
    </row>
    <row r="1038" spans="25:25" s="63" customFormat="1" x14ac:dyDescent="0.3">
      <c r="Y1038" s="64"/>
    </row>
    <row r="1039" spans="25:25" s="63" customFormat="1" x14ac:dyDescent="0.3">
      <c r="Y1039" s="64"/>
    </row>
    <row r="1040" spans="25:25" s="63" customFormat="1" x14ac:dyDescent="0.3">
      <c r="Y1040" s="64"/>
    </row>
    <row r="1041" spans="25:25" s="63" customFormat="1" x14ac:dyDescent="0.3">
      <c r="Y1041" s="64"/>
    </row>
    <row r="1042" spans="25:25" s="63" customFormat="1" x14ac:dyDescent="0.3">
      <c r="Y1042" s="64"/>
    </row>
    <row r="1043" spans="25:25" s="63" customFormat="1" x14ac:dyDescent="0.3">
      <c r="Y1043" s="64"/>
    </row>
    <row r="1044" spans="25:25" s="63" customFormat="1" x14ac:dyDescent="0.3">
      <c r="Y1044" s="64"/>
    </row>
    <row r="1045" spans="25:25" s="63" customFormat="1" x14ac:dyDescent="0.3">
      <c r="Y1045" s="64"/>
    </row>
    <row r="1046" spans="25:25" s="63" customFormat="1" x14ac:dyDescent="0.3">
      <c r="Y1046" s="64"/>
    </row>
    <row r="1047" spans="25:25" s="63" customFormat="1" x14ac:dyDescent="0.3">
      <c r="Y1047" s="64"/>
    </row>
    <row r="1048" spans="25:25" s="63" customFormat="1" x14ac:dyDescent="0.3">
      <c r="Y1048" s="64"/>
    </row>
    <row r="1049" spans="25:25" s="63" customFormat="1" x14ac:dyDescent="0.3">
      <c r="Y1049" s="64"/>
    </row>
    <row r="1050" spans="25:25" s="63" customFormat="1" x14ac:dyDescent="0.3">
      <c r="Y1050" s="64"/>
    </row>
    <row r="1051" spans="25:25" s="63" customFormat="1" x14ac:dyDescent="0.3">
      <c r="Y1051" s="64"/>
    </row>
    <row r="1052" spans="25:25" s="63" customFormat="1" x14ac:dyDescent="0.3">
      <c r="Y1052" s="64"/>
    </row>
    <row r="1053" spans="25:25" s="63" customFormat="1" x14ac:dyDescent="0.3">
      <c r="Y1053" s="64"/>
    </row>
    <row r="1054" spans="25:25" s="63" customFormat="1" x14ac:dyDescent="0.3">
      <c r="Y1054" s="64"/>
    </row>
    <row r="1055" spans="25:25" s="63" customFormat="1" x14ac:dyDescent="0.3">
      <c r="Y1055" s="64"/>
    </row>
    <row r="1056" spans="25:25" s="63" customFormat="1" x14ac:dyDescent="0.3">
      <c r="Y1056" s="64"/>
    </row>
    <row r="1057" spans="25:25" s="63" customFormat="1" x14ac:dyDescent="0.3">
      <c r="Y1057" s="64"/>
    </row>
    <row r="1058" spans="25:25" s="63" customFormat="1" x14ac:dyDescent="0.3">
      <c r="Y1058" s="64"/>
    </row>
    <row r="1059" spans="25:25" s="63" customFormat="1" x14ac:dyDescent="0.3">
      <c r="Y1059" s="64"/>
    </row>
    <row r="1060" spans="25:25" s="63" customFormat="1" x14ac:dyDescent="0.3">
      <c r="Y1060" s="64"/>
    </row>
    <row r="1061" spans="25:25" s="63" customFormat="1" x14ac:dyDescent="0.3">
      <c r="Y1061" s="64"/>
    </row>
    <row r="1062" spans="25:25" s="63" customFormat="1" x14ac:dyDescent="0.3">
      <c r="Y1062" s="64"/>
    </row>
    <row r="1063" spans="25:25" s="63" customFormat="1" x14ac:dyDescent="0.3">
      <c r="Y1063" s="64"/>
    </row>
    <row r="1064" spans="25:25" s="63" customFormat="1" x14ac:dyDescent="0.3">
      <c r="Y1064" s="64"/>
    </row>
    <row r="1065" spans="25:25" s="63" customFormat="1" x14ac:dyDescent="0.3">
      <c r="Y1065" s="64"/>
    </row>
    <row r="1066" spans="25:25" s="63" customFormat="1" x14ac:dyDescent="0.3">
      <c r="Y1066" s="64"/>
    </row>
    <row r="1067" spans="25:25" s="63" customFormat="1" x14ac:dyDescent="0.3">
      <c r="Y1067" s="64"/>
    </row>
    <row r="1068" spans="25:25" s="63" customFormat="1" x14ac:dyDescent="0.3">
      <c r="Y1068" s="64"/>
    </row>
    <row r="1069" spans="25:25" s="63" customFormat="1" x14ac:dyDescent="0.3">
      <c r="Y1069" s="64"/>
    </row>
    <row r="1070" spans="25:25" s="63" customFormat="1" x14ac:dyDescent="0.3">
      <c r="Y1070" s="64"/>
    </row>
    <row r="1071" spans="25:25" s="63" customFormat="1" x14ac:dyDescent="0.3">
      <c r="Y1071" s="64"/>
    </row>
    <row r="1072" spans="25:25" s="63" customFormat="1" x14ac:dyDescent="0.3">
      <c r="Y1072" s="64"/>
    </row>
    <row r="1073" spans="25:25" s="63" customFormat="1" x14ac:dyDescent="0.3">
      <c r="Y1073" s="64"/>
    </row>
    <row r="1074" spans="25:25" s="63" customFormat="1" x14ac:dyDescent="0.3">
      <c r="Y1074" s="64"/>
    </row>
    <row r="1075" spans="25:25" s="63" customFormat="1" x14ac:dyDescent="0.3">
      <c r="Y1075" s="64"/>
    </row>
    <row r="1076" spans="25:25" s="63" customFormat="1" x14ac:dyDescent="0.3">
      <c r="Y1076" s="64"/>
    </row>
    <row r="1077" spans="25:25" s="63" customFormat="1" x14ac:dyDescent="0.3">
      <c r="Y1077" s="64"/>
    </row>
    <row r="1078" spans="25:25" s="63" customFormat="1" x14ac:dyDescent="0.3">
      <c r="Y1078" s="64"/>
    </row>
    <row r="1079" spans="25:25" s="63" customFormat="1" x14ac:dyDescent="0.3">
      <c r="Y1079" s="64"/>
    </row>
    <row r="1080" spans="25:25" s="63" customFormat="1" x14ac:dyDescent="0.3">
      <c r="Y1080" s="64"/>
    </row>
    <row r="1081" spans="25:25" s="63" customFormat="1" x14ac:dyDescent="0.3">
      <c r="Y1081" s="64"/>
    </row>
    <row r="1082" spans="25:25" s="63" customFormat="1" x14ac:dyDescent="0.3">
      <c r="Y1082" s="64"/>
    </row>
    <row r="1083" spans="25:25" s="63" customFormat="1" x14ac:dyDescent="0.3">
      <c r="Y1083" s="64"/>
    </row>
    <row r="1084" spans="25:25" s="63" customFormat="1" x14ac:dyDescent="0.3">
      <c r="Y1084" s="64"/>
    </row>
    <row r="1085" spans="25:25" s="63" customFormat="1" x14ac:dyDescent="0.3">
      <c r="Y1085" s="64"/>
    </row>
    <row r="1086" spans="25:25" s="63" customFormat="1" x14ac:dyDescent="0.3">
      <c r="Y1086" s="64"/>
    </row>
    <row r="1087" spans="25:25" s="63" customFormat="1" x14ac:dyDescent="0.3">
      <c r="Y1087" s="64"/>
    </row>
    <row r="1088" spans="25:25" s="63" customFormat="1" x14ac:dyDescent="0.3">
      <c r="Y1088" s="64"/>
    </row>
    <row r="1089" spans="25:25" s="63" customFormat="1" x14ac:dyDescent="0.3">
      <c r="Y1089" s="64"/>
    </row>
    <row r="1090" spans="25:25" s="63" customFormat="1" x14ac:dyDescent="0.3">
      <c r="Y1090" s="64"/>
    </row>
    <row r="1091" spans="25:25" s="63" customFormat="1" x14ac:dyDescent="0.3">
      <c r="Y1091" s="64"/>
    </row>
    <row r="1092" spans="25:25" s="63" customFormat="1" x14ac:dyDescent="0.3">
      <c r="Y1092" s="64"/>
    </row>
    <row r="1093" spans="25:25" s="63" customFormat="1" x14ac:dyDescent="0.3">
      <c r="Y1093" s="64"/>
    </row>
    <row r="1094" spans="25:25" s="63" customFormat="1" x14ac:dyDescent="0.3">
      <c r="Y1094" s="64"/>
    </row>
    <row r="1095" spans="25:25" s="63" customFormat="1" x14ac:dyDescent="0.3">
      <c r="Y1095" s="64"/>
    </row>
    <row r="1096" spans="25:25" s="63" customFormat="1" x14ac:dyDescent="0.3">
      <c r="Y1096" s="64"/>
    </row>
    <row r="1097" spans="25:25" s="63" customFormat="1" x14ac:dyDescent="0.3">
      <c r="Y1097" s="64"/>
    </row>
    <row r="1098" spans="25:25" s="63" customFormat="1" x14ac:dyDescent="0.3">
      <c r="Y1098" s="64"/>
    </row>
    <row r="1099" spans="25:25" s="63" customFormat="1" x14ac:dyDescent="0.3">
      <c r="Y1099" s="64"/>
    </row>
    <row r="1100" spans="25:25" s="63" customFormat="1" x14ac:dyDescent="0.3">
      <c r="Y1100" s="64"/>
    </row>
    <row r="1101" spans="25:25" s="63" customFormat="1" x14ac:dyDescent="0.3">
      <c r="Y1101" s="64"/>
    </row>
    <row r="1102" spans="25:25" s="63" customFormat="1" x14ac:dyDescent="0.3">
      <c r="Y1102" s="64"/>
    </row>
    <row r="1103" spans="25:25" s="63" customFormat="1" x14ac:dyDescent="0.3">
      <c r="Y1103" s="64"/>
    </row>
    <row r="1104" spans="25:25" s="63" customFormat="1" x14ac:dyDescent="0.3">
      <c r="Y1104" s="64"/>
    </row>
    <row r="1105" spans="25:25" s="63" customFormat="1" x14ac:dyDescent="0.3">
      <c r="Y1105" s="64"/>
    </row>
    <row r="1106" spans="25:25" s="63" customFormat="1" x14ac:dyDescent="0.3">
      <c r="Y1106" s="64"/>
    </row>
    <row r="1107" spans="25:25" s="63" customFormat="1" x14ac:dyDescent="0.3">
      <c r="Y1107" s="64"/>
    </row>
    <row r="1108" spans="25:25" s="63" customFormat="1" x14ac:dyDescent="0.3">
      <c r="Y1108" s="64"/>
    </row>
    <row r="1109" spans="25:25" s="63" customFormat="1" x14ac:dyDescent="0.3">
      <c r="Y1109" s="64"/>
    </row>
    <row r="1110" spans="25:25" s="63" customFormat="1" x14ac:dyDescent="0.3">
      <c r="Y1110" s="64"/>
    </row>
    <row r="1111" spans="25:25" s="63" customFormat="1" x14ac:dyDescent="0.3">
      <c r="Y1111" s="64"/>
    </row>
    <row r="1112" spans="25:25" s="63" customFormat="1" x14ac:dyDescent="0.3">
      <c r="Y1112" s="64"/>
    </row>
    <row r="1113" spans="25:25" s="63" customFormat="1" x14ac:dyDescent="0.3">
      <c r="Y1113" s="64"/>
    </row>
    <row r="1114" spans="25:25" s="63" customFormat="1" x14ac:dyDescent="0.3">
      <c r="Y1114" s="64"/>
    </row>
    <row r="1115" spans="25:25" s="63" customFormat="1" x14ac:dyDescent="0.3">
      <c r="Y1115" s="64"/>
    </row>
    <row r="1116" spans="25:25" s="63" customFormat="1" x14ac:dyDescent="0.3">
      <c r="Y1116" s="64"/>
    </row>
    <row r="1117" spans="25:25" s="63" customFormat="1" x14ac:dyDescent="0.3">
      <c r="Y1117" s="64"/>
    </row>
    <row r="1118" spans="25:25" s="63" customFormat="1" x14ac:dyDescent="0.3">
      <c r="Y1118" s="64"/>
    </row>
    <row r="1119" spans="25:25" s="63" customFormat="1" x14ac:dyDescent="0.3">
      <c r="Y1119" s="64"/>
    </row>
    <row r="1120" spans="25:25" s="63" customFormat="1" x14ac:dyDescent="0.3">
      <c r="Y1120" s="64"/>
    </row>
    <row r="1121" spans="25:25" s="63" customFormat="1" x14ac:dyDescent="0.3">
      <c r="Y1121" s="64"/>
    </row>
    <row r="1122" spans="25:25" s="63" customFormat="1" x14ac:dyDescent="0.3">
      <c r="Y1122" s="64"/>
    </row>
    <row r="1123" spans="25:25" s="63" customFormat="1" x14ac:dyDescent="0.3">
      <c r="Y1123" s="64"/>
    </row>
    <row r="1124" spans="25:25" s="63" customFormat="1" x14ac:dyDescent="0.3">
      <c r="Y1124" s="64"/>
    </row>
    <row r="1125" spans="25:25" s="63" customFormat="1" x14ac:dyDescent="0.3">
      <c r="Y1125" s="64"/>
    </row>
    <row r="1126" spans="25:25" s="63" customFormat="1" x14ac:dyDescent="0.3">
      <c r="Y1126" s="64"/>
    </row>
    <row r="1127" spans="25:25" s="63" customFormat="1" x14ac:dyDescent="0.3">
      <c r="Y1127" s="64"/>
    </row>
    <row r="1128" spans="25:25" s="63" customFormat="1" x14ac:dyDescent="0.3">
      <c r="Y1128" s="64"/>
    </row>
    <row r="1129" spans="25:25" s="63" customFormat="1" x14ac:dyDescent="0.3">
      <c r="Y1129" s="64"/>
    </row>
    <row r="1130" spans="25:25" s="63" customFormat="1" x14ac:dyDescent="0.3">
      <c r="Y1130" s="64"/>
    </row>
    <row r="1131" spans="25:25" s="63" customFormat="1" x14ac:dyDescent="0.3">
      <c r="Y1131" s="64"/>
    </row>
    <row r="1132" spans="25:25" s="63" customFormat="1" x14ac:dyDescent="0.3">
      <c r="Y1132" s="64"/>
    </row>
    <row r="1133" spans="25:25" s="63" customFormat="1" x14ac:dyDescent="0.3">
      <c r="Y1133" s="64"/>
    </row>
    <row r="1134" spans="25:25" s="63" customFormat="1" x14ac:dyDescent="0.3">
      <c r="Y1134" s="64"/>
    </row>
    <row r="1135" spans="25:25" s="63" customFormat="1" x14ac:dyDescent="0.3">
      <c r="Y1135" s="64"/>
    </row>
    <row r="1136" spans="25:25" s="63" customFormat="1" x14ac:dyDescent="0.3">
      <c r="Y1136" s="64"/>
    </row>
    <row r="1137" spans="25:25" s="63" customFormat="1" x14ac:dyDescent="0.3">
      <c r="Y1137" s="64"/>
    </row>
    <row r="1138" spans="25:25" s="63" customFormat="1" x14ac:dyDescent="0.3">
      <c r="Y1138" s="64"/>
    </row>
    <row r="1139" spans="25:25" s="63" customFormat="1" x14ac:dyDescent="0.3">
      <c r="Y1139" s="64"/>
    </row>
    <row r="1140" spans="25:25" s="63" customFormat="1" x14ac:dyDescent="0.3">
      <c r="Y1140" s="64"/>
    </row>
    <row r="1141" spans="25:25" s="63" customFormat="1" x14ac:dyDescent="0.3">
      <c r="Y1141" s="64"/>
    </row>
    <row r="1142" spans="25:25" s="63" customFormat="1" x14ac:dyDescent="0.3">
      <c r="Y1142" s="64"/>
    </row>
    <row r="1143" spans="25:25" s="63" customFormat="1" x14ac:dyDescent="0.3">
      <c r="Y1143" s="64"/>
    </row>
    <row r="1144" spans="25:25" s="63" customFormat="1" x14ac:dyDescent="0.3">
      <c r="Y1144" s="64"/>
    </row>
    <row r="1145" spans="25:25" s="63" customFormat="1" x14ac:dyDescent="0.3">
      <c r="Y1145" s="64"/>
    </row>
    <row r="1146" spans="25:25" s="63" customFormat="1" x14ac:dyDescent="0.3">
      <c r="Y1146" s="64"/>
    </row>
    <row r="1147" spans="25:25" s="63" customFormat="1" x14ac:dyDescent="0.3">
      <c r="Y1147" s="64"/>
    </row>
    <row r="1148" spans="25:25" s="63" customFormat="1" x14ac:dyDescent="0.3">
      <c r="Y1148" s="64"/>
    </row>
    <row r="1149" spans="25:25" s="63" customFormat="1" x14ac:dyDescent="0.3">
      <c r="Y1149" s="64"/>
    </row>
    <row r="1150" spans="25:25" s="63" customFormat="1" x14ac:dyDescent="0.3">
      <c r="Y1150" s="64"/>
    </row>
    <row r="1151" spans="25:25" s="63" customFormat="1" x14ac:dyDescent="0.3">
      <c r="Y1151" s="64"/>
    </row>
    <row r="1152" spans="25:25" s="63" customFormat="1" x14ac:dyDescent="0.3">
      <c r="Y1152" s="64"/>
    </row>
    <row r="1153" spans="25:25" s="63" customFormat="1" x14ac:dyDescent="0.3">
      <c r="Y1153" s="64"/>
    </row>
    <row r="1154" spans="25:25" s="63" customFormat="1" x14ac:dyDescent="0.3">
      <c r="Y1154" s="64"/>
    </row>
    <row r="1155" spans="25:25" s="63" customFormat="1" x14ac:dyDescent="0.3">
      <c r="Y1155" s="64"/>
    </row>
    <row r="1156" spans="25:25" s="63" customFormat="1" x14ac:dyDescent="0.3">
      <c r="Y1156" s="64"/>
    </row>
    <row r="1157" spans="25:25" s="63" customFormat="1" x14ac:dyDescent="0.3">
      <c r="Y1157" s="64"/>
    </row>
    <row r="1158" spans="25:25" s="63" customFormat="1" x14ac:dyDescent="0.3">
      <c r="Y1158" s="64"/>
    </row>
    <row r="1159" spans="25:25" s="63" customFormat="1" x14ac:dyDescent="0.3">
      <c r="Y1159" s="64"/>
    </row>
    <row r="1160" spans="25:25" s="63" customFormat="1" x14ac:dyDescent="0.3">
      <c r="Y1160" s="64"/>
    </row>
    <row r="1161" spans="25:25" s="63" customFormat="1" x14ac:dyDescent="0.3">
      <c r="Y1161" s="64"/>
    </row>
    <row r="1162" spans="25:25" s="63" customFormat="1" x14ac:dyDescent="0.3">
      <c r="Y1162" s="64"/>
    </row>
    <row r="1163" spans="25:25" s="63" customFormat="1" x14ac:dyDescent="0.3">
      <c r="Y1163" s="64"/>
    </row>
    <row r="1164" spans="25:25" s="63" customFormat="1" x14ac:dyDescent="0.3">
      <c r="Y1164" s="64"/>
    </row>
    <row r="1165" spans="25:25" s="63" customFormat="1" x14ac:dyDescent="0.3">
      <c r="Y1165" s="64"/>
    </row>
    <row r="1166" spans="25:25" s="63" customFormat="1" x14ac:dyDescent="0.3">
      <c r="Y1166" s="64"/>
    </row>
    <row r="1167" spans="25:25" s="63" customFormat="1" x14ac:dyDescent="0.3">
      <c r="Y1167" s="64"/>
    </row>
    <row r="1168" spans="25:25" s="63" customFormat="1" x14ac:dyDescent="0.3">
      <c r="Y1168" s="64"/>
    </row>
    <row r="1169" spans="25:25" s="63" customFormat="1" x14ac:dyDescent="0.3">
      <c r="Y1169" s="64"/>
    </row>
    <row r="1170" spans="25:25" s="63" customFormat="1" x14ac:dyDescent="0.3">
      <c r="Y1170" s="64"/>
    </row>
    <row r="1171" spans="25:25" s="63" customFormat="1" x14ac:dyDescent="0.3">
      <c r="Y1171" s="64"/>
    </row>
    <row r="1172" spans="25:25" s="63" customFormat="1" x14ac:dyDescent="0.3">
      <c r="Y1172" s="64"/>
    </row>
    <row r="1173" spans="25:25" s="63" customFormat="1" x14ac:dyDescent="0.3">
      <c r="Y1173" s="64"/>
    </row>
    <row r="1174" spans="25:25" s="63" customFormat="1" x14ac:dyDescent="0.3">
      <c r="Y1174" s="64"/>
    </row>
    <row r="1175" spans="25:25" s="63" customFormat="1" x14ac:dyDescent="0.3">
      <c r="Y1175" s="64"/>
    </row>
    <row r="1176" spans="25:25" s="63" customFormat="1" x14ac:dyDescent="0.3">
      <c r="Y1176" s="64"/>
    </row>
    <row r="1177" spans="25:25" s="63" customFormat="1" x14ac:dyDescent="0.3">
      <c r="Y1177" s="64"/>
    </row>
    <row r="1178" spans="25:25" s="63" customFormat="1" x14ac:dyDescent="0.3">
      <c r="Y1178" s="64"/>
    </row>
    <row r="1179" spans="25:25" s="63" customFormat="1" x14ac:dyDescent="0.3">
      <c r="Y1179" s="64"/>
    </row>
    <row r="1180" spans="25:25" s="63" customFormat="1" x14ac:dyDescent="0.3">
      <c r="Y1180" s="64"/>
    </row>
    <row r="1181" spans="25:25" s="63" customFormat="1" x14ac:dyDescent="0.3">
      <c r="Y1181" s="64"/>
    </row>
    <row r="1182" spans="25:25" s="63" customFormat="1" x14ac:dyDescent="0.3">
      <c r="Y1182" s="64"/>
    </row>
    <row r="1183" spans="25:25" s="63" customFormat="1" x14ac:dyDescent="0.3">
      <c r="Y1183" s="64"/>
    </row>
    <row r="1184" spans="25:25" s="63" customFormat="1" x14ac:dyDescent="0.3">
      <c r="Y1184" s="64"/>
    </row>
    <row r="1185" spans="25:25" s="63" customFormat="1" x14ac:dyDescent="0.3">
      <c r="Y1185" s="64"/>
    </row>
    <row r="1186" spans="25:25" s="63" customFormat="1" x14ac:dyDescent="0.3">
      <c r="Y1186" s="64"/>
    </row>
    <row r="1187" spans="25:25" s="63" customFormat="1" x14ac:dyDescent="0.3">
      <c r="Y1187" s="64"/>
    </row>
    <row r="1188" spans="25:25" s="63" customFormat="1" x14ac:dyDescent="0.3">
      <c r="Y1188" s="64"/>
    </row>
    <row r="1189" spans="25:25" s="63" customFormat="1" x14ac:dyDescent="0.3">
      <c r="Y1189" s="64"/>
    </row>
    <row r="1190" spans="25:25" s="63" customFormat="1" x14ac:dyDescent="0.3">
      <c r="Y1190" s="64"/>
    </row>
    <row r="1191" spans="25:25" s="63" customFormat="1" x14ac:dyDescent="0.3">
      <c r="Y1191" s="64"/>
    </row>
    <row r="1192" spans="25:25" s="63" customFormat="1" x14ac:dyDescent="0.3">
      <c r="Y1192" s="64"/>
    </row>
    <row r="1193" spans="25:25" s="63" customFormat="1" x14ac:dyDescent="0.3">
      <c r="Y1193" s="64"/>
    </row>
    <row r="1194" spans="25:25" s="63" customFormat="1" x14ac:dyDescent="0.3">
      <c r="Y1194" s="64"/>
    </row>
    <row r="1195" spans="25:25" s="63" customFormat="1" x14ac:dyDescent="0.3">
      <c r="Y1195" s="64"/>
    </row>
    <row r="1196" spans="25:25" s="63" customFormat="1" x14ac:dyDescent="0.3">
      <c r="Y1196" s="64"/>
    </row>
    <row r="1197" spans="25:25" s="63" customFormat="1" x14ac:dyDescent="0.3">
      <c r="Y1197" s="64"/>
    </row>
    <row r="1198" spans="25:25" s="63" customFormat="1" x14ac:dyDescent="0.3">
      <c r="Y1198" s="64"/>
    </row>
    <row r="1199" spans="25:25" s="63" customFormat="1" x14ac:dyDescent="0.3">
      <c r="Y1199" s="64"/>
    </row>
    <row r="1200" spans="25:25" s="63" customFormat="1" x14ac:dyDescent="0.3">
      <c r="Y1200" s="64"/>
    </row>
    <row r="1201" spans="25:25" s="63" customFormat="1" x14ac:dyDescent="0.3">
      <c r="Y1201" s="64"/>
    </row>
    <row r="1202" spans="25:25" s="63" customFormat="1" x14ac:dyDescent="0.3">
      <c r="Y1202" s="64"/>
    </row>
    <row r="1203" spans="25:25" s="63" customFormat="1" x14ac:dyDescent="0.3">
      <c r="Y1203" s="64"/>
    </row>
    <row r="1204" spans="25:25" s="63" customFormat="1" x14ac:dyDescent="0.3">
      <c r="Y1204" s="64"/>
    </row>
    <row r="1205" spans="25:25" s="63" customFormat="1" x14ac:dyDescent="0.3">
      <c r="Y1205" s="64"/>
    </row>
    <row r="1206" spans="25:25" s="63" customFormat="1" x14ac:dyDescent="0.3">
      <c r="Y1206" s="64"/>
    </row>
    <row r="1207" spans="25:25" s="63" customFormat="1" x14ac:dyDescent="0.3">
      <c r="Y1207" s="64"/>
    </row>
    <row r="1208" spans="25:25" s="63" customFormat="1" x14ac:dyDescent="0.3">
      <c r="Y1208" s="64"/>
    </row>
    <row r="1209" spans="25:25" s="63" customFormat="1" x14ac:dyDescent="0.3">
      <c r="Y1209" s="64"/>
    </row>
    <row r="1210" spans="25:25" s="63" customFormat="1" x14ac:dyDescent="0.3">
      <c r="Y1210" s="64"/>
    </row>
    <row r="1211" spans="25:25" s="63" customFormat="1" x14ac:dyDescent="0.3">
      <c r="Y1211" s="64"/>
    </row>
    <row r="1212" spans="25:25" s="63" customFormat="1" x14ac:dyDescent="0.3">
      <c r="Y1212" s="64"/>
    </row>
    <row r="1213" spans="25:25" s="63" customFormat="1" x14ac:dyDescent="0.3">
      <c r="Y1213" s="64"/>
    </row>
    <row r="1214" spans="25:25" s="63" customFormat="1" x14ac:dyDescent="0.3">
      <c r="Y1214" s="64"/>
    </row>
    <row r="1215" spans="25:25" s="63" customFormat="1" x14ac:dyDescent="0.3">
      <c r="Y1215" s="64"/>
    </row>
    <row r="1216" spans="25:25" s="63" customFormat="1" x14ac:dyDescent="0.3">
      <c r="Y1216" s="64"/>
    </row>
    <row r="1217" spans="25:25" s="63" customFormat="1" x14ac:dyDescent="0.3">
      <c r="Y1217" s="64"/>
    </row>
    <row r="1218" spans="25:25" s="63" customFormat="1" x14ac:dyDescent="0.3">
      <c r="Y1218" s="64"/>
    </row>
    <row r="1219" spans="25:25" s="63" customFormat="1" x14ac:dyDescent="0.3">
      <c r="Y1219" s="64"/>
    </row>
    <row r="1220" spans="25:25" s="63" customFormat="1" x14ac:dyDescent="0.3">
      <c r="Y1220" s="64"/>
    </row>
    <row r="1221" spans="25:25" s="63" customFormat="1" x14ac:dyDescent="0.3">
      <c r="Y1221" s="64"/>
    </row>
    <row r="1222" spans="25:25" s="63" customFormat="1" x14ac:dyDescent="0.3">
      <c r="Y1222" s="64"/>
    </row>
    <row r="1223" spans="25:25" s="63" customFormat="1" x14ac:dyDescent="0.3">
      <c r="Y1223" s="64"/>
    </row>
    <row r="1224" spans="25:25" s="63" customFormat="1" x14ac:dyDescent="0.3">
      <c r="Y1224" s="64"/>
    </row>
    <row r="1225" spans="25:25" s="63" customFormat="1" x14ac:dyDescent="0.3">
      <c r="Y1225" s="64"/>
    </row>
    <row r="1226" spans="25:25" s="63" customFormat="1" x14ac:dyDescent="0.3">
      <c r="Y1226" s="64"/>
    </row>
    <row r="1227" spans="25:25" s="63" customFormat="1" x14ac:dyDescent="0.3">
      <c r="Y1227" s="64"/>
    </row>
    <row r="1228" spans="25:25" s="63" customFormat="1" x14ac:dyDescent="0.3">
      <c r="Y1228" s="64"/>
    </row>
    <row r="1229" spans="25:25" s="63" customFormat="1" x14ac:dyDescent="0.3">
      <c r="Y1229" s="64"/>
    </row>
    <row r="1230" spans="25:25" s="63" customFormat="1" x14ac:dyDescent="0.3">
      <c r="Y1230" s="64"/>
    </row>
    <row r="1231" spans="25:25" s="63" customFormat="1" x14ac:dyDescent="0.3">
      <c r="Y1231" s="64"/>
    </row>
    <row r="1232" spans="25:25" s="63" customFormat="1" x14ac:dyDescent="0.3">
      <c r="Y1232" s="64"/>
    </row>
    <row r="1233" spans="25:25" s="63" customFormat="1" x14ac:dyDescent="0.3">
      <c r="Y1233" s="64"/>
    </row>
    <row r="1234" spans="25:25" s="63" customFormat="1" x14ac:dyDescent="0.3">
      <c r="Y1234" s="64"/>
    </row>
    <row r="1235" spans="25:25" s="63" customFormat="1" x14ac:dyDescent="0.3">
      <c r="Y1235" s="64"/>
    </row>
    <row r="1236" spans="25:25" s="63" customFormat="1" x14ac:dyDescent="0.3">
      <c r="Y1236" s="64"/>
    </row>
    <row r="1237" spans="25:25" s="63" customFormat="1" x14ac:dyDescent="0.3">
      <c r="Y1237" s="64"/>
    </row>
    <row r="1238" spans="25:25" s="63" customFormat="1" x14ac:dyDescent="0.3">
      <c r="Y1238" s="64"/>
    </row>
    <row r="1239" spans="25:25" s="63" customFormat="1" x14ac:dyDescent="0.3">
      <c r="Y1239" s="64"/>
    </row>
    <row r="1240" spans="25:25" s="63" customFormat="1" x14ac:dyDescent="0.3">
      <c r="Y1240" s="64"/>
    </row>
    <row r="1241" spans="25:25" s="63" customFormat="1" x14ac:dyDescent="0.3">
      <c r="Y1241" s="64"/>
    </row>
    <row r="1242" spans="25:25" s="63" customFormat="1" x14ac:dyDescent="0.3">
      <c r="Y1242" s="64"/>
    </row>
    <row r="1243" spans="25:25" s="63" customFormat="1" x14ac:dyDescent="0.3">
      <c r="Y1243" s="64"/>
    </row>
    <row r="1244" spans="25:25" s="63" customFormat="1" x14ac:dyDescent="0.3">
      <c r="Y1244" s="64"/>
    </row>
    <row r="1245" spans="25:25" s="63" customFormat="1" x14ac:dyDescent="0.3">
      <c r="Y1245" s="64"/>
    </row>
    <row r="1246" spans="25:25" s="63" customFormat="1" x14ac:dyDescent="0.3">
      <c r="Y1246" s="64"/>
    </row>
    <row r="1247" spans="25:25" s="63" customFormat="1" x14ac:dyDescent="0.3">
      <c r="Y1247" s="64"/>
    </row>
    <row r="1248" spans="25:25" s="63" customFormat="1" x14ac:dyDescent="0.3">
      <c r="Y1248" s="64"/>
    </row>
    <row r="1249" spans="25:25" s="63" customFormat="1" x14ac:dyDescent="0.3">
      <c r="Y1249" s="64"/>
    </row>
    <row r="1250" spans="25:25" s="63" customFormat="1" x14ac:dyDescent="0.3">
      <c r="Y1250" s="64"/>
    </row>
    <row r="1251" spans="25:25" s="63" customFormat="1" x14ac:dyDescent="0.3">
      <c r="Y1251" s="64"/>
    </row>
    <row r="1252" spans="25:25" s="63" customFormat="1" x14ac:dyDescent="0.3">
      <c r="Y1252" s="64"/>
    </row>
    <row r="1253" spans="25:25" s="63" customFormat="1" x14ac:dyDescent="0.3">
      <c r="Y1253" s="64"/>
    </row>
    <row r="1254" spans="25:25" s="63" customFormat="1" x14ac:dyDescent="0.3">
      <c r="Y1254" s="64"/>
    </row>
    <row r="1255" spans="25:25" s="63" customFormat="1" x14ac:dyDescent="0.3">
      <c r="Y1255" s="64"/>
    </row>
    <row r="1256" spans="25:25" s="63" customFormat="1" x14ac:dyDescent="0.3">
      <c r="Y1256" s="64"/>
    </row>
    <row r="1257" spans="25:25" s="63" customFormat="1" x14ac:dyDescent="0.3">
      <c r="Y1257" s="64"/>
    </row>
    <row r="1258" spans="25:25" s="63" customFormat="1" x14ac:dyDescent="0.3">
      <c r="Y1258" s="64"/>
    </row>
    <row r="1259" spans="25:25" s="63" customFormat="1" x14ac:dyDescent="0.3">
      <c r="Y1259" s="64"/>
    </row>
    <row r="1260" spans="25:25" s="63" customFormat="1" x14ac:dyDescent="0.3">
      <c r="Y1260" s="64"/>
    </row>
    <row r="1261" spans="25:25" s="63" customFormat="1" x14ac:dyDescent="0.3">
      <c r="Y1261" s="64"/>
    </row>
    <row r="1262" spans="25:25" s="63" customFormat="1" x14ac:dyDescent="0.3">
      <c r="Y1262" s="64"/>
    </row>
    <row r="1263" spans="25:25" s="63" customFormat="1" x14ac:dyDescent="0.3">
      <c r="Y1263" s="64"/>
    </row>
    <row r="1264" spans="25:25" s="63" customFormat="1" x14ac:dyDescent="0.3">
      <c r="Y1264" s="64"/>
    </row>
    <row r="1265" spans="25:25" s="63" customFormat="1" x14ac:dyDescent="0.3">
      <c r="Y1265" s="64"/>
    </row>
    <row r="1266" spans="25:25" s="63" customFormat="1" x14ac:dyDescent="0.3">
      <c r="Y1266" s="64"/>
    </row>
    <row r="1267" spans="25:25" s="63" customFormat="1" x14ac:dyDescent="0.3">
      <c r="Y1267" s="64"/>
    </row>
    <row r="1268" spans="25:25" s="63" customFormat="1" x14ac:dyDescent="0.3">
      <c r="Y1268" s="64"/>
    </row>
    <row r="1269" spans="25:25" s="63" customFormat="1" x14ac:dyDescent="0.3">
      <c r="Y1269" s="64"/>
    </row>
    <row r="1270" spans="25:25" s="63" customFormat="1" x14ac:dyDescent="0.3">
      <c r="Y1270" s="64"/>
    </row>
    <row r="1271" spans="25:25" s="63" customFormat="1" x14ac:dyDescent="0.3">
      <c r="Y1271" s="64"/>
    </row>
    <row r="1272" spans="25:25" s="63" customFormat="1" x14ac:dyDescent="0.3">
      <c r="Y1272" s="64"/>
    </row>
    <row r="1273" spans="25:25" s="63" customFormat="1" x14ac:dyDescent="0.3">
      <c r="Y1273" s="64"/>
    </row>
    <row r="1274" spans="25:25" s="63" customFormat="1" x14ac:dyDescent="0.3">
      <c r="Y1274" s="64"/>
    </row>
    <row r="1275" spans="25:25" s="63" customFormat="1" x14ac:dyDescent="0.3">
      <c r="Y1275" s="64"/>
    </row>
    <row r="1276" spans="25:25" s="63" customFormat="1" x14ac:dyDescent="0.3">
      <c r="Y1276" s="64"/>
    </row>
    <row r="1277" spans="25:25" s="63" customFormat="1" x14ac:dyDescent="0.3">
      <c r="Y1277" s="64"/>
    </row>
    <row r="1278" spans="25:25" s="63" customFormat="1" x14ac:dyDescent="0.3">
      <c r="Y1278" s="64"/>
    </row>
    <row r="1279" spans="25:25" s="63" customFormat="1" x14ac:dyDescent="0.3">
      <c r="Y1279" s="64"/>
    </row>
    <row r="1280" spans="25:25" s="63" customFormat="1" x14ac:dyDescent="0.3">
      <c r="Y1280" s="64"/>
    </row>
    <row r="1281" spans="25:25" s="63" customFormat="1" x14ac:dyDescent="0.3">
      <c r="Y1281" s="64"/>
    </row>
    <row r="1282" spans="25:25" s="63" customFormat="1" x14ac:dyDescent="0.3">
      <c r="Y1282" s="64"/>
    </row>
    <row r="1283" spans="25:25" s="63" customFormat="1" x14ac:dyDescent="0.3">
      <c r="Y1283" s="64"/>
    </row>
    <row r="1284" spans="25:25" s="63" customFormat="1" x14ac:dyDescent="0.3">
      <c r="Y1284" s="64"/>
    </row>
    <row r="1285" spans="25:25" s="63" customFormat="1" x14ac:dyDescent="0.3">
      <c r="Y1285" s="64"/>
    </row>
    <row r="1286" spans="25:25" s="63" customFormat="1" x14ac:dyDescent="0.3">
      <c r="Y1286" s="64"/>
    </row>
    <row r="1287" spans="25:25" s="63" customFormat="1" x14ac:dyDescent="0.3">
      <c r="Y1287" s="64"/>
    </row>
    <row r="1288" spans="25:25" s="63" customFormat="1" x14ac:dyDescent="0.3">
      <c r="Y1288" s="64"/>
    </row>
    <row r="1289" spans="25:25" s="63" customFormat="1" x14ac:dyDescent="0.3">
      <c r="Y1289" s="64"/>
    </row>
    <row r="1290" spans="25:25" s="63" customFormat="1" x14ac:dyDescent="0.3">
      <c r="Y1290" s="64"/>
    </row>
    <row r="1291" spans="25:25" s="63" customFormat="1" x14ac:dyDescent="0.3">
      <c r="Y1291" s="64"/>
    </row>
    <row r="1292" spans="25:25" s="63" customFormat="1" x14ac:dyDescent="0.3">
      <c r="Y1292" s="64"/>
    </row>
    <row r="1293" spans="25:25" s="63" customFormat="1" x14ac:dyDescent="0.3">
      <c r="Y1293" s="64"/>
    </row>
    <row r="1294" spans="25:25" s="63" customFormat="1" x14ac:dyDescent="0.3">
      <c r="Y1294" s="64"/>
    </row>
    <row r="1295" spans="25:25" s="63" customFormat="1" x14ac:dyDescent="0.3">
      <c r="Y1295" s="64"/>
    </row>
    <row r="1296" spans="25:25" s="63" customFormat="1" x14ac:dyDescent="0.3">
      <c r="Y1296" s="64"/>
    </row>
    <row r="1297" spans="25:25" s="63" customFormat="1" x14ac:dyDescent="0.3">
      <c r="Y1297" s="64"/>
    </row>
    <row r="1298" spans="25:25" s="63" customFormat="1" x14ac:dyDescent="0.3">
      <c r="Y1298" s="64"/>
    </row>
    <row r="1299" spans="25:25" s="63" customFormat="1" x14ac:dyDescent="0.3">
      <c r="Y1299" s="64"/>
    </row>
    <row r="1300" spans="25:25" s="63" customFormat="1" x14ac:dyDescent="0.3">
      <c r="Y1300" s="64"/>
    </row>
    <row r="1301" spans="25:25" s="63" customFormat="1" x14ac:dyDescent="0.3">
      <c r="Y1301" s="64"/>
    </row>
    <row r="1302" spans="25:25" s="63" customFormat="1" x14ac:dyDescent="0.3">
      <c r="Y1302" s="64"/>
    </row>
    <row r="1303" spans="25:25" s="63" customFormat="1" x14ac:dyDescent="0.3">
      <c r="Y1303" s="64"/>
    </row>
    <row r="1304" spans="25:25" s="63" customFormat="1" x14ac:dyDescent="0.3">
      <c r="Y1304" s="64"/>
    </row>
    <row r="1305" spans="25:25" s="63" customFormat="1" x14ac:dyDescent="0.3">
      <c r="Y1305" s="64"/>
    </row>
    <row r="1306" spans="25:25" s="63" customFormat="1" x14ac:dyDescent="0.3">
      <c r="Y1306" s="64"/>
    </row>
    <row r="1307" spans="25:25" s="63" customFormat="1" x14ac:dyDescent="0.3">
      <c r="Y1307" s="64"/>
    </row>
    <row r="1308" spans="25:25" s="63" customFormat="1" x14ac:dyDescent="0.3">
      <c r="Y1308" s="64"/>
    </row>
    <row r="1309" spans="25:25" s="63" customFormat="1" x14ac:dyDescent="0.3">
      <c r="Y1309" s="64"/>
    </row>
    <row r="1310" spans="25:25" s="63" customFormat="1" x14ac:dyDescent="0.3">
      <c r="Y1310" s="64"/>
    </row>
    <row r="1311" spans="25:25" s="63" customFormat="1" x14ac:dyDescent="0.3">
      <c r="Y1311" s="64"/>
    </row>
    <row r="1312" spans="25:25" s="63" customFormat="1" x14ac:dyDescent="0.3">
      <c r="Y1312" s="64"/>
    </row>
    <row r="1313" spans="25:25" s="63" customFormat="1" x14ac:dyDescent="0.3">
      <c r="Y1313" s="64"/>
    </row>
    <row r="1314" spans="25:25" s="63" customFormat="1" x14ac:dyDescent="0.3">
      <c r="Y1314" s="64"/>
    </row>
    <row r="1315" spans="25:25" s="63" customFormat="1" x14ac:dyDescent="0.3">
      <c r="Y1315" s="64"/>
    </row>
    <row r="1316" spans="25:25" s="63" customFormat="1" x14ac:dyDescent="0.3">
      <c r="Y1316" s="64"/>
    </row>
    <row r="1317" spans="25:25" s="63" customFormat="1" x14ac:dyDescent="0.3">
      <c r="Y1317" s="64"/>
    </row>
    <row r="1318" spans="25:25" s="63" customFormat="1" x14ac:dyDescent="0.3">
      <c r="Y1318" s="64"/>
    </row>
    <row r="1319" spans="25:25" s="63" customFormat="1" x14ac:dyDescent="0.3">
      <c r="Y1319" s="64"/>
    </row>
    <row r="1320" spans="25:25" s="63" customFormat="1" x14ac:dyDescent="0.3">
      <c r="Y1320" s="64"/>
    </row>
    <row r="1321" spans="25:25" s="63" customFormat="1" x14ac:dyDescent="0.3">
      <c r="Y1321" s="64"/>
    </row>
    <row r="1322" spans="25:25" s="63" customFormat="1" x14ac:dyDescent="0.3">
      <c r="Y1322" s="64"/>
    </row>
    <row r="1323" spans="25:25" s="63" customFormat="1" x14ac:dyDescent="0.3">
      <c r="Y1323" s="64"/>
    </row>
    <row r="1324" spans="25:25" s="63" customFormat="1" x14ac:dyDescent="0.3">
      <c r="Y1324" s="64"/>
    </row>
    <row r="1325" spans="25:25" s="63" customFormat="1" x14ac:dyDescent="0.3">
      <c r="Y1325" s="64"/>
    </row>
    <row r="1326" spans="25:25" s="63" customFormat="1" x14ac:dyDescent="0.3">
      <c r="Y1326" s="64"/>
    </row>
    <row r="1327" spans="25:25" s="63" customFormat="1" x14ac:dyDescent="0.3">
      <c r="Y1327" s="64"/>
    </row>
    <row r="1328" spans="25:25" s="63" customFormat="1" x14ac:dyDescent="0.3">
      <c r="Y1328" s="64"/>
    </row>
    <row r="1329" spans="25:25" s="63" customFormat="1" x14ac:dyDescent="0.3">
      <c r="Y1329" s="64"/>
    </row>
    <row r="1330" spans="25:25" s="63" customFormat="1" x14ac:dyDescent="0.3">
      <c r="Y1330" s="64"/>
    </row>
    <row r="1331" spans="25:25" s="63" customFormat="1" x14ac:dyDescent="0.3">
      <c r="Y1331" s="64"/>
    </row>
    <row r="1332" spans="25:25" s="63" customFormat="1" x14ac:dyDescent="0.3">
      <c r="Y1332" s="64"/>
    </row>
    <row r="1333" spans="25:25" s="63" customFormat="1" x14ac:dyDescent="0.3">
      <c r="Y1333" s="64"/>
    </row>
    <row r="1334" spans="25:25" s="63" customFormat="1" x14ac:dyDescent="0.3">
      <c r="Y1334" s="64"/>
    </row>
    <row r="1335" spans="25:25" s="63" customFormat="1" x14ac:dyDescent="0.3">
      <c r="Y1335" s="64"/>
    </row>
    <row r="1336" spans="25:25" s="63" customFormat="1" x14ac:dyDescent="0.3">
      <c r="Y1336" s="64"/>
    </row>
    <row r="1337" spans="25:25" s="63" customFormat="1" x14ac:dyDescent="0.3">
      <c r="Y1337" s="64"/>
    </row>
    <row r="1338" spans="25:25" s="63" customFormat="1" x14ac:dyDescent="0.3">
      <c r="Y1338" s="64"/>
    </row>
    <row r="1339" spans="25:25" s="63" customFormat="1" x14ac:dyDescent="0.3">
      <c r="Y1339" s="64"/>
    </row>
    <row r="1340" spans="25:25" s="63" customFormat="1" x14ac:dyDescent="0.3">
      <c r="Y1340" s="64"/>
    </row>
    <row r="1341" spans="25:25" s="63" customFormat="1" x14ac:dyDescent="0.3">
      <c r="Y1341" s="64"/>
    </row>
    <row r="1342" spans="25:25" s="63" customFormat="1" x14ac:dyDescent="0.3">
      <c r="Y1342" s="64"/>
    </row>
    <row r="1343" spans="25:25" s="63" customFormat="1" x14ac:dyDescent="0.3">
      <c r="Y1343" s="64"/>
    </row>
    <row r="1344" spans="25:25" s="63" customFormat="1" x14ac:dyDescent="0.3">
      <c r="Y1344" s="64"/>
    </row>
    <row r="1345" spans="25:25" s="63" customFormat="1" x14ac:dyDescent="0.3">
      <c r="Y1345" s="64"/>
    </row>
    <row r="1346" spans="25:25" s="63" customFormat="1" x14ac:dyDescent="0.3">
      <c r="Y1346" s="64"/>
    </row>
    <row r="1347" spans="25:25" s="63" customFormat="1" x14ac:dyDescent="0.3">
      <c r="Y1347" s="64"/>
    </row>
    <row r="1348" spans="25:25" s="63" customFormat="1" x14ac:dyDescent="0.3">
      <c r="Y1348" s="64"/>
    </row>
    <row r="1349" spans="25:25" s="63" customFormat="1" x14ac:dyDescent="0.3">
      <c r="Y1349" s="64"/>
    </row>
    <row r="1350" spans="25:25" s="63" customFormat="1" x14ac:dyDescent="0.3">
      <c r="Y1350" s="64"/>
    </row>
    <row r="1351" spans="25:25" s="63" customFormat="1" x14ac:dyDescent="0.3">
      <c r="Y1351" s="64"/>
    </row>
    <row r="1352" spans="25:25" s="63" customFormat="1" x14ac:dyDescent="0.3">
      <c r="Y1352" s="64"/>
    </row>
    <row r="1353" spans="25:25" s="63" customFormat="1" x14ac:dyDescent="0.3">
      <c r="Y1353" s="64"/>
    </row>
    <row r="1354" spans="25:25" s="63" customFormat="1" x14ac:dyDescent="0.3">
      <c r="Y1354" s="64"/>
    </row>
    <row r="1355" spans="25:25" s="63" customFormat="1" x14ac:dyDescent="0.3">
      <c r="Y1355" s="64"/>
    </row>
    <row r="1356" spans="25:25" s="63" customFormat="1" x14ac:dyDescent="0.3">
      <c r="Y1356" s="64"/>
    </row>
    <row r="1357" spans="25:25" s="63" customFormat="1" x14ac:dyDescent="0.3">
      <c r="Y1357" s="64"/>
    </row>
    <row r="1358" spans="25:25" s="63" customFormat="1" x14ac:dyDescent="0.3">
      <c r="Y1358" s="64"/>
    </row>
    <row r="1359" spans="25:25" s="63" customFormat="1" x14ac:dyDescent="0.3">
      <c r="Y1359" s="64"/>
    </row>
    <row r="1360" spans="25:25" s="63" customFormat="1" x14ac:dyDescent="0.3">
      <c r="Y1360" s="64"/>
    </row>
    <row r="1361" spans="25:25" s="63" customFormat="1" x14ac:dyDescent="0.3">
      <c r="Y1361" s="64"/>
    </row>
    <row r="1362" spans="25:25" s="63" customFormat="1" x14ac:dyDescent="0.3">
      <c r="Y1362" s="64"/>
    </row>
    <row r="1363" spans="25:25" s="63" customFormat="1" x14ac:dyDescent="0.3">
      <c r="Y1363" s="64"/>
    </row>
    <row r="1364" spans="25:25" s="63" customFormat="1" x14ac:dyDescent="0.3">
      <c r="Y1364" s="64"/>
    </row>
    <row r="1365" spans="25:25" s="63" customFormat="1" x14ac:dyDescent="0.3">
      <c r="Y1365" s="64"/>
    </row>
    <row r="1366" spans="25:25" s="63" customFormat="1" x14ac:dyDescent="0.3">
      <c r="Y1366" s="64"/>
    </row>
    <row r="1367" spans="25:25" s="63" customFormat="1" x14ac:dyDescent="0.3">
      <c r="Y1367" s="64"/>
    </row>
    <row r="1368" spans="25:25" s="63" customFormat="1" x14ac:dyDescent="0.3">
      <c r="Y1368" s="64"/>
    </row>
    <row r="1369" spans="25:25" s="63" customFormat="1" x14ac:dyDescent="0.3">
      <c r="Y1369" s="64"/>
    </row>
    <row r="1370" spans="25:25" s="63" customFormat="1" x14ac:dyDescent="0.3">
      <c r="Y1370" s="64"/>
    </row>
    <row r="1371" spans="25:25" s="63" customFormat="1" x14ac:dyDescent="0.3">
      <c r="Y1371" s="64"/>
    </row>
    <row r="1372" spans="25:25" s="63" customFormat="1" x14ac:dyDescent="0.3">
      <c r="Y1372" s="64"/>
    </row>
    <row r="1373" spans="25:25" s="63" customFormat="1" x14ac:dyDescent="0.3">
      <c r="Y1373" s="64"/>
    </row>
    <row r="1374" spans="25:25" s="63" customFormat="1" x14ac:dyDescent="0.3">
      <c r="Y1374" s="64"/>
    </row>
    <row r="1375" spans="25:25" s="63" customFormat="1" x14ac:dyDescent="0.3">
      <c r="Y1375" s="64"/>
    </row>
    <row r="1376" spans="25:25" s="63" customFormat="1" x14ac:dyDescent="0.3">
      <c r="Y1376" s="64"/>
    </row>
    <row r="1377" spans="25:25" s="63" customFormat="1" x14ac:dyDescent="0.3">
      <c r="Y1377" s="64"/>
    </row>
    <row r="1378" spans="25:25" s="63" customFormat="1" x14ac:dyDescent="0.3">
      <c r="Y1378" s="64"/>
    </row>
    <row r="1379" spans="25:25" s="63" customFormat="1" x14ac:dyDescent="0.3">
      <c r="Y1379" s="64"/>
    </row>
    <row r="1380" spans="25:25" s="63" customFormat="1" x14ac:dyDescent="0.3">
      <c r="Y1380" s="64"/>
    </row>
    <row r="1381" spans="25:25" s="63" customFormat="1" x14ac:dyDescent="0.3">
      <c r="Y1381" s="64"/>
    </row>
    <row r="1382" spans="25:25" s="63" customFormat="1" x14ac:dyDescent="0.3">
      <c r="Y1382" s="64"/>
    </row>
    <row r="1383" spans="25:25" s="63" customFormat="1" x14ac:dyDescent="0.3">
      <c r="Y1383" s="64"/>
    </row>
    <row r="1384" spans="25:25" s="63" customFormat="1" x14ac:dyDescent="0.3">
      <c r="Y1384" s="64"/>
    </row>
    <row r="1385" spans="25:25" s="63" customFormat="1" x14ac:dyDescent="0.3">
      <c r="Y1385" s="64"/>
    </row>
    <row r="1386" spans="25:25" s="63" customFormat="1" x14ac:dyDescent="0.3">
      <c r="Y1386" s="64"/>
    </row>
    <row r="1387" spans="25:25" s="63" customFormat="1" x14ac:dyDescent="0.3">
      <c r="Y1387" s="64"/>
    </row>
    <row r="1388" spans="25:25" s="63" customFormat="1" x14ac:dyDescent="0.3">
      <c r="Y1388" s="64"/>
    </row>
    <row r="1389" spans="25:25" s="63" customFormat="1" x14ac:dyDescent="0.3">
      <c r="Y1389" s="64"/>
    </row>
    <row r="1390" spans="25:25" s="63" customFormat="1" x14ac:dyDescent="0.3">
      <c r="Y1390" s="64"/>
    </row>
    <row r="1391" spans="25:25" s="63" customFormat="1" x14ac:dyDescent="0.3">
      <c r="Y1391" s="64"/>
    </row>
    <row r="1392" spans="25:25" s="63" customFormat="1" x14ac:dyDescent="0.3">
      <c r="Y1392" s="64"/>
    </row>
    <row r="1393" spans="25:25" s="63" customFormat="1" x14ac:dyDescent="0.3">
      <c r="Y1393" s="64"/>
    </row>
    <row r="1394" spans="25:25" s="63" customFormat="1" x14ac:dyDescent="0.3">
      <c r="Y1394" s="64"/>
    </row>
    <row r="1395" spans="25:25" s="63" customFormat="1" x14ac:dyDescent="0.3">
      <c r="Y1395" s="64"/>
    </row>
    <row r="1396" spans="25:25" s="63" customFormat="1" x14ac:dyDescent="0.3">
      <c r="Y1396" s="64"/>
    </row>
    <row r="1397" spans="25:25" s="63" customFormat="1" x14ac:dyDescent="0.3">
      <c r="Y1397" s="64"/>
    </row>
    <row r="1398" spans="25:25" s="63" customFormat="1" x14ac:dyDescent="0.3">
      <c r="Y1398" s="64"/>
    </row>
    <row r="1399" spans="25:25" s="63" customFormat="1" x14ac:dyDescent="0.3">
      <c r="Y1399" s="64"/>
    </row>
    <row r="1400" spans="25:25" s="63" customFormat="1" x14ac:dyDescent="0.3">
      <c r="Y1400" s="64"/>
    </row>
    <row r="1401" spans="25:25" s="63" customFormat="1" x14ac:dyDescent="0.3">
      <c r="Y1401" s="64"/>
    </row>
    <row r="1402" spans="25:25" s="63" customFormat="1" x14ac:dyDescent="0.3">
      <c r="Y1402" s="64"/>
    </row>
    <row r="1403" spans="25:25" s="63" customFormat="1" x14ac:dyDescent="0.3">
      <c r="Y1403" s="64"/>
    </row>
    <row r="1404" spans="25:25" s="63" customFormat="1" x14ac:dyDescent="0.3">
      <c r="Y1404" s="64"/>
    </row>
    <row r="1405" spans="25:25" s="63" customFormat="1" x14ac:dyDescent="0.3">
      <c r="Y1405" s="64"/>
    </row>
    <row r="1406" spans="25:25" s="63" customFormat="1" x14ac:dyDescent="0.3">
      <c r="Y1406" s="64"/>
    </row>
    <row r="1407" spans="25:25" s="63" customFormat="1" x14ac:dyDescent="0.3">
      <c r="Y1407" s="64"/>
    </row>
    <row r="1408" spans="25:25" s="63" customFormat="1" x14ac:dyDescent="0.3">
      <c r="Y1408" s="64"/>
    </row>
    <row r="1409" spans="25:25" s="63" customFormat="1" x14ac:dyDescent="0.3">
      <c r="Y1409" s="64"/>
    </row>
    <row r="1410" spans="25:25" s="63" customFormat="1" x14ac:dyDescent="0.3">
      <c r="Y1410" s="64"/>
    </row>
    <row r="1411" spans="25:25" s="63" customFormat="1" x14ac:dyDescent="0.3">
      <c r="Y1411" s="64"/>
    </row>
    <row r="1412" spans="25:25" s="63" customFormat="1" x14ac:dyDescent="0.3">
      <c r="Y1412" s="64"/>
    </row>
    <row r="1413" spans="25:25" s="63" customFormat="1" x14ac:dyDescent="0.3">
      <c r="Y1413" s="64"/>
    </row>
    <row r="1414" spans="25:25" s="63" customFormat="1" x14ac:dyDescent="0.3">
      <c r="Y1414" s="64"/>
    </row>
    <row r="1415" spans="25:25" s="63" customFormat="1" x14ac:dyDescent="0.3">
      <c r="Y1415" s="64"/>
    </row>
    <row r="1416" spans="25:25" s="63" customFormat="1" x14ac:dyDescent="0.3">
      <c r="Y1416" s="64"/>
    </row>
    <row r="1417" spans="25:25" s="63" customFormat="1" x14ac:dyDescent="0.3">
      <c r="Y1417" s="64"/>
    </row>
    <row r="1418" spans="25:25" s="63" customFormat="1" x14ac:dyDescent="0.3">
      <c r="Y1418" s="64"/>
    </row>
    <row r="1419" spans="25:25" s="63" customFormat="1" x14ac:dyDescent="0.3">
      <c r="Y1419" s="64"/>
    </row>
    <row r="1420" spans="25:25" s="63" customFormat="1" x14ac:dyDescent="0.3">
      <c r="Y1420" s="64"/>
    </row>
    <row r="1421" spans="25:25" s="63" customFormat="1" x14ac:dyDescent="0.3">
      <c r="Y1421" s="64"/>
    </row>
    <row r="1422" spans="25:25" s="63" customFormat="1" x14ac:dyDescent="0.3">
      <c r="Y1422" s="64"/>
    </row>
    <row r="1423" spans="25:25" s="63" customFormat="1" x14ac:dyDescent="0.3">
      <c r="Y1423" s="64"/>
    </row>
    <row r="1424" spans="25:25" s="63" customFormat="1" x14ac:dyDescent="0.3">
      <c r="Y1424" s="64"/>
    </row>
    <row r="1425" spans="25:25" s="63" customFormat="1" x14ac:dyDescent="0.3">
      <c r="Y1425" s="64"/>
    </row>
    <row r="1426" spans="25:25" s="63" customFormat="1" x14ac:dyDescent="0.3">
      <c r="Y1426" s="64"/>
    </row>
    <row r="1427" spans="25:25" s="63" customFormat="1" x14ac:dyDescent="0.3">
      <c r="Y1427" s="64"/>
    </row>
    <row r="1428" spans="25:25" s="63" customFormat="1" x14ac:dyDescent="0.3">
      <c r="Y1428" s="64"/>
    </row>
    <row r="1429" spans="25:25" s="63" customFormat="1" x14ac:dyDescent="0.3">
      <c r="Y1429" s="64"/>
    </row>
    <row r="1430" spans="25:25" s="63" customFormat="1" x14ac:dyDescent="0.3">
      <c r="Y1430" s="64"/>
    </row>
    <row r="1431" spans="25:25" s="63" customFormat="1" x14ac:dyDescent="0.3">
      <c r="Y1431" s="64"/>
    </row>
    <row r="1432" spans="25:25" s="63" customFormat="1" x14ac:dyDescent="0.3">
      <c r="Y1432" s="64"/>
    </row>
    <row r="1433" spans="25:25" s="63" customFormat="1" x14ac:dyDescent="0.3">
      <c r="Y1433" s="64"/>
    </row>
    <row r="1434" spans="25:25" s="63" customFormat="1" x14ac:dyDescent="0.3">
      <c r="Y1434" s="64"/>
    </row>
    <row r="1435" spans="25:25" s="63" customFormat="1" x14ac:dyDescent="0.3">
      <c r="Y1435" s="64"/>
    </row>
    <row r="1436" spans="25:25" s="63" customFormat="1" x14ac:dyDescent="0.3">
      <c r="Y1436" s="64"/>
    </row>
    <row r="1437" spans="25:25" s="63" customFormat="1" x14ac:dyDescent="0.3">
      <c r="Y1437" s="64"/>
    </row>
    <row r="1438" spans="25:25" s="63" customFormat="1" x14ac:dyDescent="0.3">
      <c r="Y1438" s="64"/>
    </row>
    <row r="1439" spans="25:25" s="63" customFormat="1" x14ac:dyDescent="0.3">
      <c r="Y1439" s="64"/>
    </row>
    <row r="1440" spans="25:25" s="63" customFormat="1" x14ac:dyDescent="0.3">
      <c r="Y1440" s="64"/>
    </row>
    <row r="1441" spans="25:25" s="63" customFormat="1" x14ac:dyDescent="0.3">
      <c r="Y1441" s="64"/>
    </row>
    <row r="1442" spans="25:25" s="63" customFormat="1" x14ac:dyDescent="0.3">
      <c r="Y1442" s="64"/>
    </row>
    <row r="1443" spans="25:25" s="63" customFormat="1" x14ac:dyDescent="0.3">
      <c r="Y1443" s="64"/>
    </row>
    <row r="1444" spans="25:25" s="63" customFormat="1" x14ac:dyDescent="0.3">
      <c r="Y1444" s="64"/>
    </row>
    <row r="1445" spans="25:25" s="63" customFormat="1" x14ac:dyDescent="0.3">
      <c r="Y1445" s="64"/>
    </row>
    <row r="1446" spans="25:25" s="63" customFormat="1" x14ac:dyDescent="0.3">
      <c r="Y1446" s="64"/>
    </row>
    <row r="1447" spans="25:25" s="63" customFormat="1" x14ac:dyDescent="0.3">
      <c r="Y1447" s="64"/>
    </row>
    <row r="1448" spans="25:25" s="63" customFormat="1" x14ac:dyDescent="0.3">
      <c r="Y1448" s="64"/>
    </row>
    <row r="1449" spans="25:25" s="63" customFormat="1" x14ac:dyDescent="0.3">
      <c r="Y1449" s="64"/>
    </row>
    <row r="1450" spans="25:25" s="63" customFormat="1" x14ac:dyDescent="0.3">
      <c r="Y1450" s="64"/>
    </row>
    <row r="1451" spans="25:25" s="63" customFormat="1" x14ac:dyDescent="0.3">
      <c r="Y1451" s="64"/>
    </row>
    <row r="1452" spans="25:25" s="63" customFormat="1" x14ac:dyDescent="0.3">
      <c r="Y1452" s="64"/>
    </row>
    <row r="1453" spans="25:25" s="63" customFormat="1" x14ac:dyDescent="0.3">
      <c r="Y1453" s="64"/>
    </row>
    <row r="1454" spans="25:25" s="63" customFormat="1" x14ac:dyDescent="0.3">
      <c r="Y1454" s="64"/>
    </row>
    <row r="1455" spans="25:25" s="63" customFormat="1" x14ac:dyDescent="0.3">
      <c r="Y1455" s="64"/>
    </row>
    <row r="1456" spans="25:25" s="63" customFormat="1" x14ac:dyDescent="0.3">
      <c r="Y1456" s="64"/>
    </row>
    <row r="1457" spans="25:25" s="63" customFormat="1" x14ac:dyDescent="0.3">
      <c r="Y1457" s="64"/>
    </row>
    <row r="1458" spans="25:25" s="63" customFormat="1" x14ac:dyDescent="0.3">
      <c r="Y1458" s="64"/>
    </row>
    <row r="1459" spans="25:25" s="63" customFormat="1" x14ac:dyDescent="0.3">
      <c r="Y1459" s="64"/>
    </row>
    <row r="1460" spans="25:25" s="63" customFormat="1" x14ac:dyDescent="0.3">
      <c r="Y1460" s="64"/>
    </row>
    <row r="1461" spans="25:25" s="63" customFormat="1" x14ac:dyDescent="0.3">
      <c r="Y1461" s="64"/>
    </row>
    <row r="1462" spans="25:25" s="63" customFormat="1" x14ac:dyDescent="0.3">
      <c r="Y1462" s="64"/>
    </row>
    <row r="1463" spans="25:25" s="63" customFormat="1" x14ac:dyDescent="0.3">
      <c r="Y1463" s="64"/>
    </row>
    <row r="1464" spans="25:25" s="63" customFormat="1" x14ac:dyDescent="0.3">
      <c r="Y1464" s="64"/>
    </row>
    <row r="1465" spans="25:25" s="63" customFormat="1" x14ac:dyDescent="0.3">
      <c r="Y1465" s="64"/>
    </row>
    <row r="1466" spans="25:25" s="63" customFormat="1" x14ac:dyDescent="0.3">
      <c r="Y1466" s="64"/>
    </row>
    <row r="1467" spans="25:25" s="63" customFormat="1" x14ac:dyDescent="0.3">
      <c r="Y1467" s="64"/>
    </row>
    <row r="1468" spans="25:25" s="63" customFormat="1" x14ac:dyDescent="0.3">
      <c r="Y1468" s="64"/>
    </row>
    <row r="1469" spans="25:25" s="63" customFormat="1" x14ac:dyDescent="0.3">
      <c r="Y1469" s="64"/>
    </row>
    <row r="1470" spans="25:25" s="63" customFormat="1" x14ac:dyDescent="0.3">
      <c r="Y1470" s="64"/>
    </row>
    <row r="1471" spans="25:25" s="63" customFormat="1" x14ac:dyDescent="0.3">
      <c r="Y1471" s="64"/>
    </row>
    <row r="1472" spans="25:25" s="63" customFormat="1" x14ac:dyDescent="0.3">
      <c r="Y1472" s="64"/>
    </row>
    <row r="1473" spans="25:25" s="63" customFormat="1" x14ac:dyDescent="0.3">
      <c r="Y1473" s="64"/>
    </row>
    <row r="1474" spans="25:25" s="63" customFormat="1" x14ac:dyDescent="0.3">
      <c r="Y1474" s="64"/>
    </row>
    <row r="1475" spans="25:25" s="63" customFormat="1" x14ac:dyDescent="0.3">
      <c r="Y1475" s="64"/>
    </row>
    <row r="1476" spans="25:25" s="63" customFormat="1" x14ac:dyDescent="0.3">
      <c r="Y1476" s="64"/>
    </row>
    <row r="1477" spans="25:25" s="63" customFormat="1" x14ac:dyDescent="0.3">
      <c r="Y1477" s="64"/>
    </row>
    <row r="1478" spans="25:25" s="63" customFormat="1" x14ac:dyDescent="0.3">
      <c r="Y1478" s="64"/>
    </row>
    <row r="1479" spans="25:25" s="63" customFormat="1" x14ac:dyDescent="0.3">
      <c r="Y1479" s="64"/>
    </row>
    <row r="1480" spans="25:25" s="63" customFormat="1" x14ac:dyDescent="0.3">
      <c r="Y1480" s="64"/>
    </row>
    <row r="1481" spans="25:25" s="63" customFormat="1" x14ac:dyDescent="0.3">
      <c r="Y1481" s="64"/>
    </row>
    <row r="1482" spans="25:25" s="63" customFormat="1" x14ac:dyDescent="0.3">
      <c r="Y1482" s="64"/>
    </row>
    <row r="1483" spans="25:25" s="63" customFormat="1" x14ac:dyDescent="0.3">
      <c r="Y1483" s="64"/>
    </row>
    <row r="1484" spans="25:25" s="63" customFormat="1" x14ac:dyDescent="0.3">
      <c r="Y1484" s="64"/>
    </row>
    <row r="1485" spans="25:25" s="63" customFormat="1" x14ac:dyDescent="0.3">
      <c r="Y1485" s="64"/>
    </row>
    <row r="1486" spans="25:25" s="63" customFormat="1" x14ac:dyDescent="0.3">
      <c r="Y1486" s="64"/>
    </row>
    <row r="1487" spans="25:25" s="63" customFormat="1" x14ac:dyDescent="0.3">
      <c r="Y1487" s="64"/>
    </row>
    <row r="1488" spans="25:25" s="63" customFormat="1" x14ac:dyDescent="0.3">
      <c r="Y1488" s="64"/>
    </row>
    <row r="1489" spans="25:25" s="63" customFormat="1" x14ac:dyDescent="0.3">
      <c r="Y1489" s="64"/>
    </row>
    <row r="1490" spans="25:25" s="63" customFormat="1" x14ac:dyDescent="0.3">
      <c r="Y1490" s="64"/>
    </row>
    <row r="1491" spans="25:25" s="63" customFormat="1" x14ac:dyDescent="0.3">
      <c r="Y1491" s="64"/>
    </row>
    <row r="1492" spans="25:25" s="63" customFormat="1" x14ac:dyDescent="0.3">
      <c r="Y1492" s="64"/>
    </row>
    <row r="1493" spans="25:25" s="63" customFormat="1" x14ac:dyDescent="0.3">
      <c r="Y1493" s="64"/>
    </row>
    <row r="1494" spans="25:25" s="63" customFormat="1" x14ac:dyDescent="0.3">
      <c r="Y1494" s="64"/>
    </row>
    <row r="1495" spans="25:25" s="63" customFormat="1" x14ac:dyDescent="0.3">
      <c r="Y1495" s="64"/>
    </row>
    <row r="1496" spans="25:25" s="63" customFormat="1" x14ac:dyDescent="0.3">
      <c r="Y1496" s="64"/>
    </row>
    <row r="1497" spans="25:25" s="63" customFormat="1" x14ac:dyDescent="0.3">
      <c r="Y1497" s="64"/>
    </row>
    <row r="1498" spans="25:25" s="63" customFormat="1" x14ac:dyDescent="0.3">
      <c r="Y1498" s="64"/>
    </row>
    <row r="1499" spans="25:25" s="63" customFormat="1" x14ac:dyDescent="0.3">
      <c r="Y1499" s="64"/>
    </row>
    <row r="1500" spans="25:25" s="63" customFormat="1" x14ac:dyDescent="0.3">
      <c r="Y1500" s="64"/>
    </row>
    <row r="1501" spans="25:25" s="63" customFormat="1" x14ac:dyDescent="0.3">
      <c r="Y1501" s="64"/>
    </row>
    <row r="1502" spans="25:25" s="63" customFormat="1" x14ac:dyDescent="0.3">
      <c r="Y1502" s="64"/>
    </row>
    <row r="1503" spans="25:25" s="63" customFormat="1" x14ac:dyDescent="0.3">
      <c r="Y1503" s="64"/>
    </row>
    <row r="1504" spans="25:25" s="63" customFormat="1" x14ac:dyDescent="0.3">
      <c r="Y1504" s="64"/>
    </row>
    <row r="1505" spans="25:25" s="63" customFormat="1" x14ac:dyDescent="0.3">
      <c r="Y1505" s="64"/>
    </row>
    <row r="1506" spans="25:25" s="63" customFormat="1" x14ac:dyDescent="0.3">
      <c r="Y1506" s="64"/>
    </row>
    <row r="1507" spans="25:25" s="63" customFormat="1" x14ac:dyDescent="0.3">
      <c r="Y1507" s="64"/>
    </row>
    <row r="1508" spans="25:25" s="63" customFormat="1" x14ac:dyDescent="0.3">
      <c r="Y1508" s="64"/>
    </row>
    <row r="1509" spans="25:25" s="63" customFormat="1" x14ac:dyDescent="0.3">
      <c r="Y1509" s="64"/>
    </row>
    <row r="1510" spans="25:25" s="63" customFormat="1" x14ac:dyDescent="0.3">
      <c r="Y1510" s="64"/>
    </row>
    <row r="1511" spans="25:25" s="63" customFormat="1" x14ac:dyDescent="0.3">
      <c r="Y1511" s="64"/>
    </row>
    <row r="1512" spans="25:25" s="63" customFormat="1" x14ac:dyDescent="0.3">
      <c r="Y1512" s="64"/>
    </row>
    <row r="1513" spans="25:25" s="63" customFormat="1" x14ac:dyDescent="0.3">
      <c r="Y1513" s="64"/>
    </row>
    <row r="1514" spans="25:25" s="63" customFormat="1" x14ac:dyDescent="0.3">
      <c r="Y1514" s="64"/>
    </row>
    <row r="1515" spans="25:25" s="63" customFormat="1" x14ac:dyDescent="0.3">
      <c r="Y1515" s="64"/>
    </row>
    <row r="1516" spans="25:25" s="63" customFormat="1" x14ac:dyDescent="0.3">
      <c r="Y1516" s="64"/>
    </row>
    <row r="1517" spans="25:25" s="63" customFormat="1" x14ac:dyDescent="0.3">
      <c r="Y1517" s="64"/>
    </row>
    <row r="1518" spans="25:25" s="63" customFormat="1" x14ac:dyDescent="0.3">
      <c r="Y1518" s="64"/>
    </row>
    <row r="1519" spans="25:25" s="63" customFormat="1" x14ac:dyDescent="0.3">
      <c r="Y1519" s="64"/>
    </row>
    <row r="1520" spans="25:25" s="63" customFormat="1" x14ac:dyDescent="0.3">
      <c r="Y1520" s="64"/>
    </row>
    <row r="1521" spans="25:25" s="63" customFormat="1" x14ac:dyDescent="0.3">
      <c r="Y1521" s="64"/>
    </row>
    <row r="1522" spans="25:25" s="63" customFormat="1" x14ac:dyDescent="0.3">
      <c r="Y1522" s="64"/>
    </row>
    <row r="1523" spans="25:25" s="63" customFormat="1" x14ac:dyDescent="0.3">
      <c r="Y1523" s="64"/>
    </row>
    <row r="1524" spans="25:25" s="63" customFormat="1" x14ac:dyDescent="0.3">
      <c r="Y1524" s="64"/>
    </row>
    <row r="1525" spans="25:25" s="63" customFormat="1" x14ac:dyDescent="0.3">
      <c r="Y1525" s="64"/>
    </row>
    <row r="1526" spans="25:25" s="63" customFormat="1" x14ac:dyDescent="0.3">
      <c r="Y1526" s="64"/>
    </row>
    <row r="1527" spans="25:25" s="63" customFormat="1" x14ac:dyDescent="0.3">
      <c r="Y1527" s="64"/>
    </row>
    <row r="1528" spans="25:25" s="63" customFormat="1" x14ac:dyDescent="0.3">
      <c r="Y1528" s="64"/>
    </row>
    <row r="1529" spans="25:25" s="63" customFormat="1" x14ac:dyDescent="0.3">
      <c r="Y1529" s="64"/>
    </row>
    <row r="1530" spans="25:25" s="63" customFormat="1" x14ac:dyDescent="0.3">
      <c r="Y1530" s="64"/>
    </row>
    <row r="1531" spans="25:25" s="63" customFormat="1" x14ac:dyDescent="0.3">
      <c r="Y1531" s="64"/>
    </row>
    <row r="1532" spans="25:25" s="63" customFormat="1" x14ac:dyDescent="0.3">
      <c r="Y1532" s="64"/>
    </row>
    <row r="1533" spans="25:25" s="63" customFormat="1" x14ac:dyDescent="0.3">
      <c r="Y1533" s="64"/>
    </row>
    <row r="1534" spans="25:25" s="63" customFormat="1" x14ac:dyDescent="0.3">
      <c r="Y1534" s="64"/>
    </row>
    <row r="1535" spans="25:25" s="63" customFormat="1" x14ac:dyDescent="0.3">
      <c r="Y1535" s="64"/>
    </row>
    <row r="1536" spans="25:25" s="63" customFormat="1" x14ac:dyDescent="0.3">
      <c r="Y1536" s="64"/>
    </row>
    <row r="1537" spans="25:25" s="63" customFormat="1" x14ac:dyDescent="0.3">
      <c r="Y1537" s="64"/>
    </row>
    <row r="1538" spans="25:25" s="63" customFormat="1" x14ac:dyDescent="0.3">
      <c r="Y1538" s="64"/>
    </row>
    <row r="1539" spans="25:25" s="63" customFormat="1" x14ac:dyDescent="0.3">
      <c r="Y1539" s="64"/>
    </row>
    <row r="1540" spans="25:25" s="63" customFormat="1" x14ac:dyDescent="0.3">
      <c r="Y1540" s="64"/>
    </row>
    <row r="1541" spans="25:25" s="63" customFormat="1" x14ac:dyDescent="0.3">
      <c r="Y1541" s="64"/>
    </row>
    <row r="1542" spans="25:25" s="63" customFormat="1" x14ac:dyDescent="0.3">
      <c r="Y1542" s="64"/>
    </row>
    <row r="1543" spans="25:25" s="63" customFormat="1" x14ac:dyDescent="0.3">
      <c r="Y1543" s="64"/>
    </row>
    <row r="1544" spans="25:25" s="63" customFormat="1" x14ac:dyDescent="0.3">
      <c r="Y1544" s="64"/>
    </row>
    <row r="1545" spans="25:25" s="63" customFormat="1" x14ac:dyDescent="0.3">
      <c r="Y1545" s="64"/>
    </row>
    <row r="1546" spans="25:25" s="63" customFormat="1" x14ac:dyDescent="0.3">
      <c r="Y1546" s="64"/>
    </row>
    <row r="1547" spans="25:25" s="63" customFormat="1" x14ac:dyDescent="0.3">
      <c r="Y1547" s="64"/>
    </row>
    <row r="1548" spans="25:25" s="63" customFormat="1" x14ac:dyDescent="0.3">
      <c r="Y1548" s="64"/>
    </row>
    <row r="1549" spans="25:25" s="63" customFormat="1" x14ac:dyDescent="0.3">
      <c r="Y1549" s="64"/>
    </row>
    <row r="1550" spans="25:25" s="63" customFormat="1" x14ac:dyDescent="0.3">
      <c r="Y1550" s="64"/>
    </row>
    <row r="1551" spans="25:25" s="63" customFormat="1" x14ac:dyDescent="0.3">
      <c r="Y1551" s="64"/>
    </row>
    <row r="1552" spans="25:25" s="63" customFormat="1" x14ac:dyDescent="0.3">
      <c r="Y1552" s="64"/>
    </row>
    <row r="1553" spans="25:25" s="63" customFormat="1" x14ac:dyDescent="0.3">
      <c r="Y1553" s="64"/>
    </row>
    <row r="1554" spans="25:25" s="63" customFormat="1" x14ac:dyDescent="0.3">
      <c r="Y1554" s="64"/>
    </row>
    <row r="1555" spans="25:25" s="63" customFormat="1" x14ac:dyDescent="0.3">
      <c r="Y1555" s="64"/>
    </row>
    <row r="1556" spans="25:25" s="63" customFormat="1" x14ac:dyDescent="0.3">
      <c r="Y1556" s="64"/>
    </row>
    <row r="1557" spans="25:25" s="63" customFormat="1" x14ac:dyDescent="0.3">
      <c r="Y1557" s="64"/>
    </row>
    <row r="1558" spans="25:25" s="63" customFormat="1" x14ac:dyDescent="0.3">
      <c r="Y1558" s="64"/>
    </row>
    <row r="1559" spans="25:25" s="63" customFormat="1" x14ac:dyDescent="0.3">
      <c r="Y1559" s="64"/>
    </row>
    <row r="1560" spans="25:25" s="63" customFormat="1" x14ac:dyDescent="0.3">
      <c r="Y1560" s="64"/>
    </row>
    <row r="1561" spans="25:25" s="63" customFormat="1" x14ac:dyDescent="0.3">
      <c r="Y1561" s="64"/>
    </row>
    <row r="1562" spans="25:25" s="63" customFormat="1" x14ac:dyDescent="0.3">
      <c r="Y1562" s="64"/>
    </row>
    <row r="1563" spans="25:25" s="63" customFormat="1" x14ac:dyDescent="0.3">
      <c r="Y1563" s="64"/>
    </row>
    <row r="1564" spans="25:25" s="63" customFormat="1" x14ac:dyDescent="0.3">
      <c r="Y1564" s="64"/>
    </row>
    <row r="1565" spans="25:25" s="63" customFormat="1" x14ac:dyDescent="0.3">
      <c r="Y1565" s="64"/>
    </row>
    <row r="1566" spans="25:25" s="63" customFormat="1" x14ac:dyDescent="0.3">
      <c r="Y1566" s="64"/>
    </row>
    <row r="1567" spans="25:25" s="63" customFormat="1" x14ac:dyDescent="0.3">
      <c r="Y1567" s="64"/>
    </row>
    <row r="1568" spans="25:25" s="63" customFormat="1" x14ac:dyDescent="0.3">
      <c r="Y1568" s="64"/>
    </row>
    <row r="1569" spans="25:25" s="63" customFormat="1" x14ac:dyDescent="0.3">
      <c r="Y1569" s="64"/>
    </row>
    <row r="1570" spans="25:25" s="63" customFormat="1" x14ac:dyDescent="0.3">
      <c r="Y1570" s="64"/>
    </row>
    <row r="1571" spans="25:25" s="63" customFormat="1" x14ac:dyDescent="0.3">
      <c r="Y1571" s="64"/>
    </row>
    <row r="1572" spans="25:25" s="63" customFormat="1" x14ac:dyDescent="0.3">
      <c r="Y1572" s="64"/>
    </row>
    <row r="1573" spans="25:25" s="63" customFormat="1" x14ac:dyDescent="0.3">
      <c r="Y1573" s="64"/>
    </row>
    <row r="1574" spans="25:25" s="63" customFormat="1" x14ac:dyDescent="0.3">
      <c r="Y1574" s="64"/>
    </row>
    <row r="1575" spans="25:25" s="63" customFormat="1" x14ac:dyDescent="0.3">
      <c r="Y1575" s="64"/>
    </row>
    <row r="1576" spans="25:25" s="63" customFormat="1" x14ac:dyDescent="0.3">
      <c r="Y1576" s="64"/>
    </row>
    <row r="1577" spans="25:25" s="63" customFormat="1" x14ac:dyDescent="0.3">
      <c r="Y1577" s="64"/>
    </row>
    <row r="1578" spans="25:25" s="63" customFormat="1" x14ac:dyDescent="0.3">
      <c r="Y1578" s="64"/>
    </row>
    <row r="1579" spans="25:25" s="63" customFormat="1" x14ac:dyDescent="0.3">
      <c r="Y1579" s="64"/>
    </row>
    <row r="1580" spans="25:25" s="63" customFormat="1" x14ac:dyDescent="0.3">
      <c r="Y1580" s="64"/>
    </row>
    <row r="1581" spans="25:25" s="63" customFormat="1" x14ac:dyDescent="0.3">
      <c r="Y1581" s="64"/>
    </row>
    <row r="1582" spans="25:25" s="63" customFormat="1" x14ac:dyDescent="0.3">
      <c r="Y1582" s="64"/>
    </row>
    <row r="1583" spans="25:25" s="63" customFormat="1" x14ac:dyDescent="0.3">
      <c r="Y1583" s="64"/>
    </row>
    <row r="1584" spans="25:25" s="63" customFormat="1" x14ac:dyDescent="0.3">
      <c r="Y1584" s="64"/>
    </row>
    <row r="1585" spans="25:25" s="63" customFormat="1" x14ac:dyDescent="0.3">
      <c r="Y1585" s="64"/>
    </row>
    <row r="1586" spans="25:25" s="63" customFormat="1" x14ac:dyDescent="0.3">
      <c r="Y1586" s="64"/>
    </row>
    <row r="1587" spans="25:25" s="63" customFormat="1" x14ac:dyDescent="0.3">
      <c r="Y1587" s="64"/>
    </row>
    <row r="1588" spans="25:25" s="63" customFormat="1" x14ac:dyDescent="0.3">
      <c r="Y1588" s="64"/>
    </row>
    <row r="1589" spans="25:25" s="63" customFormat="1" x14ac:dyDescent="0.3">
      <c r="Y1589" s="64"/>
    </row>
    <row r="1590" spans="25:25" s="63" customFormat="1" x14ac:dyDescent="0.3">
      <c r="Y1590" s="64"/>
    </row>
    <row r="1591" spans="25:25" s="63" customFormat="1" x14ac:dyDescent="0.3">
      <c r="Y1591" s="64"/>
    </row>
    <row r="1592" spans="25:25" s="63" customFormat="1" x14ac:dyDescent="0.3">
      <c r="Y1592" s="64"/>
    </row>
    <row r="1593" spans="25:25" s="63" customFormat="1" x14ac:dyDescent="0.3">
      <c r="Y1593" s="64"/>
    </row>
    <row r="1594" spans="25:25" s="63" customFormat="1" x14ac:dyDescent="0.3">
      <c r="Y1594" s="64"/>
    </row>
    <row r="1595" spans="25:25" s="63" customFormat="1" x14ac:dyDescent="0.3">
      <c r="Y1595" s="64"/>
    </row>
    <row r="1596" spans="25:25" s="63" customFormat="1" x14ac:dyDescent="0.3">
      <c r="Y1596" s="64"/>
    </row>
    <row r="1597" spans="25:25" s="63" customFormat="1" x14ac:dyDescent="0.3">
      <c r="Y1597" s="64"/>
    </row>
    <row r="1598" spans="25:25" s="63" customFormat="1" x14ac:dyDescent="0.3">
      <c r="Y1598" s="64"/>
    </row>
  </sheetData>
  <mergeCells count="14">
    <mergeCell ref="U7:V7"/>
    <mergeCell ref="W7:X7"/>
    <mergeCell ref="H5:H19"/>
    <mergeCell ref="B5:G6"/>
    <mergeCell ref="B2:G2"/>
    <mergeCell ref="K5:K19"/>
    <mergeCell ref="I5:J6"/>
    <mergeCell ref="L5:S6"/>
    <mergeCell ref="T5:T19"/>
    <mergeCell ref="B3:E3"/>
    <mergeCell ref="F3:G3"/>
    <mergeCell ref="B4:E4"/>
    <mergeCell ref="F4:G4"/>
    <mergeCell ref="U5:X6"/>
  </mergeCells>
  <conditionalFormatting sqref="V8:V19 X8:X19">
    <cfRule type="containsText" dxfId="0" priority="1" operator="containsText" text="FALSE">
      <formula>NOT(ISERROR(SEARCH("FALSE",V8)))</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416A0-42F2-4B94-887B-B39868ED67F9}">
  <sheetPr>
    <tabColor theme="5" tint="0.59999389629810485"/>
  </sheetPr>
  <dimension ref="A1:G25"/>
  <sheetViews>
    <sheetView topLeftCell="A18" workbookViewId="0">
      <selection activeCell="D24" sqref="D24"/>
    </sheetView>
  </sheetViews>
  <sheetFormatPr defaultRowHeight="15" x14ac:dyDescent="0.25"/>
  <cols>
    <col min="1" max="1" width="70.7109375" customWidth="1"/>
    <col min="2" max="4" width="12.7109375" customWidth="1"/>
  </cols>
  <sheetData>
    <row r="1" spans="1:7" ht="16.5" thickBot="1" x14ac:dyDescent="0.3">
      <c r="A1" s="204" t="s">
        <v>2046</v>
      </c>
      <c r="B1" s="205"/>
      <c r="C1" s="205"/>
      <c r="D1" s="206"/>
    </row>
    <row r="2" spans="1:7" ht="16.5" thickBot="1" x14ac:dyDescent="0.3">
      <c r="A2" s="204" t="s">
        <v>2045</v>
      </c>
      <c r="B2" s="205"/>
      <c r="C2" s="205"/>
      <c r="D2" s="206"/>
    </row>
    <row r="3" spans="1:7" ht="30" customHeight="1" thickBot="1" x14ac:dyDescent="0.3">
      <c r="A3" s="128">
        <f>Template!$A$2</f>
        <v>0</v>
      </c>
      <c r="B3" s="207" t="s">
        <v>2044</v>
      </c>
      <c r="C3" s="208"/>
      <c r="D3" s="209"/>
    </row>
    <row r="4" spans="1:7" ht="30" customHeight="1" thickBot="1" x14ac:dyDescent="0.3">
      <c r="A4" s="127" t="s">
        <v>2067</v>
      </c>
      <c r="B4" s="198" t="s">
        <v>2043</v>
      </c>
      <c r="C4" s="199"/>
      <c r="D4" s="200"/>
    </row>
    <row r="5" spans="1:7" ht="16.5" thickBot="1" x14ac:dyDescent="0.3">
      <c r="A5" s="126"/>
      <c r="B5" s="125"/>
      <c r="C5" s="124"/>
      <c r="D5" s="123"/>
    </row>
    <row r="6" spans="1:7" ht="33.75" thickBot="1" x14ac:dyDescent="0.3">
      <c r="A6" s="121" t="s">
        <v>2042</v>
      </c>
      <c r="B6" s="122" t="s">
        <v>2041</v>
      </c>
      <c r="C6" s="122" t="s">
        <v>2040</v>
      </c>
      <c r="D6" s="122" t="s">
        <v>2039</v>
      </c>
    </row>
    <row r="7" spans="1:7" ht="30.75" thickBot="1" x14ac:dyDescent="0.3">
      <c r="A7" s="121" t="s">
        <v>2038</v>
      </c>
      <c r="B7" s="120">
        <f ca="1">SUM(Census!C8:D8)</f>
        <v>0</v>
      </c>
      <c r="C7" s="120">
        <f ca="1">SUM(Census!C9:D9)</f>
        <v>0</v>
      </c>
      <c r="D7" s="120">
        <f ca="1">SUM(Census!C10:D10)</f>
        <v>0</v>
      </c>
    </row>
    <row r="8" spans="1:7" ht="17.25" thickBot="1" x14ac:dyDescent="0.3">
      <c r="A8" s="119" t="s">
        <v>2037</v>
      </c>
      <c r="B8" s="201"/>
      <c r="C8" s="202"/>
      <c r="D8" s="203"/>
    </row>
    <row r="9" spans="1:7" ht="30.75" customHeight="1" x14ac:dyDescent="0.25">
      <c r="A9" s="118" t="s">
        <v>2036</v>
      </c>
      <c r="B9" s="117">
        <f ca="1">Census!L8</f>
        <v>0</v>
      </c>
      <c r="C9" s="116">
        <f ca="1">Census!L9</f>
        <v>0</v>
      </c>
      <c r="D9" s="115">
        <f ca="1">Census!L10</f>
        <v>0</v>
      </c>
      <c r="F9" s="108"/>
      <c r="G9" s="108"/>
    </row>
    <row r="10" spans="1:7" ht="30.75" customHeight="1" x14ac:dyDescent="0.25">
      <c r="A10" s="113" t="s">
        <v>2035</v>
      </c>
      <c r="B10" s="114">
        <f ca="1">COUNTIFS(FIT_Lite[[Discharge Date]:[Discharge Date]],"&gt;="&amp;DATEVALUE(B$6&amp;" 1, "&amp;'Reporting Month'!$B$2),FIT_Lite[[Discharge Date]:[Discharge Date]],"&lt;="&amp;EOMONTH(DATEVALUE(B$6&amp;" 1, "&amp;'Reporting Month'!$B$2),0),FIT_Lite[[Discharge Reason]:[Discharge Reason]],Census!$L$7,FIT_Lite[[Stably Housed at Discharge]:[Stably Housed at Discharge]],"Stable")</f>
        <v>0</v>
      </c>
      <c r="C10" s="114">
        <f ca="1">COUNTIFS(FIT_Lite[[Discharge Date]:[Discharge Date]],"&gt;="&amp;DATEVALUE(C$6&amp;" 1, "&amp;'Reporting Month'!$B$2),FIT_Lite[[Discharge Date]:[Discharge Date]],"&lt;="&amp;EOMONTH(DATEVALUE(C$6&amp;" 1, "&amp;'Reporting Month'!$B$2),0),FIT_Lite[[Discharge Reason]:[Discharge Reason]],Census!$L$7,FIT_Lite[[Stably Housed at Discharge]:[Stably Housed at Discharge]],"Stable")</f>
        <v>0</v>
      </c>
      <c r="D10" s="114">
        <f ca="1">COUNTIFS(FIT_Lite[[Discharge Date]:[Discharge Date]],"&gt;="&amp;DATEVALUE(D$6&amp;" 1, "&amp;'Reporting Month'!$B$2),FIT_Lite[[Discharge Date]:[Discharge Date]],"&lt;="&amp;EOMONTH(DATEVALUE(D$6&amp;" 1, "&amp;'Reporting Month'!$B$2),0),FIT_Lite[[Discharge Reason]:[Discharge Reason]],Census!$L$7,FIT_Lite[[Stably Housed at Discharge]:[Stably Housed at Discharge]],"Stable")</f>
        <v>0</v>
      </c>
      <c r="F10" s="108"/>
      <c r="G10" s="108"/>
    </row>
    <row r="11" spans="1:7" ht="30.75" customHeight="1" x14ac:dyDescent="0.25">
      <c r="A11" s="113" t="s">
        <v>2034</v>
      </c>
      <c r="B11" s="111" t="e">
        <f ca="1">B10/B9</f>
        <v>#DIV/0!</v>
      </c>
      <c r="C11" s="110" t="e">
        <f ca="1">C10/C9</f>
        <v>#DIV/0!</v>
      </c>
      <c r="D11" s="109" t="e">
        <f ca="1">D10/D9</f>
        <v>#DIV/0!</v>
      </c>
      <c r="F11" s="108"/>
      <c r="G11" s="108"/>
    </row>
    <row r="12" spans="1:7" ht="30.75" customHeight="1" x14ac:dyDescent="0.25">
      <c r="A12" s="112" t="s">
        <v>2033</v>
      </c>
      <c r="B12" s="114">
        <f ca="1">COUNTIFS(FIT_Lite[[Discharge Date]:[Discharge Date]],"&gt;="&amp;DATEVALUE(B$6&amp;" 1, "&amp;'Reporting Month'!$B$2),FIT_Lite[[Discharge Date]:[Discharge Date]],"&lt;="&amp;EOMONTH(DATEVALUE(B$6&amp;" 1, "&amp;'Reporting Month'!$B$2),0),FIT_Lite[[Discharge Reason]:[Discharge Reason]],Census!$L$7,FIT_Lite[[Stably Employed at Discharge]:[Stably Employed at Discharge]],"Stable")</f>
        <v>0</v>
      </c>
      <c r="C12" s="114">
        <f ca="1">COUNTIFS(FIT_Lite[[Discharge Date]:[Discharge Date]],"&gt;="&amp;DATEVALUE(C$6&amp;" 1, "&amp;'Reporting Month'!$B$2),FIT_Lite[[Discharge Date]:[Discharge Date]],"&lt;="&amp;EOMONTH(DATEVALUE(C$6&amp;" 1, "&amp;'Reporting Month'!$B$2),0),FIT_Lite[[Discharge Reason]:[Discharge Reason]],Census!$L$7,FIT_Lite[[Stably Employed at Discharge]:[Stably Employed at Discharge]],"Stable")</f>
        <v>0</v>
      </c>
      <c r="D12" s="114">
        <f ca="1">COUNTIFS(FIT_Lite[[Discharge Date]:[Discharge Date]],"&gt;="&amp;DATEVALUE(D$6&amp;" 1, "&amp;'Reporting Month'!$B$2),FIT_Lite[[Discharge Date]:[Discharge Date]],"&lt;="&amp;EOMONTH(DATEVALUE(D$6&amp;" 1, "&amp;'Reporting Month'!$B$2),0),FIT_Lite[[Discharge Reason]:[Discharge Reason]],Census!$L$7,FIT_Lite[[Stably Employed at Discharge]:[Stably Employed at Discharge]],"Stable")</f>
        <v>0</v>
      </c>
      <c r="F12" s="108"/>
      <c r="G12" s="108"/>
    </row>
    <row r="13" spans="1:7" ht="30.75" customHeight="1" x14ac:dyDescent="0.25">
      <c r="A13" s="112" t="s">
        <v>2032</v>
      </c>
      <c r="B13" s="111" t="e">
        <f ca="1">B12/B9</f>
        <v>#DIV/0!</v>
      </c>
      <c r="C13" s="110" t="e">
        <f ca="1">C12/C9</f>
        <v>#DIV/0!</v>
      </c>
      <c r="D13" s="109" t="e">
        <f ca="1">D12/D9</f>
        <v>#DIV/0!</v>
      </c>
      <c r="F13" s="108"/>
      <c r="G13" s="108"/>
    </row>
    <row r="14" spans="1:7" ht="17.25" thickBot="1" x14ac:dyDescent="0.3">
      <c r="A14" s="107"/>
      <c r="B14" s="106"/>
      <c r="C14" s="106"/>
      <c r="D14" s="105"/>
    </row>
    <row r="15" spans="1:7" ht="17.25" thickBot="1" x14ac:dyDescent="0.3">
      <c r="A15" s="102" t="s">
        <v>2031</v>
      </c>
      <c r="B15" s="195"/>
      <c r="C15" s="196"/>
      <c r="D15" s="197"/>
    </row>
    <row r="16" spans="1:7" ht="30.75" customHeight="1" thickBot="1" x14ac:dyDescent="0.3">
      <c r="A16" s="98" t="s">
        <v>2030</v>
      </c>
      <c r="B16" s="97">
        <f ca="1">COUNTIFS(FIT_Lite[[Referral Source]:[Referral Source]],'Dropdown Options'!$F2,FIT_Lite[[Referral Date]:[Referral Date]],"&gt;="&amp;DATEVALUE(B$6&amp;" 1, "&amp;'Reporting Month'!$B$2),FIT_Lite[[Referral Date]:[Referral Date]],"&lt;="&amp;EOMONTH(DATEVALUE(B$6&amp;" 1, "&amp;'Reporting Month'!$B$2),0))</f>
        <v>0</v>
      </c>
      <c r="C16" s="97">
        <f ca="1">COUNTIFS(FIT_Lite[[Referral Source]:[Referral Source]],'Dropdown Options'!$F2,FIT_Lite[[Referral Date]:[Referral Date]],"&gt;="&amp;DATEVALUE(C$6&amp;" 1, "&amp;'Reporting Month'!$B$2),FIT_Lite[[Referral Date]:[Referral Date]],"&lt;="&amp;EOMONTH(DATEVALUE(C$6&amp;" 1, "&amp;'Reporting Month'!$B$2),0))</f>
        <v>0</v>
      </c>
      <c r="D16" s="97">
        <f ca="1">COUNTIFS(FIT_Lite[[Referral Source]:[Referral Source]],'Dropdown Options'!$F2,FIT_Lite[[Referral Date]:[Referral Date]],"&gt;="&amp;DATEVALUE(D$6&amp;" 1, "&amp;'Reporting Month'!$B$2),FIT_Lite[[Referral Date]:[Referral Date]],"&lt;="&amp;EOMONTH(DATEVALUE(D$6&amp;" 1, "&amp;'Reporting Month'!$B$2),0))</f>
        <v>0</v>
      </c>
    </row>
    <row r="17" spans="1:4" ht="30.75" customHeight="1" thickBot="1" x14ac:dyDescent="0.3">
      <c r="A17" s="96" t="s">
        <v>2029</v>
      </c>
      <c r="B17" s="97">
        <f ca="1">COUNTIFS(FIT_Lite[[Referral Source]:[Referral Source]],'Dropdown Options'!$F3,FIT_Lite[[Referral Date]:[Referral Date]],"&gt;="&amp;DATEVALUE(B$6&amp;" 1, "&amp;'Reporting Month'!$B$2),FIT_Lite[[Referral Date]:[Referral Date]],"&lt;="&amp;EOMONTH(DATEVALUE(B$6&amp;" 1, "&amp;'Reporting Month'!$B$2),0))</f>
        <v>0</v>
      </c>
      <c r="C17" s="97">
        <f ca="1">COUNTIFS(FIT_Lite[[Referral Source]:[Referral Source]],'Dropdown Options'!$F3,FIT_Lite[[Referral Date]:[Referral Date]],"&gt;="&amp;DATEVALUE(C$6&amp;" 1, "&amp;'Reporting Month'!$B$2),FIT_Lite[[Referral Date]:[Referral Date]],"&lt;="&amp;EOMONTH(DATEVALUE(C$6&amp;" 1, "&amp;'Reporting Month'!$B$2),0))</f>
        <v>0</v>
      </c>
      <c r="D17" s="97">
        <f ca="1">COUNTIFS(FIT_Lite[[Referral Source]:[Referral Source]],'Dropdown Options'!$F3,FIT_Lite[[Referral Date]:[Referral Date]],"&gt;="&amp;DATEVALUE(D$6&amp;" 1, "&amp;'Reporting Month'!$B$2),FIT_Lite[[Referral Date]:[Referral Date]],"&lt;="&amp;EOMONTH(DATEVALUE(D$6&amp;" 1, "&amp;'Reporting Month'!$B$2),0))</f>
        <v>0</v>
      </c>
    </row>
    <row r="18" spans="1:4" ht="30.75" customHeight="1" thickBot="1" x14ac:dyDescent="0.3">
      <c r="A18" s="104" t="s">
        <v>2028</v>
      </c>
      <c r="B18" s="97">
        <f ca="1">COUNTIFS(FIT_Lite[[Referral Source]:[Referral Source]],'Dropdown Options'!$F4,FIT_Lite[[Referral Date]:[Referral Date]],"&gt;="&amp;DATEVALUE(B$6&amp;" 1, "&amp;'Reporting Month'!$B$2),FIT_Lite[[Referral Date]:[Referral Date]],"&lt;="&amp;EOMONTH(DATEVALUE(B$6&amp;" 1, "&amp;'Reporting Month'!$B$2),0))</f>
        <v>0</v>
      </c>
      <c r="C18" s="97">
        <f ca="1">COUNTIFS(FIT_Lite[[Referral Source]:[Referral Source]],'Dropdown Options'!$F4,FIT_Lite[[Referral Date]:[Referral Date]],"&gt;="&amp;DATEVALUE(C$6&amp;" 1, "&amp;'Reporting Month'!$B$2),FIT_Lite[[Referral Date]:[Referral Date]],"&lt;="&amp;EOMONTH(DATEVALUE(C$6&amp;" 1, "&amp;'Reporting Month'!$B$2),0))</f>
        <v>0</v>
      </c>
      <c r="D18" s="97">
        <f ca="1">COUNTIFS(FIT_Lite[[Referral Source]:[Referral Source]],'Dropdown Options'!$F4,FIT_Lite[[Referral Date]:[Referral Date]],"&gt;="&amp;DATEVALUE(D$6&amp;" 1, "&amp;'Reporting Month'!$B$2),FIT_Lite[[Referral Date]:[Referral Date]],"&lt;="&amp;EOMONTH(DATEVALUE(D$6&amp;" 1, "&amp;'Reporting Month'!$B$2),0))</f>
        <v>0</v>
      </c>
    </row>
    <row r="19" spans="1:4" ht="30.75" customHeight="1" thickBot="1" x14ac:dyDescent="0.3">
      <c r="A19" s="103" t="s">
        <v>2027</v>
      </c>
      <c r="B19" s="97">
        <f ca="1">COUNTIFS(FIT_Lite[[Referral Source]:[Referral Source]],'Dropdown Options'!$F5,FIT_Lite[[Referral Date]:[Referral Date]],"&gt;="&amp;DATEVALUE(B$6&amp;" 1, "&amp;'Reporting Month'!$B$2),FIT_Lite[[Referral Date]:[Referral Date]],"&lt;="&amp;EOMONTH(DATEVALUE(B$6&amp;" 1, "&amp;'Reporting Month'!$B$2),0))</f>
        <v>0</v>
      </c>
      <c r="C19" s="97">
        <f ca="1">COUNTIFS(FIT_Lite[[Referral Source]:[Referral Source]],'Dropdown Options'!$F5,FIT_Lite[[Referral Date]:[Referral Date]],"&gt;="&amp;DATEVALUE(C$6&amp;" 1, "&amp;'Reporting Month'!$B$2),FIT_Lite[[Referral Date]:[Referral Date]],"&lt;="&amp;EOMONTH(DATEVALUE(C$6&amp;" 1, "&amp;'Reporting Month'!$B$2),0))</f>
        <v>0</v>
      </c>
      <c r="D19" s="97">
        <f ca="1">COUNTIFS(FIT_Lite[[Referral Source]:[Referral Source]],'Dropdown Options'!$F5,FIT_Lite[[Referral Date]:[Referral Date]],"&gt;="&amp;DATEVALUE(D$6&amp;" 1, "&amp;'Reporting Month'!$B$2),FIT_Lite[[Referral Date]:[Referral Date]],"&lt;="&amp;EOMONTH(DATEVALUE(D$6&amp;" 1, "&amp;'Reporting Month'!$B$2),0))</f>
        <v>0</v>
      </c>
    </row>
    <row r="20" spans="1:4" ht="17.25" customHeight="1" thickBot="1" x14ac:dyDescent="0.3">
      <c r="A20" s="102" t="s">
        <v>2026</v>
      </c>
      <c r="B20" s="101"/>
      <c r="C20" s="100"/>
      <c r="D20" s="99"/>
    </row>
    <row r="21" spans="1:4" ht="30.75" customHeight="1" thickBot="1" x14ac:dyDescent="0.3">
      <c r="A21" s="98" t="s">
        <v>2025</v>
      </c>
      <c r="B21" s="97">
        <f ca="1">COUNTIFS(FIT_Lite[[Referral Source]:[Referral Source]],'Dropdown Options'!$F2,FIT_Lite[[Date Enrolled]:[Date Enrolled]],"&gt;="&amp;DATEVALUE(B$6&amp;" 1, "&amp;'Reporting Month'!$B$2),FIT_Lite[[Date Enrolled]:[Date Enrolled]],"&lt;="&amp;EOMONTH(DATEVALUE(B$6&amp;" 1, "&amp;'Reporting Month'!$B$2),0))</f>
        <v>0</v>
      </c>
      <c r="C21" s="97">
        <f ca="1">COUNTIFS(FIT_Lite[[Referral Source]:[Referral Source]],'Dropdown Options'!$F2,FIT_Lite[[Date Enrolled]:[Date Enrolled]],"&gt;="&amp;DATEVALUE(C$6&amp;" 1, "&amp;'Reporting Month'!$B$2),FIT_Lite[[Date Enrolled]:[Date Enrolled]],"&lt;="&amp;EOMONTH(DATEVALUE(C$6&amp;" 1, "&amp;'Reporting Month'!$B$2),0))</f>
        <v>0</v>
      </c>
      <c r="D21" s="97">
        <f ca="1">COUNTIFS(FIT_Lite[[Referral Source]:[Referral Source]],'Dropdown Options'!$F2,FIT_Lite[[Date Enrolled]:[Date Enrolled]],"&gt;="&amp;DATEVALUE(D$6&amp;" 1, "&amp;'Reporting Month'!$B$2),FIT_Lite[[Date Enrolled]:[Date Enrolled]],"&lt;="&amp;EOMONTH(DATEVALUE(D$6&amp;" 1, "&amp;'Reporting Month'!$B$2),0))</f>
        <v>0</v>
      </c>
    </row>
    <row r="22" spans="1:4" ht="30.75" customHeight="1" thickBot="1" x14ac:dyDescent="0.3">
      <c r="A22" s="96" t="s">
        <v>2024</v>
      </c>
      <c r="B22" s="97">
        <f ca="1">COUNTIFS(FIT_Lite[[Referral Source]:[Referral Source]],'Dropdown Options'!$F3,FIT_Lite[[Date Enrolled]:[Date Enrolled]],"&gt;="&amp;DATEVALUE(B$6&amp;" 1, "&amp;'Reporting Month'!$B$2),FIT_Lite[[Date Enrolled]:[Date Enrolled]],"&lt;="&amp;EOMONTH(DATEVALUE(B$6&amp;" 1, "&amp;'Reporting Month'!$B$2),0))</f>
        <v>0</v>
      </c>
      <c r="C22" s="97">
        <f ca="1">COUNTIFS(FIT_Lite[[Referral Source]:[Referral Source]],'Dropdown Options'!$F3,FIT_Lite[[Date Enrolled]:[Date Enrolled]],"&gt;="&amp;DATEVALUE(C$6&amp;" 1, "&amp;'Reporting Month'!$B$2),FIT_Lite[[Date Enrolled]:[Date Enrolled]],"&lt;="&amp;EOMONTH(DATEVALUE(C$6&amp;" 1, "&amp;'Reporting Month'!$B$2),0))</f>
        <v>0</v>
      </c>
      <c r="D22" s="97">
        <f ca="1">COUNTIFS(FIT_Lite[[Referral Source]:[Referral Source]],'Dropdown Options'!$F3,FIT_Lite[[Date Enrolled]:[Date Enrolled]],"&gt;="&amp;DATEVALUE(D$6&amp;" 1, "&amp;'Reporting Month'!$B$2),FIT_Lite[[Date Enrolled]:[Date Enrolled]],"&lt;="&amp;EOMONTH(DATEVALUE(D$6&amp;" 1, "&amp;'Reporting Month'!$B$2),0))</f>
        <v>0</v>
      </c>
    </row>
    <row r="23" spans="1:4" ht="30.75" customHeight="1" thickBot="1" x14ac:dyDescent="0.3">
      <c r="A23" s="96" t="s">
        <v>2023</v>
      </c>
      <c r="B23" s="97">
        <f ca="1">COUNTIFS(FIT_Lite[[Referral Source]:[Referral Source]],'Dropdown Options'!$F4,FIT_Lite[[Date Enrolled]:[Date Enrolled]],"&gt;="&amp;DATEVALUE(B$6&amp;" 1, "&amp;'Reporting Month'!$B$2),FIT_Lite[[Date Enrolled]:[Date Enrolled]],"&lt;="&amp;EOMONTH(DATEVALUE(B$6&amp;" 1, "&amp;'Reporting Month'!$B$2),0))</f>
        <v>0</v>
      </c>
      <c r="C23" s="97">
        <f ca="1">COUNTIFS(FIT_Lite[[Referral Source]:[Referral Source]],'Dropdown Options'!$F4,FIT_Lite[[Date Enrolled]:[Date Enrolled]],"&gt;="&amp;DATEVALUE(C$6&amp;" 1, "&amp;'Reporting Month'!$B$2),FIT_Lite[[Date Enrolled]:[Date Enrolled]],"&lt;="&amp;EOMONTH(DATEVALUE(C$6&amp;" 1, "&amp;'Reporting Month'!$B$2),0))</f>
        <v>0</v>
      </c>
      <c r="D23" s="97">
        <f ca="1">COUNTIFS(FIT_Lite[[Referral Source]:[Referral Source]],'Dropdown Options'!$F4,FIT_Lite[[Date Enrolled]:[Date Enrolled]],"&gt;="&amp;DATEVALUE(D$6&amp;" 1, "&amp;'Reporting Month'!$B$2),FIT_Lite[[Date Enrolled]:[Date Enrolled]],"&lt;="&amp;EOMONTH(DATEVALUE(D$6&amp;" 1, "&amp;'Reporting Month'!$B$2),0))</f>
        <v>0</v>
      </c>
    </row>
    <row r="24" spans="1:4" ht="30.75" customHeight="1" thickBot="1" x14ac:dyDescent="0.3">
      <c r="A24" s="96" t="s">
        <v>2022</v>
      </c>
      <c r="B24" s="97">
        <f ca="1">COUNTIFS(FIT_Lite[[Referral Source]:[Referral Source]],'Dropdown Options'!$F5,FIT_Lite[[Date Enrolled]:[Date Enrolled]],"&gt;="&amp;DATEVALUE(B$6&amp;" 1, "&amp;'Reporting Month'!$B$2),FIT_Lite[[Date Enrolled]:[Date Enrolled]],"&lt;="&amp;EOMONTH(DATEVALUE(B$6&amp;" 1, "&amp;'Reporting Month'!$B$2),0))</f>
        <v>0</v>
      </c>
      <c r="C24" s="97">
        <f ca="1">COUNTIFS(FIT_Lite[[Referral Source]:[Referral Source]],'Dropdown Options'!$F5,FIT_Lite[[Date Enrolled]:[Date Enrolled]],"&gt;="&amp;DATEVALUE(C$6&amp;" 1, "&amp;'Reporting Month'!$B$2),FIT_Lite[[Date Enrolled]:[Date Enrolled]],"&lt;="&amp;EOMONTH(DATEVALUE(C$6&amp;" 1, "&amp;'Reporting Month'!$B$2),0))</f>
        <v>0</v>
      </c>
      <c r="D24" s="97">
        <f ca="1">COUNTIFS(FIT_Lite[[Referral Source]:[Referral Source]],'Dropdown Options'!$F5,FIT_Lite[[Date Enrolled]:[Date Enrolled]],"&gt;="&amp;DATEVALUE(D$6&amp;" 1, "&amp;'Reporting Month'!$B$2),FIT_Lite[[Date Enrolled]:[Date Enrolled]],"&lt;="&amp;EOMONTH(DATEVALUE(D$6&amp;" 1, "&amp;'Reporting Month'!$B$2),0))</f>
        <v>0</v>
      </c>
    </row>
    <row r="25" spans="1:4" ht="15.75" thickBot="1" x14ac:dyDescent="0.3">
      <c r="A25" s="95"/>
      <c r="B25" s="94"/>
      <c r="C25" s="94"/>
      <c r="D25" s="93"/>
    </row>
  </sheetData>
  <mergeCells count="6">
    <mergeCell ref="B15:D15"/>
    <mergeCell ref="B4:D4"/>
    <mergeCell ref="B8:D8"/>
    <mergeCell ref="A1:D1"/>
    <mergeCell ref="A2:D2"/>
    <mergeCell ref="B3:D3"/>
  </mergeCells>
  <dataValidations count="1">
    <dataValidation type="list" allowBlank="1" showInputMessage="1" showErrorMessage="1" sqref="B5:D5" xr:uid="{1D99FD4E-72C7-4F04-B583-16E947B65255}">
      <formula1>"NWFHN, LSF, CFCHS, CFBHN, SEFBHN, BBHC, SFBHN"</formula1>
    </dataValidation>
  </dataValidations>
  <pageMargins left="0.7" right="0.7" top="0.75" bottom="0.75" header="0.3" footer="0.3"/>
  <pageSetup orientation="portrait" horizontalDpi="1200" verticalDpi="1200" r:id="rId1"/>
  <headerFooter>
    <oddHeader>&amp;L&amp;G</oddHeader>
    <oddFooter>&amp;RJuly 1, 2023</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BD6FD-104A-482A-81DB-EDCE8ECA1572}">
  <sheetPr>
    <tabColor theme="7" tint="0.79998168889431442"/>
  </sheetPr>
  <dimension ref="A1:G25"/>
  <sheetViews>
    <sheetView workbookViewId="0">
      <selection activeCell="A4" sqref="A4"/>
    </sheetView>
  </sheetViews>
  <sheetFormatPr defaultRowHeight="15" x14ac:dyDescent="0.25"/>
  <cols>
    <col min="1" max="1" width="70.7109375" customWidth="1"/>
    <col min="2" max="4" width="12.7109375" customWidth="1"/>
  </cols>
  <sheetData>
    <row r="1" spans="1:7" ht="16.5" thickBot="1" x14ac:dyDescent="0.3">
      <c r="A1" s="204" t="s">
        <v>2046</v>
      </c>
      <c r="B1" s="205"/>
      <c r="C1" s="205"/>
      <c r="D1" s="206"/>
    </row>
    <row r="2" spans="1:7" ht="16.5" thickBot="1" x14ac:dyDescent="0.3">
      <c r="A2" s="204" t="s">
        <v>2050</v>
      </c>
      <c r="B2" s="205"/>
      <c r="C2" s="205"/>
      <c r="D2" s="206"/>
    </row>
    <row r="3" spans="1:7" ht="30" customHeight="1" thickBot="1" x14ac:dyDescent="0.3">
      <c r="A3" s="128">
        <f>Template!$A$2</f>
        <v>0</v>
      </c>
      <c r="B3" s="207" t="s">
        <v>2044</v>
      </c>
      <c r="C3" s="208"/>
      <c r="D3" s="209"/>
    </row>
    <row r="4" spans="1:7" ht="30" customHeight="1" thickBot="1" x14ac:dyDescent="0.3">
      <c r="A4" s="127" t="s">
        <v>2067</v>
      </c>
      <c r="B4" s="198" t="s">
        <v>2043</v>
      </c>
      <c r="C4" s="199"/>
      <c r="D4" s="200"/>
    </row>
    <row r="5" spans="1:7" ht="16.5" thickBot="1" x14ac:dyDescent="0.3">
      <c r="A5" s="126"/>
      <c r="B5" s="125"/>
      <c r="C5" s="124"/>
      <c r="D5" s="123"/>
    </row>
    <row r="6" spans="1:7" ht="33.75" thickBot="1" x14ac:dyDescent="0.3">
      <c r="A6" s="121" t="s">
        <v>2042</v>
      </c>
      <c r="B6" s="122" t="s">
        <v>2049</v>
      </c>
      <c r="C6" s="122" t="s">
        <v>2048</v>
      </c>
      <c r="D6" s="122" t="s">
        <v>2047</v>
      </c>
    </row>
    <row r="7" spans="1:7" ht="30.75" thickBot="1" x14ac:dyDescent="0.3">
      <c r="A7" s="121" t="s">
        <v>2038</v>
      </c>
      <c r="B7" s="120">
        <f ca="1">SUM(Census!C11:D11)</f>
        <v>0</v>
      </c>
      <c r="C7" s="120">
        <f ca="1">SUM(Census!C12:D12)</f>
        <v>0</v>
      </c>
      <c r="D7" s="120">
        <f ca="1">SUM(Census!C13:D13)</f>
        <v>0</v>
      </c>
    </row>
    <row r="8" spans="1:7" ht="17.25" thickBot="1" x14ac:dyDescent="0.3">
      <c r="A8" s="119" t="s">
        <v>2037</v>
      </c>
      <c r="B8" s="201"/>
      <c r="C8" s="202"/>
      <c r="D8" s="203"/>
    </row>
    <row r="9" spans="1:7" ht="30.75" customHeight="1" x14ac:dyDescent="0.25">
      <c r="A9" s="118" t="s">
        <v>2036</v>
      </c>
      <c r="B9" s="117">
        <f ca="1">Census!L11</f>
        <v>0</v>
      </c>
      <c r="C9" s="116">
        <f ca="1">Census!L12</f>
        <v>0</v>
      </c>
      <c r="D9" s="115">
        <f ca="1">Census!L13</f>
        <v>0</v>
      </c>
      <c r="F9" s="108"/>
      <c r="G9" s="108"/>
    </row>
    <row r="10" spans="1:7" ht="30.75" customHeight="1" x14ac:dyDescent="0.25">
      <c r="A10" s="113" t="s">
        <v>2035</v>
      </c>
      <c r="B10" s="114">
        <f ca="1">COUNTIFS(FIT_Lite[[Discharge Date]:[Discharge Date]],"&gt;="&amp;DATEVALUE(B$6&amp;" 1, "&amp;'Reporting Month'!$B$2),FIT_Lite[[Discharge Date]:[Discharge Date]],"&lt;="&amp;EOMONTH(DATEVALUE(B$6&amp;" 1, "&amp;'Reporting Month'!$B$2),0),FIT_Lite[[Discharge Reason]:[Discharge Reason]],Census!L$7,FIT_Lite[[Stably Housed at Discharge]:[Stably Housed at Discharge]],"Stable")</f>
        <v>0</v>
      </c>
      <c r="C10" s="114">
        <f ca="1">COUNTIFS(FIT_Lite[[Discharge Date]:[Discharge Date]],"&gt;="&amp;DATEVALUE(C$6&amp;" 1, "&amp;'Reporting Month'!$B$2),FIT_Lite[[Discharge Date]:[Discharge Date]],"&lt;="&amp;EOMONTH(DATEVALUE(C$6&amp;" 1, "&amp;'Reporting Month'!$B$2),0),FIT_Lite[[Discharge Reason]:[Discharge Reason]],Census!M$7,FIT_Lite[[Stably Housed at Discharge]:[Stably Housed at Discharge]],"Stable")</f>
        <v>0</v>
      </c>
      <c r="D10" s="114">
        <f ca="1">COUNTIFS(FIT_Lite[[Discharge Date]:[Discharge Date]],"&gt;="&amp;DATEVALUE(D$6&amp;" 1, "&amp;'Reporting Month'!$B$2),FIT_Lite[[Discharge Date]:[Discharge Date]],"&lt;="&amp;EOMONTH(DATEVALUE(D$6&amp;" 1, "&amp;'Reporting Month'!$B$2),0),FIT_Lite[[Discharge Reason]:[Discharge Reason]],Census!N$7,FIT_Lite[[Stably Housed at Discharge]:[Stably Housed at Discharge]],"Stable")</f>
        <v>0</v>
      </c>
      <c r="F10" s="108"/>
      <c r="G10" s="108"/>
    </row>
    <row r="11" spans="1:7" ht="30.75" customHeight="1" x14ac:dyDescent="0.25">
      <c r="A11" s="113" t="s">
        <v>2034</v>
      </c>
      <c r="B11" s="111" t="e">
        <f ca="1">B10/B9</f>
        <v>#DIV/0!</v>
      </c>
      <c r="C11" s="110" t="e">
        <f ca="1">C10/C9</f>
        <v>#DIV/0!</v>
      </c>
      <c r="D11" s="109" t="e">
        <f ca="1">D10/D9</f>
        <v>#DIV/0!</v>
      </c>
      <c r="F11" s="108"/>
      <c r="G11" s="108"/>
    </row>
    <row r="12" spans="1:7" ht="30.75" customHeight="1" x14ac:dyDescent="0.25">
      <c r="A12" s="112" t="s">
        <v>2033</v>
      </c>
      <c r="B12" s="114">
        <f ca="1">COUNTIFS(FIT_Lite[[Discharge Date]:[Discharge Date]],"&gt;="&amp;DATEVALUE(B$6&amp;" 1, "&amp;'Reporting Month'!$B$2),FIT_Lite[[Discharge Date]:[Discharge Date]],"&lt;="&amp;EOMONTH(DATEVALUE(B$6&amp;" 1, "&amp;'Reporting Month'!$B$2),0),FIT_Lite[[Discharge Reason]:[Discharge Reason]],Census!L$7,FIT_Lite[[Stably Employed at Discharge]:[Stably Employed at Discharge]],"Stable")</f>
        <v>0</v>
      </c>
      <c r="C12" s="114">
        <f ca="1">COUNTIFS(FIT_Lite[[Discharge Date]:[Discharge Date]],"&gt;="&amp;DATEVALUE(C$6&amp;" 1, "&amp;'Reporting Month'!$B$2),FIT_Lite[[Discharge Date]:[Discharge Date]],"&lt;="&amp;EOMONTH(DATEVALUE(C$6&amp;" 1, "&amp;'Reporting Month'!$B$2),0),FIT_Lite[[Discharge Reason]:[Discharge Reason]],Census!M$7,FIT_Lite[[Stably Employed at Discharge]:[Stably Employed at Discharge]],"Stable")</f>
        <v>0</v>
      </c>
      <c r="D12" s="114">
        <f ca="1">COUNTIFS(FIT_Lite[[Discharge Date]:[Discharge Date]],"&gt;="&amp;DATEVALUE(D$6&amp;" 1, "&amp;'Reporting Month'!$B$2),FIT_Lite[[Discharge Date]:[Discharge Date]],"&lt;="&amp;EOMONTH(DATEVALUE(D$6&amp;" 1, "&amp;'Reporting Month'!$B$2),0),FIT_Lite[[Discharge Reason]:[Discharge Reason]],Census!N$7,FIT_Lite[[Stably Employed at Discharge]:[Stably Employed at Discharge]],"Stable")</f>
        <v>0</v>
      </c>
      <c r="F12" s="108"/>
      <c r="G12" s="108"/>
    </row>
    <row r="13" spans="1:7" ht="30.75" customHeight="1" x14ac:dyDescent="0.25">
      <c r="A13" s="112" t="s">
        <v>2032</v>
      </c>
      <c r="B13" s="111" t="e">
        <f ca="1">B12/B9</f>
        <v>#DIV/0!</v>
      </c>
      <c r="C13" s="110" t="e">
        <f ca="1">C12/C9</f>
        <v>#DIV/0!</v>
      </c>
      <c r="D13" s="109" t="e">
        <f ca="1">D12/D9</f>
        <v>#DIV/0!</v>
      </c>
      <c r="F13" s="108"/>
      <c r="G13" s="108"/>
    </row>
    <row r="14" spans="1:7" ht="17.25" thickBot="1" x14ac:dyDescent="0.3">
      <c r="A14" s="107"/>
      <c r="B14" s="106"/>
      <c r="C14" s="106"/>
      <c r="D14" s="105"/>
    </row>
    <row r="15" spans="1:7" ht="17.25" thickBot="1" x14ac:dyDescent="0.3">
      <c r="A15" s="102" t="s">
        <v>2031</v>
      </c>
      <c r="B15" s="195"/>
      <c r="C15" s="196"/>
      <c r="D15" s="197"/>
    </row>
    <row r="16" spans="1:7" ht="30.75" customHeight="1" thickBot="1" x14ac:dyDescent="0.3">
      <c r="A16" s="98" t="s">
        <v>2030</v>
      </c>
      <c r="B16" s="97">
        <f ca="1">COUNTIFS(FIT_Lite[[Referral Source]:[Referral Source]],'Dropdown Options'!$F2,FIT_Lite[[Referral Date]:[Referral Date]],"&gt;="&amp;DATEVALUE(B$6&amp;" 1, "&amp;'Reporting Month'!$B$2),FIT_Lite[[Referral Date]:[Referral Date]],"&lt;="&amp;EOMONTH(DATEVALUE(B$6&amp;" 1, "&amp;'Reporting Month'!$B$2),0))</f>
        <v>0</v>
      </c>
      <c r="C16" s="97">
        <f ca="1">COUNTIFS(FIT_Lite[[Referral Source]:[Referral Source]],'Dropdown Options'!$F2,FIT_Lite[[Referral Date]:[Referral Date]],"&gt;="&amp;DATEVALUE(C$6&amp;" 1, "&amp;'Reporting Month'!$B$2),FIT_Lite[[Referral Date]:[Referral Date]],"&lt;="&amp;EOMONTH(DATEVALUE(C$6&amp;" 1, "&amp;'Reporting Month'!$B$2),0))</f>
        <v>0</v>
      </c>
      <c r="D16" s="97">
        <f ca="1">COUNTIFS(FIT_Lite[[Referral Source]:[Referral Source]],'Dropdown Options'!$F2,FIT_Lite[[Referral Date]:[Referral Date]],"&gt;="&amp;DATEVALUE(D$6&amp;" 1, "&amp;'Reporting Month'!$B$2),FIT_Lite[[Referral Date]:[Referral Date]],"&lt;="&amp;EOMONTH(DATEVALUE(D$6&amp;" 1, "&amp;'Reporting Month'!$B$2),0))</f>
        <v>0</v>
      </c>
    </row>
    <row r="17" spans="1:4" ht="30.75" customHeight="1" thickBot="1" x14ac:dyDescent="0.3">
      <c r="A17" s="96" t="s">
        <v>2029</v>
      </c>
      <c r="B17" s="97">
        <f ca="1">COUNTIFS(FIT_Lite[[Referral Source]:[Referral Source]],'Dropdown Options'!$F3,FIT_Lite[[Referral Date]:[Referral Date]],"&gt;="&amp;DATEVALUE(B$6&amp;" 1, "&amp;'Reporting Month'!$B$2),FIT_Lite[[Referral Date]:[Referral Date]],"&lt;="&amp;EOMONTH(DATEVALUE(B$6&amp;" 1, "&amp;'Reporting Month'!$B$2),0))</f>
        <v>0</v>
      </c>
      <c r="C17" s="97">
        <f ca="1">COUNTIFS(FIT_Lite[[Referral Source]:[Referral Source]],'Dropdown Options'!$F3,FIT_Lite[[Referral Date]:[Referral Date]],"&gt;="&amp;DATEVALUE(C$6&amp;" 1, "&amp;'Reporting Month'!$B$2),FIT_Lite[[Referral Date]:[Referral Date]],"&lt;="&amp;EOMONTH(DATEVALUE(C$6&amp;" 1, "&amp;'Reporting Month'!$B$2),0))</f>
        <v>0</v>
      </c>
      <c r="D17" s="97">
        <f ca="1">COUNTIFS(FIT_Lite[[Referral Source]:[Referral Source]],'Dropdown Options'!$F3,FIT_Lite[[Referral Date]:[Referral Date]],"&gt;="&amp;DATEVALUE(D$6&amp;" 1, "&amp;'Reporting Month'!$B$2),FIT_Lite[[Referral Date]:[Referral Date]],"&lt;="&amp;EOMONTH(DATEVALUE(D$6&amp;" 1, "&amp;'Reporting Month'!$B$2),0))</f>
        <v>0</v>
      </c>
    </row>
    <row r="18" spans="1:4" ht="30.75" customHeight="1" thickBot="1" x14ac:dyDescent="0.3">
      <c r="A18" s="104" t="s">
        <v>2028</v>
      </c>
      <c r="B18" s="97">
        <f ca="1">COUNTIFS(FIT_Lite[[Referral Source]:[Referral Source]],'Dropdown Options'!$F4,FIT_Lite[[Referral Date]:[Referral Date]],"&gt;="&amp;DATEVALUE(B$6&amp;" 1, "&amp;'Reporting Month'!$B$2),FIT_Lite[[Referral Date]:[Referral Date]],"&lt;="&amp;EOMONTH(DATEVALUE(B$6&amp;" 1, "&amp;'Reporting Month'!$B$2),0))</f>
        <v>0</v>
      </c>
      <c r="C18" s="97">
        <f ca="1">COUNTIFS(FIT_Lite[[Referral Source]:[Referral Source]],'Dropdown Options'!$F4,FIT_Lite[[Referral Date]:[Referral Date]],"&gt;="&amp;DATEVALUE(C$6&amp;" 1, "&amp;'Reporting Month'!$B$2),FIT_Lite[[Referral Date]:[Referral Date]],"&lt;="&amp;EOMONTH(DATEVALUE(C$6&amp;" 1, "&amp;'Reporting Month'!$B$2),0))</f>
        <v>0</v>
      </c>
      <c r="D18" s="97">
        <f ca="1">COUNTIFS(FIT_Lite[[Referral Source]:[Referral Source]],'Dropdown Options'!$F4,FIT_Lite[[Referral Date]:[Referral Date]],"&gt;="&amp;DATEVALUE(D$6&amp;" 1, "&amp;'Reporting Month'!$B$2),FIT_Lite[[Referral Date]:[Referral Date]],"&lt;="&amp;EOMONTH(DATEVALUE(D$6&amp;" 1, "&amp;'Reporting Month'!$B$2),0))</f>
        <v>0</v>
      </c>
    </row>
    <row r="19" spans="1:4" ht="30.75" customHeight="1" thickBot="1" x14ac:dyDescent="0.3">
      <c r="A19" s="103" t="s">
        <v>2027</v>
      </c>
      <c r="B19" s="97">
        <f ca="1">COUNTIFS(FIT_Lite[[Referral Source]:[Referral Source]],'Dropdown Options'!$F5,FIT_Lite[[Referral Date]:[Referral Date]],"&gt;="&amp;DATEVALUE(B$6&amp;" 1, "&amp;'Reporting Month'!$B$2),FIT_Lite[[Referral Date]:[Referral Date]],"&lt;="&amp;EOMONTH(DATEVALUE(B$6&amp;" 1, "&amp;'Reporting Month'!$B$2),0))</f>
        <v>0</v>
      </c>
      <c r="C19" s="97">
        <f ca="1">COUNTIFS(FIT_Lite[[Referral Source]:[Referral Source]],'Dropdown Options'!$F5,FIT_Lite[[Referral Date]:[Referral Date]],"&gt;="&amp;DATEVALUE(C$6&amp;" 1, "&amp;'Reporting Month'!$B$2),FIT_Lite[[Referral Date]:[Referral Date]],"&lt;="&amp;EOMONTH(DATEVALUE(C$6&amp;" 1, "&amp;'Reporting Month'!$B$2),0))</f>
        <v>0</v>
      </c>
      <c r="D19" s="97">
        <f ca="1">COUNTIFS(FIT_Lite[[Referral Source]:[Referral Source]],'Dropdown Options'!$F5,FIT_Lite[[Referral Date]:[Referral Date]],"&gt;="&amp;DATEVALUE(D$6&amp;" 1, "&amp;'Reporting Month'!$B$2),FIT_Lite[[Referral Date]:[Referral Date]],"&lt;="&amp;EOMONTH(DATEVALUE(D$6&amp;" 1, "&amp;'Reporting Month'!$B$2),0))</f>
        <v>0</v>
      </c>
    </row>
    <row r="20" spans="1:4" ht="17.25" customHeight="1" thickBot="1" x14ac:dyDescent="0.3">
      <c r="A20" s="102" t="s">
        <v>2026</v>
      </c>
      <c r="B20" s="101"/>
      <c r="C20" s="100"/>
      <c r="D20" s="99"/>
    </row>
    <row r="21" spans="1:4" ht="30.75" customHeight="1" thickBot="1" x14ac:dyDescent="0.3">
      <c r="A21" s="98" t="s">
        <v>2025</v>
      </c>
      <c r="B21" s="97">
        <f ca="1">COUNTIFS(FIT_Lite[[Referral Source]:[Referral Source]],'Dropdown Options'!$F2,FIT_Lite[[Date Enrolled]:[Date Enrolled]],"&gt;="&amp;DATEVALUE(B$6&amp;" 1, "&amp;'Reporting Month'!$B$2),FIT_Lite[[Date Enrolled]:[Date Enrolled]],"&lt;="&amp;EOMONTH(DATEVALUE(B$6&amp;" 1, "&amp;'Reporting Month'!$B$2),0))</f>
        <v>0</v>
      </c>
      <c r="C21" s="97">
        <f ca="1">COUNTIFS(FIT_Lite[[Referral Source]:[Referral Source]],'Dropdown Options'!$F2,FIT_Lite[[Date Enrolled]:[Date Enrolled]],"&gt;="&amp;DATEVALUE(C$6&amp;" 1, "&amp;'Reporting Month'!$B$2),FIT_Lite[[Date Enrolled]:[Date Enrolled]],"&lt;="&amp;EOMONTH(DATEVALUE(C$6&amp;" 1, "&amp;'Reporting Month'!$B$2),0))</f>
        <v>0</v>
      </c>
      <c r="D21" s="97">
        <f ca="1">COUNTIFS(FIT_Lite[[Referral Source]:[Referral Source]],'Dropdown Options'!$F2,FIT_Lite[[Date Enrolled]:[Date Enrolled]],"&gt;="&amp;DATEVALUE(D$6&amp;" 1, "&amp;'Reporting Month'!$B$2),FIT_Lite[[Date Enrolled]:[Date Enrolled]],"&lt;="&amp;EOMONTH(DATEVALUE(D$6&amp;" 1, "&amp;'Reporting Month'!$B$2),0))</f>
        <v>0</v>
      </c>
    </row>
    <row r="22" spans="1:4" ht="30.75" customHeight="1" thickBot="1" x14ac:dyDescent="0.3">
      <c r="A22" s="96" t="s">
        <v>2024</v>
      </c>
      <c r="B22" s="97">
        <f ca="1">COUNTIFS(FIT_Lite[[Referral Source]:[Referral Source]],'Dropdown Options'!$F3,FIT_Lite[[Date Enrolled]:[Date Enrolled]],"&gt;="&amp;DATEVALUE(B$6&amp;" 1, "&amp;'Reporting Month'!$B$2),FIT_Lite[[Date Enrolled]:[Date Enrolled]],"&lt;="&amp;EOMONTH(DATEVALUE(B$6&amp;" 1, "&amp;'Reporting Month'!$B$2),0))</f>
        <v>0</v>
      </c>
      <c r="C22" s="97">
        <f ca="1">COUNTIFS(FIT_Lite[[Referral Source]:[Referral Source]],'Dropdown Options'!$F3,FIT_Lite[[Date Enrolled]:[Date Enrolled]],"&gt;="&amp;DATEVALUE(C$6&amp;" 1, "&amp;'Reporting Month'!$B$2),FIT_Lite[[Date Enrolled]:[Date Enrolled]],"&lt;="&amp;EOMONTH(DATEVALUE(C$6&amp;" 1, "&amp;'Reporting Month'!$B$2),0))</f>
        <v>0</v>
      </c>
      <c r="D22" s="97">
        <f ca="1">COUNTIFS(FIT_Lite[[Referral Source]:[Referral Source]],'Dropdown Options'!$F3,FIT_Lite[[Date Enrolled]:[Date Enrolled]],"&gt;="&amp;DATEVALUE(D$6&amp;" 1, "&amp;'Reporting Month'!$B$2),FIT_Lite[[Date Enrolled]:[Date Enrolled]],"&lt;="&amp;EOMONTH(DATEVALUE(D$6&amp;" 1, "&amp;'Reporting Month'!$B$2),0))</f>
        <v>0</v>
      </c>
    </row>
    <row r="23" spans="1:4" ht="30.75" customHeight="1" thickBot="1" x14ac:dyDescent="0.3">
      <c r="A23" s="96" t="s">
        <v>2023</v>
      </c>
      <c r="B23" s="97">
        <f ca="1">COUNTIFS(FIT_Lite[[Referral Source]:[Referral Source]],'Dropdown Options'!$F4,FIT_Lite[[Date Enrolled]:[Date Enrolled]],"&gt;="&amp;DATEVALUE(B$6&amp;" 1, "&amp;'Reporting Month'!$B$2),FIT_Lite[[Date Enrolled]:[Date Enrolled]],"&lt;="&amp;EOMONTH(DATEVALUE(B$6&amp;" 1, "&amp;'Reporting Month'!$B$2),0))</f>
        <v>0</v>
      </c>
      <c r="C23" s="97">
        <f ca="1">COUNTIFS(FIT_Lite[[Referral Source]:[Referral Source]],'Dropdown Options'!$F4,FIT_Lite[[Date Enrolled]:[Date Enrolled]],"&gt;="&amp;DATEVALUE(C$6&amp;" 1, "&amp;'Reporting Month'!$B$2),FIT_Lite[[Date Enrolled]:[Date Enrolled]],"&lt;="&amp;EOMONTH(DATEVALUE(C$6&amp;" 1, "&amp;'Reporting Month'!$B$2),0))</f>
        <v>0</v>
      </c>
      <c r="D23" s="97">
        <f ca="1">COUNTIFS(FIT_Lite[[Referral Source]:[Referral Source]],'Dropdown Options'!$F4,FIT_Lite[[Date Enrolled]:[Date Enrolled]],"&gt;="&amp;DATEVALUE(D$6&amp;" 1, "&amp;'Reporting Month'!$B$2),FIT_Lite[[Date Enrolled]:[Date Enrolled]],"&lt;="&amp;EOMONTH(DATEVALUE(D$6&amp;" 1, "&amp;'Reporting Month'!$B$2),0))</f>
        <v>0</v>
      </c>
    </row>
    <row r="24" spans="1:4" ht="30.75" customHeight="1" thickBot="1" x14ac:dyDescent="0.3">
      <c r="A24" s="96" t="s">
        <v>2022</v>
      </c>
      <c r="B24" s="97">
        <f ca="1">COUNTIFS(FIT_Lite[[Referral Source]:[Referral Source]],'Dropdown Options'!$F5,FIT_Lite[[Date Enrolled]:[Date Enrolled]],"&gt;="&amp;DATEVALUE(B$6&amp;" 1, "&amp;'Reporting Month'!$B$2),FIT_Lite[[Date Enrolled]:[Date Enrolled]],"&lt;="&amp;EOMONTH(DATEVALUE(B$6&amp;" 1, "&amp;'Reporting Month'!$B$2),0))</f>
        <v>0</v>
      </c>
      <c r="C24" s="97">
        <f ca="1">COUNTIFS(FIT_Lite[[Referral Source]:[Referral Source]],'Dropdown Options'!$F5,FIT_Lite[[Date Enrolled]:[Date Enrolled]],"&gt;="&amp;DATEVALUE(C$6&amp;" 1, "&amp;'Reporting Month'!$B$2),FIT_Lite[[Date Enrolled]:[Date Enrolled]],"&lt;="&amp;EOMONTH(DATEVALUE(C$6&amp;" 1, "&amp;'Reporting Month'!$B$2),0))</f>
        <v>0</v>
      </c>
      <c r="D24" s="97">
        <f ca="1">COUNTIFS(FIT_Lite[[Referral Source]:[Referral Source]],'Dropdown Options'!$F5,FIT_Lite[[Date Enrolled]:[Date Enrolled]],"&gt;="&amp;DATEVALUE(D$6&amp;" 1, "&amp;'Reporting Month'!$B$2),FIT_Lite[[Date Enrolled]:[Date Enrolled]],"&lt;="&amp;EOMONTH(DATEVALUE(D$6&amp;" 1, "&amp;'Reporting Month'!$B$2),0))</f>
        <v>0</v>
      </c>
    </row>
    <row r="25" spans="1:4" ht="15.75" thickBot="1" x14ac:dyDescent="0.3">
      <c r="A25" s="95"/>
      <c r="B25" s="94"/>
      <c r="C25" s="94"/>
      <c r="D25" s="93"/>
    </row>
  </sheetData>
  <mergeCells count="6">
    <mergeCell ref="B15:D15"/>
    <mergeCell ref="A1:D1"/>
    <mergeCell ref="A2:D2"/>
    <mergeCell ref="B3:D3"/>
    <mergeCell ref="B4:D4"/>
    <mergeCell ref="B8:D8"/>
  </mergeCells>
  <dataValidations count="1">
    <dataValidation type="list" allowBlank="1" showInputMessage="1" showErrorMessage="1" sqref="B5:D5" xr:uid="{976E9632-48D8-4F1C-A77A-BC422F8E49A8}">
      <formula1>"NWFHN, LSF, CFCHS, CFBHN, SEFBHN, BBHC, SFBHN"</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CB68-91D6-4907-A288-304057570011}">
  <sheetPr>
    <tabColor theme="8" tint="0.79998168889431442"/>
  </sheetPr>
  <dimension ref="A1:G25"/>
  <sheetViews>
    <sheetView workbookViewId="0">
      <selection activeCell="A4" sqref="A4"/>
    </sheetView>
  </sheetViews>
  <sheetFormatPr defaultRowHeight="15" x14ac:dyDescent="0.25"/>
  <cols>
    <col min="1" max="1" width="70.7109375" customWidth="1"/>
    <col min="2" max="4" width="12.7109375" customWidth="1"/>
  </cols>
  <sheetData>
    <row r="1" spans="1:7" ht="16.5" thickBot="1" x14ac:dyDescent="0.3">
      <c r="A1" s="204" t="s">
        <v>2046</v>
      </c>
      <c r="B1" s="205"/>
      <c r="C1" s="205"/>
      <c r="D1" s="206"/>
    </row>
    <row r="2" spans="1:7" ht="16.5" thickBot="1" x14ac:dyDescent="0.3">
      <c r="A2" s="204" t="s">
        <v>2054</v>
      </c>
      <c r="B2" s="205"/>
      <c r="C2" s="205"/>
      <c r="D2" s="206"/>
    </row>
    <row r="3" spans="1:7" ht="30" customHeight="1" thickBot="1" x14ac:dyDescent="0.3">
      <c r="A3" s="128">
        <f>Template!$A$2</f>
        <v>0</v>
      </c>
      <c r="B3" s="207" t="s">
        <v>2044</v>
      </c>
      <c r="C3" s="208"/>
      <c r="D3" s="209"/>
    </row>
    <row r="4" spans="1:7" ht="30" customHeight="1" thickBot="1" x14ac:dyDescent="0.3">
      <c r="A4" s="127" t="s">
        <v>2067</v>
      </c>
      <c r="B4" s="198" t="s">
        <v>2043</v>
      </c>
      <c r="C4" s="199"/>
      <c r="D4" s="200"/>
    </row>
    <row r="5" spans="1:7" ht="16.5" thickBot="1" x14ac:dyDescent="0.3">
      <c r="A5" s="126"/>
      <c r="B5" s="125"/>
      <c r="C5" s="124"/>
      <c r="D5" s="123"/>
    </row>
    <row r="6" spans="1:7" ht="33.75" thickBot="1" x14ac:dyDescent="0.3">
      <c r="A6" s="121" t="s">
        <v>2042</v>
      </c>
      <c r="B6" s="122" t="s">
        <v>2053</v>
      </c>
      <c r="C6" s="122" t="s">
        <v>2052</v>
      </c>
      <c r="D6" s="122" t="s">
        <v>2051</v>
      </c>
    </row>
    <row r="7" spans="1:7" ht="30.75" thickBot="1" x14ac:dyDescent="0.3">
      <c r="A7" s="121" t="s">
        <v>2038</v>
      </c>
      <c r="B7" s="120">
        <f ca="1">SUM(Census!C14:D14)</f>
        <v>0</v>
      </c>
      <c r="C7" s="120">
        <f ca="1">SUM(Census!C15:D15)</f>
        <v>0</v>
      </c>
      <c r="D7" s="120">
        <f ca="1">SUM(Census!C16:D16)</f>
        <v>0</v>
      </c>
    </row>
    <row r="8" spans="1:7" ht="17.25" thickBot="1" x14ac:dyDescent="0.3">
      <c r="A8" s="119" t="s">
        <v>2037</v>
      </c>
      <c r="B8" s="201"/>
      <c r="C8" s="202"/>
      <c r="D8" s="203"/>
    </row>
    <row r="9" spans="1:7" ht="30.75" customHeight="1" x14ac:dyDescent="0.25">
      <c r="A9" s="118" t="s">
        <v>2036</v>
      </c>
      <c r="B9" s="117">
        <f ca="1">Census!L14</f>
        <v>0</v>
      </c>
      <c r="C9" s="116">
        <f ca="1">Census!L15</f>
        <v>0</v>
      </c>
      <c r="D9" s="115">
        <f ca="1">Census!L16</f>
        <v>0</v>
      </c>
      <c r="F9" s="108"/>
      <c r="G9" s="108"/>
    </row>
    <row r="10" spans="1:7" ht="30.75" customHeight="1" x14ac:dyDescent="0.25">
      <c r="A10" s="113" t="s">
        <v>2035</v>
      </c>
      <c r="B10" s="114">
        <f ca="1">COUNTIFS(FIT_Lite[[Discharge Date]:[Discharge Date]],"&gt;="&amp;DATEVALUE(B$6&amp;" 1, "&amp;'Reporting Month'!$B$2+1),FIT_Lite[[Discharge Date]:[Discharge Date]],"&lt;="&amp;EOMONTH(DATEVALUE(B$6&amp;" 1, "&amp;'Reporting Month'!$B$2+1),0),FIT_Lite[[Discharge Reason]:[Discharge Reason]],Census!L$7,FIT_Lite[[Stably Housed at Discharge]:[Stably Housed at Discharge]],"Stable")</f>
        <v>0</v>
      </c>
      <c r="C10" s="114">
        <f ca="1">COUNTIFS(FIT_Lite[[Discharge Date]:[Discharge Date]],"&gt;="&amp;DATEVALUE(C$6&amp;" 1, "&amp;'Reporting Month'!$B$2+1),FIT_Lite[[Discharge Date]:[Discharge Date]],"&lt;="&amp;EOMONTH(DATEVALUE(C$6&amp;" 1, "&amp;'Reporting Month'!$B$2+1),0),FIT_Lite[[Discharge Reason]:[Discharge Reason]],Census!M$7,FIT_Lite[[Stably Housed at Discharge]:[Stably Housed at Discharge]],"Stable")</f>
        <v>0</v>
      </c>
      <c r="D10" s="114">
        <f ca="1">COUNTIFS(FIT_Lite[[Discharge Date]:[Discharge Date]],"&gt;="&amp;DATEVALUE(D$6&amp;" 1, "&amp;'Reporting Month'!$B$2+1),FIT_Lite[[Discharge Date]:[Discharge Date]],"&lt;="&amp;EOMONTH(DATEVALUE(D$6&amp;" 1, "&amp;'Reporting Month'!$B$2+1),0),FIT_Lite[[Discharge Reason]:[Discharge Reason]],Census!N$7,FIT_Lite[[Stably Housed at Discharge]:[Stably Housed at Discharge]],"Stable")</f>
        <v>0</v>
      </c>
      <c r="F10" s="108"/>
      <c r="G10" s="108"/>
    </row>
    <row r="11" spans="1:7" ht="30.75" customHeight="1" x14ac:dyDescent="0.25">
      <c r="A11" s="113" t="s">
        <v>2034</v>
      </c>
      <c r="B11" s="111" t="e">
        <f ca="1">B10/B9</f>
        <v>#DIV/0!</v>
      </c>
      <c r="C11" s="110" t="e">
        <f ca="1">C10/C9</f>
        <v>#DIV/0!</v>
      </c>
      <c r="D11" s="109" t="e">
        <f ca="1">D10/D9</f>
        <v>#DIV/0!</v>
      </c>
      <c r="F11" s="108"/>
      <c r="G11" s="108"/>
    </row>
    <row r="12" spans="1:7" ht="30.75" customHeight="1" x14ac:dyDescent="0.25">
      <c r="A12" s="112" t="s">
        <v>2033</v>
      </c>
      <c r="B12" s="114">
        <f ca="1">COUNTIFS(FIT_Lite[[Discharge Date]:[Discharge Date]],"&gt;="&amp;DATEVALUE(B$6&amp;" 1, "&amp;'Reporting Month'!$B$2+1),FIT_Lite[[Discharge Date]:[Discharge Date]],"&lt;="&amp;EOMONTH(DATEVALUE(B$6&amp;" 1, "&amp;'Reporting Month'!$B$2+1),0),FIT_Lite[[Discharge Reason]:[Discharge Reason]],Census!L$7,FIT_Lite[[Stably Employed at Discharge]:[Stably Employed at Discharge]],"Stable")</f>
        <v>0</v>
      </c>
      <c r="C12" s="114">
        <f ca="1">COUNTIFS(FIT_Lite[[Discharge Date]:[Discharge Date]],"&gt;="&amp;DATEVALUE(C$6&amp;" 1, "&amp;'Reporting Month'!$B$2+1),FIT_Lite[[Discharge Date]:[Discharge Date]],"&lt;="&amp;EOMONTH(DATEVALUE(C$6&amp;" 1, "&amp;'Reporting Month'!$B$2+1),0),FIT_Lite[[Discharge Reason]:[Discharge Reason]],Census!M$7,FIT_Lite[[Stably Employed at Discharge]:[Stably Employed at Discharge]],"Stable")</f>
        <v>0</v>
      </c>
      <c r="D12" s="114">
        <f ca="1">COUNTIFS(FIT_Lite[[Discharge Date]:[Discharge Date]],"&gt;="&amp;DATEVALUE(D$6&amp;" 1, "&amp;'Reporting Month'!$B$2+1),FIT_Lite[[Discharge Date]:[Discharge Date]],"&lt;="&amp;EOMONTH(DATEVALUE(D$6&amp;" 1, "&amp;'Reporting Month'!$B$2+1),0),FIT_Lite[[Discharge Reason]:[Discharge Reason]],Census!N$7,FIT_Lite[[Stably Employed at Discharge]:[Stably Employed at Discharge]],"Stable")</f>
        <v>0</v>
      </c>
      <c r="F12" s="108"/>
      <c r="G12" s="108"/>
    </row>
    <row r="13" spans="1:7" ht="30.75" customHeight="1" x14ac:dyDescent="0.25">
      <c r="A13" s="112" t="s">
        <v>2032</v>
      </c>
      <c r="B13" s="111" t="e">
        <f ca="1">B12/B9</f>
        <v>#DIV/0!</v>
      </c>
      <c r="C13" s="110" t="e">
        <f ca="1">C12/C9</f>
        <v>#DIV/0!</v>
      </c>
      <c r="D13" s="109" t="e">
        <f ca="1">D12/D9</f>
        <v>#DIV/0!</v>
      </c>
      <c r="F13" s="108"/>
      <c r="G13" s="108"/>
    </row>
    <row r="14" spans="1:7" ht="17.25" thickBot="1" x14ac:dyDescent="0.3">
      <c r="A14" s="107"/>
      <c r="B14" s="106"/>
      <c r="C14" s="106"/>
      <c r="D14" s="105"/>
    </row>
    <row r="15" spans="1:7" ht="17.25" thickBot="1" x14ac:dyDescent="0.3">
      <c r="A15" s="102" t="s">
        <v>2031</v>
      </c>
      <c r="B15" s="195"/>
      <c r="C15" s="196"/>
      <c r="D15" s="197"/>
    </row>
    <row r="16" spans="1:7" ht="30.75" customHeight="1" thickBot="1" x14ac:dyDescent="0.3">
      <c r="A16" s="98" t="s">
        <v>2030</v>
      </c>
      <c r="B16" s="97">
        <f ca="1">COUNTIFS(FIT_Lite[[Referral Source]:[Referral Source]],'Dropdown Options'!$F2,FIT_Lite[[Referral Date]:[Referral Date]],"&gt;="&amp;DATEVALUE(B$6&amp;" 1, "&amp;'Reporting Month'!$B$2+1),FIT_Lite[[Referral Date]:[Referral Date]],"&lt;="&amp;EOMONTH(DATEVALUE(B$6&amp;" 1, "&amp;'Reporting Month'!$B$2+1),0))</f>
        <v>0</v>
      </c>
      <c r="C16" s="97">
        <f ca="1">COUNTIFS(FIT_Lite[[Referral Source]:[Referral Source]],'Dropdown Options'!$F2,FIT_Lite[[Referral Date]:[Referral Date]],"&gt;="&amp;DATEVALUE(C$6&amp;" 1, "&amp;'Reporting Month'!$B$2+1),FIT_Lite[[Referral Date]:[Referral Date]],"&lt;="&amp;EOMONTH(DATEVALUE(C$6&amp;" 1, "&amp;'Reporting Month'!$B$2+1),0))</f>
        <v>0</v>
      </c>
      <c r="D16" s="97">
        <f ca="1">COUNTIFS(FIT_Lite[[Referral Source]:[Referral Source]],'Dropdown Options'!$F2,FIT_Lite[[Referral Date]:[Referral Date]],"&gt;="&amp;DATEVALUE(D$6&amp;" 1, "&amp;'Reporting Month'!$B$2+1),FIT_Lite[[Referral Date]:[Referral Date]],"&lt;="&amp;EOMONTH(DATEVALUE(D$6&amp;" 1, "&amp;'Reporting Month'!$B$2+1),0))</f>
        <v>0</v>
      </c>
    </row>
    <row r="17" spans="1:4" ht="30.75" customHeight="1" thickBot="1" x14ac:dyDescent="0.3">
      <c r="A17" s="96" t="s">
        <v>2029</v>
      </c>
      <c r="B17" s="97">
        <f ca="1">COUNTIFS(FIT_Lite[[Referral Source]:[Referral Source]],'Dropdown Options'!$F3,FIT_Lite[[Referral Date]:[Referral Date]],"&gt;="&amp;DATEVALUE(B$6&amp;" 1, "&amp;'Reporting Month'!$B$2+1),FIT_Lite[[Referral Date]:[Referral Date]],"&lt;="&amp;EOMONTH(DATEVALUE(B$6&amp;" 1, "&amp;'Reporting Month'!$B$2+1),0))</f>
        <v>0</v>
      </c>
      <c r="C17" s="97">
        <f ca="1">COUNTIFS(FIT_Lite[[Referral Source]:[Referral Source]],'Dropdown Options'!$F3,FIT_Lite[[Referral Date]:[Referral Date]],"&gt;="&amp;DATEVALUE(C$6&amp;" 1, "&amp;'Reporting Month'!$B$2+1),FIT_Lite[[Referral Date]:[Referral Date]],"&lt;="&amp;EOMONTH(DATEVALUE(C$6&amp;" 1, "&amp;'Reporting Month'!$B$2+1),0))</f>
        <v>0</v>
      </c>
      <c r="D17" s="97">
        <f ca="1">COUNTIFS(FIT_Lite[[Referral Source]:[Referral Source]],'Dropdown Options'!$F3,FIT_Lite[[Referral Date]:[Referral Date]],"&gt;="&amp;DATEVALUE(D$6&amp;" 1, "&amp;'Reporting Month'!$B$2+1),FIT_Lite[[Referral Date]:[Referral Date]],"&lt;="&amp;EOMONTH(DATEVALUE(D$6&amp;" 1, "&amp;'Reporting Month'!$B$2+1),0))</f>
        <v>0</v>
      </c>
    </row>
    <row r="18" spans="1:4" ht="30.75" customHeight="1" thickBot="1" x14ac:dyDescent="0.3">
      <c r="A18" s="104" t="s">
        <v>2028</v>
      </c>
      <c r="B18" s="97">
        <f ca="1">COUNTIFS(FIT_Lite[[Referral Source]:[Referral Source]],'Dropdown Options'!$F4,FIT_Lite[[Referral Date]:[Referral Date]],"&gt;="&amp;DATEVALUE(B$6&amp;" 1, "&amp;'Reporting Month'!$B$2+1),FIT_Lite[[Referral Date]:[Referral Date]],"&lt;="&amp;EOMONTH(DATEVALUE(B$6&amp;" 1, "&amp;'Reporting Month'!$B$2+1),0))</f>
        <v>0</v>
      </c>
      <c r="C18" s="97">
        <f ca="1">COUNTIFS(FIT_Lite[[Referral Source]:[Referral Source]],'Dropdown Options'!$F4,FIT_Lite[[Referral Date]:[Referral Date]],"&gt;="&amp;DATEVALUE(C$6&amp;" 1, "&amp;'Reporting Month'!$B$2+1),FIT_Lite[[Referral Date]:[Referral Date]],"&lt;="&amp;EOMONTH(DATEVALUE(C$6&amp;" 1, "&amp;'Reporting Month'!$B$2+1),0))</f>
        <v>0</v>
      </c>
      <c r="D18" s="97">
        <f ca="1">COUNTIFS(FIT_Lite[[Referral Source]:[Referral Source]],'Dropdown Options'!$F4,FIT_Lite[[Referral Date]:[Referral Date]],"&gt;="&amp;DATEVALUE(D$6&amp;" 1, "&amp;'Reporting Month'!$B$2+1),FIT_Lite[[Referral Date]:[Referral Date]],"&lt;="&amp;EOMONTH(DATEVALUE(D$6&amp;" 1, "&amp;'Reporting Month'!$B$2+1),0))</f>
        <v>0</v>
      </c>
    </row>
    <row r="19" spans="1:4" ht="30.75" customHeight="1" thickBot="1" x14ac:dyDescent="0.3">
      <c r="A19" s="103" t="s">
        <v>2027</v>
      </c>
      <c r="B19" s="97">
        <f ca="1">COUNTIFS(FIT_Lite[[Referral Source]:[Referral Source]],'Dropdown Options'!$F5,FIT_Lite[[Referral Date]:[Referral Date]],"&gt;="&amp;DATEVALUE(B$6&amp;" 1, "&amp;'Reporting Month'!$B$2+1),FIT_Lite[[Referral Date]:[Referral Date]],"&lt;="&amp;EOMONTH(DATEVALUE(B$6&amp;" 1, "&amp;'Reporting Month'!$B$2+1),0))</f>
        <v>0</v>
      </c>
      <c r="C19" s="97">
        <f ca="1">COUNTIFS(FIT_Lite[[Referral Source]:[Referral Source]],'Dropdown Options'!$F5,FIT_Lite[[Referral Date]:[Referral Date]],"&gt;="&amp;DATEVALUE(C$6&amp;" 1, "&amp;'Reporting Month'!$B$2+1),FIT_Lite[[Referral Date]:[Referral Date]],"&lt;="&amp;EOMONTH(DATEVALUE(C$6&amp;" 1, "&amp;'Reporting Month'!$B$2+1),0))</f>
        <v>0</v>
      </c>
      <c r="D19" s="97">
        <f ca="1">COUNTIFS(FIT_Lite[[Referral Source]:[Referral Source]],'Dropdown Options'!$F5,FIT_Lite[[Referral Date]:[Referral Date]],"&gt;="&amp;DATEVALUE(D$6&amp;" 1, "&amp;'Reporting Month'!$B$2+1),FIT_Lite[[Referral Date]:[Referral Date]],"&lt;="&amp;EOMONTH(DATEVALUE(D$6&amp;" 1, "&amp;'Reporting Month'!$B$2+1),0))</f>
        <v>0</v>
      </c>
    </row>
    <row r="20" spans="1:4" ht="17.25" thickBot="1" x14ac:dyDescent="0.3">
      <c r="A20" s="102" t="s">
        <v>2026</v>
      </c>
      <c r="B20" s="101"/>
      <c r="C20" s="100"/>
      <c r="D20" s="99"/>
    </row>
    <row r="21" spans="1:4" ht="30.75" customHeight="1" thickBot="1" x14ac:dyDescent="0.3">
      <c r="A21" s="98" t="s">
        <v>2025</v>
      </c>
      <c r="B21" s="97">
        <f ca="1">COUNTIFS(FIT_Lite[[Referral Source]:[Referral Source]],'Dropdown Options'!$F2,FIT_Lite[[Date Enrolled]:[Date Enrolled]],"&gt;="&amp;DATEVALUE(B$6&amp;" 1, "&amp;'Reporting Month'!$B$2+1),FIT_Lite[[Date Enrolled]:[Date Enrolled]],"&lt;="&amp;EOMONTH(DATEVALUE(B$6&amp;" 1, "&amp;'Reporting Month'!$B$2+1),0))</f>
        <v>0</v>
      </c>
      <c r="C21" s="97">
        <f ca="1">COUNTIFS(FIT_Lite[[Referral Source]:[Referral Source]],'Dropdown Options'!$F2,FIT_Lite[[Date Enrolled]:[Date Enrolled]],"&gt;="&amp;DATEVALUE(C$6&amp;" 1, "&amp;'Reporting Month'!$B$2+1),FIT_Lite[[Date Enrolled]:[Date Enrolled]],"&lt;="&amp;EOMONTH(DATEVALUE(C$6&amp;" 1, "&amp;'Reporting Month'!$B$2+1),0))</f>
        <v>0</v>
      </c>
      <c r="D21" s="97">
        <f ca="1">COUNTIFS(FIT_Lite[[Referral Source]:[Referral Source]],'Dropdown Options'!$F2,FIT_Lite[[Date Enrolled]:[Date Enrolled]],"&gt;="&amp;DATEVALUE(D$6&amp;" 1, "&amp;'Reporting Month'!$B$2+1),FIT_Lite[[Date Enrolled]:[Date Enrolled]],"&lt;="&amp;EOMONTH(DATEVALUE(D$6&amp;" 1, "&amp;'Reporting Month'!$B$2+1),0))</f>
        <v>0</v>
      </c>
    </row>
    <row r="22" spans="1:4" ht="30.75" customHeight="1" thickBot="1" x14ac:dyDescent="0.3">
      <c r="A22" s="96" t="s">
        <v>2024</v>
      </c>
      <c r="B22" s="97">
        <f ca="1">COUNTIFS(FIT_Lite[[Referral Source]:[Referral Source]],'Dropdown Options'!$F3,FIT_Lite[[Date Enrolled]:[Date Enrolled]],"&gt;="&amp;DATEVALUE(B$6&amp;" 1, "&amp;'Reporting Month'!$B$2+1),FIT_Lite[[Date Enrolled]:[Date Enrolled]],"&lt;="&amp;EOMONTH(DATEVALUE(B$6&amp;" 1, "&amp;'Reporting Month'!$B$2+1),0))</f>
        <v>0</v>
      </c>
      <c r="C22" s="97">
        <f ca="1">COUNTIFS(FIT_Lite[[Referral Source]:[Referral Source]],'Dropdown Options'!$F3,FIT_Lite[[Date Enrolled]:[Date Enrolled]],"&gt;="&amp;DATEVALUE(C$6&amp;" 1, "&amp;'Reporting Month'!$B$2+1),FIT_Lite[[Date Enrolled]:[Date Enrolled]],"&lt;="&amp;EOMONTH(DATEVALUE(C$6&amp;" 1, "&amp;'Reporting Month'!$B$2+1),0))</f>
        <v>0</v>
      </c>
      <c r="D22" s="97">
        <f ca="1">COUNTIFS(FIT_Lite[[Referral Source]:[Referral Source]],'Dropdown Options'!$F3,FIT_Lite[[Date Enrolled]:[Date Enrolled]],"&gt;="&amp;DATEVALUE(D$6&amp;" 1, "&amp;'Reporting Month'!$B$2+1),FIT_Lite[[Date Enrolled]:[Date Enrolled]],"&lt;="&amp;EOMONTH(DATEVALUE(D$6&amp;" 1, "&amp;'Reporting Month'!$B$2+1),0))</f>
        <v>0</v>
      </c>
    </row>
    <row r="23" spans="1:4" ht="30.75" customHeight="1" thickBot="1" x14ac:dyDescent="0.3">
      <c r="A23" s="96" t="s">
        <v>2023</v>
      </c>
      <c r="B23" s="97">
        <f ca="1">COUNTIFS(FIT_Lite[[Referral Source]:[Referral Source]],'Dropdown Options'!$F4,FIT_Lite[[Date Enrolled]:[Date Enrolled]],"&gt;="&amp;DATEVALUE(B$6&amp;" 1, "&amp;'Reporting Month'!$B$2+1),FIT_Lite[[Date Enrolled]:[Date Enrolled]],"&lt;="&amp;EOMONTH(DATEVALUE(B$6&amp;" 1, "&amp;'Reporting Month'!$B$2+1),0))</f>
        <v>0</v>
      </c>
      <c r="C23" s="97">
        <f ca="1">COUNTIFS(FIT_Lite[[Referral Source]:[Referral Source]],'Dropdown Options'!$F4,FIT_Lite[[Date Enrolled]:[Date Enrolled]],"&gt;="&amp;DATEVALUE(C$6&amp;" 1, "&amp;'Reporting Month'!$B$2+1),FIT_Lite[[Date Enrolled]:[Date Enrolled]],"&lt;="&amp;EOMONTH(DATEVALUE(C$6&amp;" 1, "&amp;'Reporting Month'!$B$2+1),0))</f>
        <v>0</v>
      </c>
      <c r="D23" s="97">
        <f ca="1">COUNTIFS(FIT_Lite[[Referral Source]:[Referral Source]],'Dropdown Options'!$F4,FIT_Lite[[Date Enrolled]:[Date Enrolled]],"&gt;="&amp;DATEVALUE(D$6&amp;" 1, "&amp;'Reporting Month'!$B$2+1),FIT_Lite[[Date Enrolled]:[Date Enrolled]],"&lt;="&amp;EOMONTH(DATEVALUE(D$6&amp;" 1, "&amp;'Reporting Month'!$B$2+1),0))</f>
        <v>0</v>
      </c>
    </row>
    <row r="24" spans="1:4" ht="30.75" customHeight="1" thickBot="1" x14ac:dyDescent="0.3">
      <c r="A24" s="96" t="s">
        <v>2022</v>
      </c>
      <c r="B24" s="97">
        <f ca="1">COUNTIFS(FIT_Lite[[Referral Source]:[Referral Source]],'Dropdown Options'!$F5,FIT_Lite[[Date Enrolled]:[Date Enrolled]],"&gt;="&amp;DATEVALUE(B$6&amp;" 1, "&amp;'Reporting Month'!$B$2+1),FIT_Lite[[Date Enrolled]:[Date Enrolled]],"&lt;="&amp;EOMONTH(DATEVALUE(B$6&amp;" 1, "&amp;'Reporting Month'!$B$2+1),0))</f>
        <v>0</v>
      </c>
      <c r="C24" s="97">
        <f ca="1">COUNTIFS(FIT_Lite[[Referral Source]:[Referral Source]],'Dropdown Options'!$F5,FIT_Lite[[Date Enrolled]:[Date Enrolled]],"&gt;="&amp;DATEVALUE(C$6&amp;" 1, "&amp;'Reporting Month'!$B$2+1),FIT_Lite[[Date Enrolled]:[Date Enrolled]],"&lt;="&amp;EOMONTH(DATEVALUE(C$6&amp;" 1, "&amp;'Reporting Month'!$B$2+1),0))</f>
        <v>0</v>
      </c>
      <c r="D24" s="97">
        <f ca="1">COUNTIFS(FIT_Lite[[Referral Source]:[Referral Source]],'Dropdown Options'!$F5,FIT_Lite[[Date Enrolled]:[Date Enrolled]],"&gt;="&amp;DATEVALUE(D$6&amp;" 1, "&amp;'Reporting Month'!$B$2+1),FIT_Lite[[Date Enrolled]:[Date Enrolled]],"&lt;="&amp;EOMONTH(DATEVALUE(D$6&amp;" 1, "&amp;'Reporting Month'!$B$2+1),0))</f>
        <v>0</v>
      </c>
    </row>
    <row r="25" spans="1:4" ht="15.75" thickBot="1" x14ac:dyDescent="0.3">
      <c r="A25" s="95"/>
      <c r="B25" s="94"/>
      <c r="C25" s="94"/>
      <c r="D25" s="93"/>
    </row>
  </sheetData>
  <mergeCells count="6">
    <mergeCell ref="B15:D15"/>
    <mergeCell ref="A1:D1"/>
    <mergeCell ref="A2:D2"/>
    <mergeCell ref="B3:D3"/>
    <mergeCell ref="B4:D4"/>
    <mergeCell ref="B8:D8"/>
  </mergeCells>
  <dataValidations count="1">
    <dataValidation type="list" allowBlank="1" showInputMessage="1" showErrorMessage="1" sqref="B5:D5" xr:uid="{9EC8318A-1162-4554-88A4-2E45BE0628EF}">
      <formula1>"NWFHN, LSF, CFCHS, CFBHN, SEFBHN, BBHC, SFBHN"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6dae51fde7ee0504ff1f41e0975a01d9">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dd74830ef35c5cc8f969e3c67e079816"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532c155-e1cb-42a2-b710-8d3f48b81afc">
      <UserInfo>
        <DisplayName>Hayden J. Keeney</DisplayName>
        <AccountId>140</AccountId>
        <AccountType/>
      </UserInfo>
      <UserInfo>
        <DisplayName>SAMH_Test</DisplayName>
        <AccountId>141</AccountId>
        <AccountType/>
      </UserInfo>
      <UserInfo>
        <DisplayName>Zachary Jimison</DisplayName>
        <AccountId>94</AccountId>
        <AccountType/>
      </UserInfo>
      <UserInfo>
        <DisplayName>Erica L. Machnic</DisplayName>
        <AccountId>60</AccountId>
        <AccountType/>
      </UserInfo>
      <UserInfo>
        <DisplayName>Ruth Garrido</DisplayName>
        <AccountId>123</AccountId>
        <AccountType/>
      </UserInfo>
      <UserInfo>
        <DisplayName>Fatou Mbaye</DisplayName>
        <AccountId>122</AccountId>
        <AccountType/>
      </UserInfo>
      <UserInfo>
        <DisplayName>Bryan Micu</DisplayName>
        <AccountId>38</AccountId>
        <AccountType/>
      </UserInfo>
      <UserInfo>
        <DisplayName>Dr. Matt Munyon</DisplayName>
        <AccountId>97</AccountId>
        <AccountType/>
      </UserInfo>
      <UserInfo>
        <DisplayName>Tollie J. Thigpen III</DisplayName>
        <AccountId>121</AccountId>
        <AccountType/>
      </UserInfo>
      <UserInfo>
        <DisplayName>Seema Joseph</DisplayName>
        <AccountId>40</AccountId>
        <AccountType/>
      </UserInfo>
      <UserInfo>
        <DisplayName>Sireesha Basvoju</DisplayName>
        <AccountId>129</AccountId>
        <AccountType/>
      </UserInfo>
    </SharedWithUsers>
    <TaxCatchAll xmlns="7532c155-e1cb-42a2-b710-8d3f48b81afc"/>
    <lcf76f155ced4ddcb4097134ff3c332f xmlns="377d2592-5041-419b-a5a7-869178a8e937">
      <Terms xmlns="http://schemas.microsoft.com/office/infopath/2007/PartnerControls"/>
    </lcf76f155ced4ddcb4097134ff3c332f>
    <_Flow_SignoffStatus xmlns="377d2592-5041-419b-a5a7-869178a8e937" xsi:nil="true"/>
  </documentManagement>
</p:properties>
</file>

<file path=customXml/itemProps1.xml><?xml version="1.0" encoding="utf-8"?>
<ds:datastoreItem xmlns:ds="http://schemas.openxmlformats.org/officeDocument/2006/customXml" ds:itemID="{234D62E4-0298-43C0-9687-EAD26D4C6574}">
  <ds:schemaRefs>
    <ds:schemaRef ds:uri="http://schemas.microsoft.com/sharepoint/v3/contenttype/forms"/>
  </ds:schemaRefs>
</ds:datastoreItem>
</file>

<file path=customXml/itemProps2.xml><?xml version="1.0" encoding="utf-8"?>
<ds:datastoreItem xmlns:ds="http://schemas.openxmlformats.org/officeDocument/2006/customXml" ds:itemID="{EE13E8A7-CEA4-40B9-95C6-16523566E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214F5A-A156-4A7D-9328-48954D2338B7}">
  <ds:schemaRefs>
    <ds:schemaRef ds:uri="http://purl.org/dc/dcmitype/"/>
    <ds:schemaRef ds:uri="http://schemas.microsoft.com/office/2006/documentManagement/types"/>
    <ds:schemaRef ds:uri="http://purl.org/dc/elements/1.1/"/>
    <ds:schemaRef ds:uri="http://schemas.microsoft.com/office/infopath/2007/PartnerControls"/>
    <ds:schemaRef ds:uri="377d2592-5041-419b-a5a7-869178a8e937"/>
    <ds:schemaRef ds:uri="7532c155-e1cb-42a2-b710-8d3f48b81afc"/>
    <ds:schemaRef ds:uri="http://schemas.microsoft.com/office/2006/metadata/properties"/>
    <ds:schemaRef ds:uri="http://www.w3.org/XML/1998/namespac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Reporting Month</vt:lpstr>
      <vt:lpstr>Template</vt:lpstr>
      <vt:lpstr>Dropdown Options</vt:lpstr>
      <vt:lpstr>Statistics</vt:lpstr>
      <vt:lpstr>Census</vt:lpstr>
      <vt:lpstr> Q1</vt:lpstr>
      <vt:lpstr>Q2</vt:lpstr>
      <vt:lpstr>Q3</vt:lpstr>
      <vt:lpstr>Q4</vt:lpstr>
      <vt:lpstr>Definitions</vt:lpstr>
      <vt:lpstr>AAPI_Conducted</vt:lpstr>
      <vt:lpstr>Assessment_Status</vt:lpstr>
      <vt:lpstr>Care_Type</vt:lpstr>
      <vt:lpstr>Care_Type_Post</vt:lpstr>
      <vt:lpstr>Discharge_Reason</vt:lpstr>
      <vt:lpstr>Employment_Status</vt:lpstr>
      <vt:lpstr>EmpStat</vt:lpstr>
      <vt:lpstr>ICD10_Combined</vt:lpstr>
      <vt:lpstr>Living_Arr</vt:lpstr>
      <vt:lpstr>Non_Enrollment_Reason</vt:lpstr>
      <vt:lpstr>Providers</vt:lpstr>
      <vt:lpstr>RefSource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Kirk Villorente</dc:creator>
  <cp:keywords/>
  <dc:description/>
  <cp:lastModifiedBy>Princess Bordeaux Bartolazo</cp:lastModifiedBy>
  <cp:revision/>
  <dcterms:created xsi:type="dcterms:W3CDTF">2023-12-04T22:28:14Z</dcterms:created>
  <dcterms:modified xsi:type="dcterms:W3CDTF">2025-10-10T14:50:46Z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MediaServiceImageTags">
    <vt:lpwstr/>
  </property>
</Properties>
</file>