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lsfnet.sharepoint.com/sites/LSF_NE_SAMH/Shared Documents/Network Management/Contract Development-Doc Templates/NSP Contract Documents/4. Incorporated Documents/"/>
    </mc:Choice>
  </mc:AlternateContent>
  <xr:revisionPtr revIDLastSave="0" documentId="8_{853BFEAF-BD2B-457B-A409-19A5BC7E6395}" xr6:coauthVersionLast="47" xr6:coauthVersionMax="47" xr10:uidLastSave="{00000000-0000-0000-0000-000000000000}"/>
  <bookViews>
    <workbookView xWindow="57480" yWindow="-120" windowWidth="29040" windowHeight="15720" firstSheet="14" activeTab="14" xr2:uid="{00000000-000D-0000-FFFF-FFFF00000000}"/>
  </bookViews>
  <sheets>
    <sheet name="July" sheetId="8" r:id="rId1"/>
    <sheet name="August" sheetId="7" r:id="rId2"/>
    <sheet name="September" sheetId="6" r:id="rId3"/>
    <sheet name="October" sheetId="3" r:id="rId4"/>
    <sheet name="November" sheetId="5" r:id="rId5"/>
    <sheet name="December" sheetId="4" r:id="rId6"/>
    <sheet name="January" sheetId="14" r:id="rId7"/>
    <sheet name="February" sheetId="13" r:id="rId8"/>
    <sheet name="March" sheetId="12" r:id="rId9"/>
    <sheet name="April" sheetId="11" r:id="rId10"/>
    <sheet name="May" sheetId="10" r:id="rId11"/>
    <sheet name="June" sheetId="9" r:id="rId12"/>
    <sheet name="Template" sheetId="1" r:id="rId13"/>
    <sheet name="Repeat Calls" sheetId="16" r:id="rId14"/>
    <sheet name="Statistics &amp; Lists" sheetId="2" r:id="rId15"/>
    <sheet name="Instructions" sheetId="15" r:id="rId16"/>
    <sheet name="DCF Funded Updated" sheetId="17" r:id="rId17"/>
    <sheet name="Dropdown" sheetId="18" r:id="rId18"/>
  </sheets>
  <definedNames>
    <definedName name="_xlnm._FilterDatabase" localSheetId="9" hidden="1">April!$M$1:$M$240</definedName>
    <definedName name="_xlnm._FilterDatabase" localSheetId="1" hidden="1">August!$A$1:$AQ$1</definedName>
    <definedName name="_xlnm._FilterDatabase" localSheetId="5" hidden="1">December!$A$1:$AR$1</definedName>
    <definedName name="_xlnm._FilterDatabase" localSheetId="7" hidden="1">February!$A$1:$AR$199</definedName>
    <definedName name="_xlnm._FilterDatabase" localSheetId="6" hidden="1">January!$A$1:$AQ$192</definedName>
    <definedName name="_xlnm._FilterDatabase" localSheetId="0" hidden="1">July!$A$1:$AQ$1</definedName>
    <definedName name="_xlnm._FilterDatabase" localSheetId="8" hidden="1">March!$M$1:$M$241</definedName>
    <definedName name="_xlnm._FilterDatabase" localSheetId="10" hidden="1">May!$M$1:$M$241</definedName>
    <definedName name="_xlnm._FilterDatabase" localSheetId="4" hidden="1">November!$A$1:$AQ$197</definedName>
    <definedName name="_xlnm._FilterDatabase" localSheetId="3" hidden="1">October!$A$1:$AQ$201</definedName>
    <definedName name="_xlnm._FilterDatabase" localSheetId="2" hidden="1">September!$A$1:$AQ$201</definedName>
    <definedName name="ChWe">ChildWelfare[If client is under 18, is the client involved in child welfare?]</definedName>
    <definedName name="Month">Dropdown!$D$2:$D$5</definedName>
    <definedName name="ParCon">ParentalConsent[If client is under 18, was parental consent obtained?]</definedName>
    <definedName name="Providers">Dropdown!$A$2:$A$5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94" i="14" l="1"/>
  <c r="P237" i="8"/>
  <c r="D156" i="2" s="1"/>
  <c r="P238" i="8"/>
  <c r="D157" i="2" s="1"/>
  <c r="P239" i="8"/>
  <c r="D158" i="2" s="1"/>
  <c r="P240" i="8"/>
  <c r="D159" i="2" s="1"/>
  <c r="P241" i="8"/>
  <c r="D160" i="2" s="1"/>
  <c r="P242" i="8"/>
  <c r="D161" i="2" s="1"/>
  <c r="P243" i="8"/>
  <c r="D162" i="2" s="1"/>
  <c r="P248" i="7"/>
  <c r="E162" i="2" s="1"/>
  <c r="P242" i="7"/>
  <c r="E156" i="2" s="1"/>
  <c r="P243" i="7"/>
  <c r="E157" i="2" s="1"/>
  <c r="P244" i="7"/>
  <c r="E158" i="2" s="1"/>
  <c r="P245" i="7"/>
  <c r="E159" i="2" s="1"/>
  <c r="P246" i="7"/>
  <c r="E160" i="2" s="1"/>
  <c r="P247" i="7"/>
  <c r="E161" i="2" s="1"/>
  <c r="R203" i="6"/>
  <c r="P248" i="6"/>
  <c r="F162" i="2" s="1"/>
  <c r="P242" i="6"/>
  <c r="F156" i="2" s="1"/>
  <c r="P243" i="6"/>
  <c r="F157" i="2" s="1"/>
  <c r="P244" i="6"/>
  <c r="F158" i="2" s="1"/>
  <c r="P245" i="6"/>
  <c r="F159" i="2" s="1"/>
  <c r="P246" i="6"/>
  <c r="F160" i="2" s="1"/>
  <c r="P247" i="6"/>
  <c r="F161" i="2" s="1"/>
  <c r="P247" i="3"/>
  <c r="H161" i="2" s="1"/>
  <c r="P248" i="3"/>
  <c r="H162" i="2" s="1"/>
  <c r="P242" i="3"/>
  <c r="H156" i="2" s="1"/>
  <c r="P243" i="3"/>
  <c r="H157" i="2" s="1"/>
  <c r="P244" i="3"/>
  <c r="H158" i="2" s="1"/>
  <c r="P245" i="3"/>
  <c r="H159" i="2" s="1"/>
  <c r="P246" i="3"/>
  <c r="H160" i="2" s="1"/>
  <c r="P244" i="5"/>
  <c r="I162" i="2" s="1"/>
  <c r="P238" i="5"/>
  <c r="I156" i="2" s="1"/>
  <c r="P239" i="5"/>
  <c r="I157" i="2" s="1"/>
  <c r="P240" i="5"/>
  <c r="I158" i="2" s="1"/>
  <c r="P241" i="5"/>
  <c r="I159" i="2" s="1"/>
  <c r="P242" i="5"/>
  <c r="I160" i="2" s="1"/>
  <c r="P243" i="5"/>
  <c r="I161" i="2" s="1"/>
  <c r="P241" i="4"/>
  <c r="J161" i="2" s="1"/>
  <c r="P242" i="4"/>
  <c r="J162" i="2" s="1"/>
  <c r="P236" i="4"/>
  <c r="J156" i="2" s="1"/>
  <c r="P237" i="4"/>
  <c r="J157" i="2" s="1"/>
  <c r="P238" i="4"/>
  <c r="J158" i="2" s="1"/>
  <c r="P239" i="4"/>
  <c r="J159" i="2" s="1"/>
  <c r="P240" i="4"/>
  <c r="J160" i="2" s="1"/>
  <c r="P238" i="14"/>
  <c r="L161" i="2" s="1"/>
  <c r="P239" i="14"/>
  <c r="L162" i="2" s="1"/>
  <c r="P233" i="14"/>
  <c r="L156" i="2" s="1"/>
  <c r="P234" i="14"/>
  <c r="L157" i="2" s="1"/>
  <c r="P235" i="14"/>
  <c r="L158" i="2" s="1"/>
  <c r="P236" i="14"/>
  <c r="L159" i="2" s="1"/>
  <c r="P237" i="14"/>
  <c r="L160" i="2" s="1"/>
  <c r="P240" i="13"/>
  <c r="M156" i="2" s="1"/>
  <c r="P241" i="13"/>
  <c r="M157" i="2" s="1"/>
  <c r="P242" i="13"/>
  <c r="M158" i="2" s="1"/>
  <c r="P243" i="13"/>
  <c r="M159" i="2" s="1"/>
  <c r="P244" i="13"/>
  <c r="M160" i="2" s="1"/>
  <c r="P245" i="13"/>
  <c r="M161" i="2" s="1"/>
  <c r="P246" i="13"/>
  <c r="M162" i="2" s="1"/>
  <c r="P248" i="12"/>
  <c r="N162" i="2" s="1"/>
  <c r="P242" i="12"/>
  <c r="N156" i="2" s="1"/>
  <c r="P243" i="12"/>
  <c r="N157" i="2" s="1"/>
  <c r="P244" i="12"/>
  <c r="N158" i="2" s="1"/>
  <c r="P245" i="12"/>
  <c r="N159" i="2" s="1"/>
  <c r="P246" i="12"/>
  <c r="N160" i="2" s="1"/>
  <c r="P247" i="12"/>
  <c r="N161" i="2" s="1"/>
  <c r="P241" i="11"/>
  <c r="P156" i="2" s="1"/>
  <c r="P242" i="11"/>
  <c r="P157" i="2" s="1"/>
  <c r="P243" i="11"/>
  <c r="P158" i="2" s="1"/>
  <c r="P244" i="11"/>
  <c r="P159" i="2" s="1"/>
  <c r="P245" i="11"/>
  <c r="P160" i="2" s="1"/>
  <c r="P246" i="11"/>
  <c r="P161" i="2" s="1"/>
  <c r="P247" i="11"/>
  <c r="P162" i="2" s="1"/>
  <c r="P248" i="10"/>
  <c r="Q162" i="2" s="1"/>
  <c r="P242" i="10"/>
  <c r="Q156" i="2" s="1"/>
  <c r="P243" i="10"/>
  <c r="Q157" i="2" s="1"/>
  <c r="P244" i="10"/>
  <c r="Q158" i="2" s="1"/>
  <c r="P245" i="10"/>
  <c r="Q159" i="2" s="1"/>
  <c r="P246" i="10"/>
  <c r="Q160" i="2" s="1"/>
  <c r="P247" i="10"/>
  <c r="Q161" i="2" s="1"/>
  <c r="P240" i="9"/>
  <c r="R156" i="2" s="1"/>
  <c r="P241" i="9"/>
  <c r="R157" i="2" s="1"/>
  <c r="P242" i="9"/>
  <c r="R158" i="2" s="1"/>
  <c r="P243" i="9"/>
  <c r="R159" i="2" s="1"/>
  <c r="P244" i="9"/>
  <c r="R160" i="2" s="1"/>
  <c r="P245" i="9"/>
  <c r="R161" i="2" s="1"/>
  <c r="P246" i="9"/>
  <c r="R162" i="2" s="1"/>
  <c r="P242" i="1"/>
  <c r="P243" i="1"/>
  <c r="P244" i="1"/>
  <c r="P245" i="1"/>
  <c r="P246" i="1"/>
  <c r="P247" i="1"/>
  <c r="P248" i="1"/>
  <c r="AA200" i="8"/>
  <c r="D225" i="2" s="1"/>
  <c r="AA205" i="7"/>
  <c r="E225" i="2" s="1"/>
  <c r="AA205" i="6"/>
  <c r="F225" i="2" s="1"/>
  <c r="AA205" i="3"/>
  <c r="H225" i="2" s="1"/>
  <c r="AA201" i="5"/>
  <c r="I225" i="2" s="1"/>
  <c r="AA199" i="4"/>
  <c r="J225" i="2" s="1"/>
  <c r="AA196" i="14"/>
  <c r="L225" i="2" s="1"/>
  <c r="AA203" i="13"/>
  <c r="M225" i="2" s="1"/>
  <c r="AA205" i="12"/>
  <c r="N225" i="2" s="1"/>
  <c r="AA204" i="11"/>
  <c r="P225" i="2" s="1"/>
  <c r="AA205" i="10"/>
  <c r="Q225" i="2" s="1"/>
  <c r="AA203" i="9"/>
  <c r="R225" i="2" s="1"/>
  <c r="AA205" i="1"/>
  <c r="S162" i="2" l="1"/>
  <c r="S159" i="2"/>
  <c r="S161" i="2"/>
  <c r="S160" i="2"/>
  <c r="S157" i="2"/>
  <c r="S158" i="2"/>
  <c r="S156" i="2"/>
  <c r="O156" i="2"/>
  <c r="O162" i="2"/>
  <c r="O160" i="2"/>
  <c r="O159" i="2"/>
  <c r="O161" i="2"/>
  <c r="O158" i="2"/>
  <c r="O157" i="2"/>
  <c r="K158" i="2"/>
  <c r="K157" i="2"/>
  <c r="K156" i="2"/>
  <c r="K161" i="2"/>
  <c r="K162" i="2"/>
  <c r="K160" i="2"/>
  <c r="K159" i="2"/>
  <c r="G160" i="2"/>
  <c r="G157" i="2"/>
  <c r="G159" i="2"/>
  <c r="G156" i="2"/>
  <c r="G161" i="2"/>
  <c r="G158" i="2"/>
  <c r="G162" i="2"/>
  <c r="K225" i="2"/>
  <c r="S225" i="2"/>
  <c r="O225" i="2"/>
  <c r="G225" i="2"/>
  <c r="K3" i="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 i="1"/>
  <c r="K3" i="9"/>
  <c r="K4" i="9"/>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2" i="9"/>
  <c r="K3" i="10"/>
  <c r="K4" i="10"/>
  <c r="K5" i="10"/>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K102" i="10"/>
  <c r="K103" i="10"/>
  <c r="K104" i="10"/>
  <c r="K105" i="10"/>
  <c r="K106" i="10"/>
  <c r="K107" i="10"/>
  <c r="K108" i="10"/>
  <c r="K109" i="10"/>
  <c r="K110" i="10"/>
  <c r="K111" i="10"/>
  <c r="K112" i="10"/>
  <c r="K113" i="10"/>
  <c r="K114" i="10"/>
  <c r="K115" i="10"/>
  <c r="K116" i="10"/>
  <c r="K117" i="10"/>
  <c r="K118" i="10"/>
  <c r="K119" i="10"/>
  <c r="K120" i="10"/>
  <c r="K121" i="10"/>
  <c r="K122" i="10"/>
  <c r="K123" i="10"/>
  <c r="K124" i="10"/>
  <c r="K125" i="10"/>
  <c r="K126" i="10"/>
  <c r="K127" i="10"/>
  <c r="K128" i="10"/>
  <c r="K129" i="10"/>
  <c r="K130" i="10"/>
  <c r="K131" i="10"/>
  <c r="K132" i="10"/>
  <c r="K133" i="10"/>
  <c r="K134" i="10"/>
  <c r="K135" i="10"/>
  <c r="K136" i="10"/>
  <c r="K137" i="10"/>
  <c r="K138" i="10"/>
  <c r="K139" i="10"/>
  <c r="K140" i="10"/>
  <c r="K141" i="10"/>
  <c r="K142" i="10"/>
  <c r="K143" i="10"/>
  <c r="K144" i="10"/>
  <c r="K145" i="10"/>
  <c r="K146" i="10"/>
  <c r="K147" i="10"/>
  <c r="K148" i="10"/>
  <c r="K149" i="10"/>
  <c r="K150" i="10"/>
  <c r="K151" i="10"/>
  <c r="K152" i="10"/>
  <c r="K153" i="10"/>
  <c r="K154" i="10"/>
  <c r="K155" i="10"/>
  <c r="K156" i="10"/>
  <c r="K157" i="10"/>
  <c r="K158" i="10"/>
  <c r="K159" i="10"/>
  <c r="K160" i="10"/>
  <c r="K161" i="10"/>
  <c r="K162" i="10"/>
  <c r="K163" i="10"/>
  <c r="K164" i="10"/>
  <c r="K165" i="10"/>
  <c r="K166" i="10"/>
  <c r="K167" i="10"/>
  <c r="K168" i="10"/>
  <c r="K169" i="10"/>
  <c r="K170" i="10"/>
  <c r="K171" i="10"/>
  <c r="K172" i="10"/>
  <c r="K173" i="10"/>
  <c r="K174" i="10"/>
  <c r="K175" i="10"/>
  <c r="K176" i="10"/>
  <c r="K177" i="10"/>
  <c r="K178" i="10"/>
  <c r="K179" i="10"/>
  <c r="K180" i="10"/>
  <c r="K181" i="10"/>
  <c r="K182" i="10"/>
  <c r="K183" i="10"/>
  <c r="K184" i="10"/>
  <c r="K185" i="10"/>
  <c r="K186" i="10"/>
  <c r="K187" i="10"/>
  <c r="K188" i="10"/>
  <c r="K189" i="10"/>
  <c r="K190" i="10"/>
  <c r="K191" i="10"/>
  <c r="K192" i="10"/>
  <c r="K193" i="10"/>
  <c r="K194" i="10"/>
  <c r="K195" i="10"/>
  <c r="K196" i="10"/>
  <c r="K197" i="10"/>
  <c r="K198" i="10"/>
  <c r="K199" i="10"/>
  <c r="K200" i="10"/>
  <c r="K2" i="10"/>
  <c r="K79" i="11"/>
  <c r="K80" i="11"/>
  <c r="K81" i="11"/>
  <c r="K82" i="11"/>
  <c r="K83" i="11"/>
  <c r="K84" i="11"/>
  <c r="K85" i="11"/>
  <c r="K86" i="11"/>
  <c r="K87" i="11"/>
  <c r="K88" i="11"/>
  <c r="K89" i="11"/>
  <c r="K90" i="11"/>
  <c r="K91" i="11"/>
  <c r="K92" i="11"/>
  <c r="K93" i="11"/>
  <c r="K94" i="11"/>
  <c r="K95" i="11"/>
  <c r="K96" i="11"/>
  <c r="K97" i="11"/>
  <c r="K98" i="11"/>
  <c r="K99" i="11"/>
  <c r="K100" i="11"/>
  <c r="K101" i="11"/>
  <c r="K102" i="11"/>
  <c r="K103" i="11"/>
  <c r="K104" i="11"/>
  <c r="K105" i="11"/>
  <c r="K106" i="11"/>
  <c r="K107" i="11"/>
  <c r="K108" i="11"/>
  <c r="K109" i="11"/>
  <c r="K110" i="11"/>
  <c r="K111" i="11"/>
  <c r="K112" i="11"/>
  <c r="K113" i="11"/>
  <c r="K114" i="11"/>
  <c r="K115" i="11"/>
  <c r="K116" i="11"/>
  <c r="K117" i="11"/>
  <c r="K118" i="11"/>
  <c r="K119" i="11"/>
  <c r="K120" i="11"/>
  <c r="K121" i="11"/>
  <c r="K122" i="11"/>
  <c r="K123" i="11"/>
  <c r="K124" i="11"/>
  <c r="K125" i="11"/>
  <c r="K126" i="11"/>
  <c r="K127" i="11"/>
  <c r="K128" i="11"/>
  <c r="K129" i="11"/>
  <c r="K130" i="11"/>
  <c r="K131" i="11"/>
  <c r="K132" i="11"/>
  <c r="K133" i="11"/>
  <c r="K134" i="11"/>
  <c r="K135" i="11"/>
  <c r="K136" i="11"/>
  <c r="K137" i="11"/>
  <c r="K138" i="11"/>
  <c r="K139" i="11"/>
  <c r="K140" i="11"/>
  <c r="K141" i="11"/>
  <c r="K142" i="11"/>
  <c r="K143" i="11"/>
  <c r="K144" i="11"/>
  <c r="K145" i="11"/>
  <c r="K146" i="11"/>
  <c r="K147" i="11"/>
  <c r="K148" i="11"/>
  <c r="K149" i="11"/>
  <c r="K150" i="11"/>
  <c r="K151" i="11"/>
  <c r="K152" i="11"/>
  <c r="K153" i="11"/>
  <c r="K154" i="11"/>
  <c r="K155" i="11"/>
  <c r="K156" i="11"/>
  <c r="K157" i="11"/>
  <c r="K158" i="11"/>
  <c r="K159" i="11"/>
  <c r="K160" i="11"/>
  <c r="K161" i="11"/>
  <c r="K162" i="11"/>
  <c r="K163" i="11"/>
  <c r="K164" i="11"/>
  <c r="K165" i="11"/>
  <c r="K166" i="11"/>
  <c r="K167" i="11"/>
  <c r="K168" i="11"/>
  <c r="K169" i="11"/>
  <c r="K170" i="11"/>
  <c r="K171" i="11"/>
  <c r="K172" i="11"/>
  <c r="K173" i="11"/>
  <c r="K174" i="11"/>
  <c r="K175" i="11"/>
  <c r="K176" i="11"/>
  <c r="K177" i="11"/>
  <c r="K178" i="11"/>
  <c r="K179" i="11"/>
  <c r="K180" i="11"/>
  <c r="K181" i="11"/>
  <c r="K182" i="11"/>
  <c r="K183" i="11"/>
  <c r="K184" i="11"/>
  <c r="K185" i="11"/>
  <c r="K186" i="11"/>
  <c r="K187" i="11"/>
  <c r="K188" i="11"/>
  <c r="K189" i="11"/>
  <c r="K190" i="11"/>
  <c r="K191" i="11"/>
  <c r="K192" i="11"/>
  <c r="K193" i="11"/>
  <c r="K194" i="11"/>
  <c r="K195" i="11"/>
  <c r="K196" i="11"/>
  <c r="K197" i="11"/>
  <c r="K198" i="11"/>
  <c r="K199"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3" i="11"/>
  <c r="K4"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2" i="11"/>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K118" i="12"/>
  <c r="K119" i="12"/>
  <c r="K120" i="12"/>
  <c r="K121" i="12"/>
  <c r="K122" i="12"/>
  <c r="K123" i="12"/>
  <c r="K124" i="12"/>
  <c r="K125" i="12"/>
  <c r="K126" i="12"/>
  <c r="K127" i="12"/>
  <c r="K128" i="12"/>
  <c r="K129" i="12"/>
  <c r="K130" i="12"/>
  <c r="K131" i="12"/>
  <c r="K132" i="12"/>
  <c r="K133" i="12"/>
  <c r="K134" i="12"/>
  <c r="K135" i="12"/>
  <c r="K136" i="12"/>
  <c r="K137" i="12"/>
  <c r="K138" i="12"/>
  <c r="K139" i="12"/>
  <c r="K140" i="12"/>
  <c r="K141" i="12"/>
  <c r="K142" i="12"/>
  <c r="K143" i="12"/>
  <c r="K144" i="12"/>
  <c r="K145" i="12"/>
  <c r="K146" i="12"/>
  <c r="K147" i="12"/>
  <c r="K148" i="12"/>
  <c r="K149" i="12"/>
  <c r="K150" i="12"/>
  <c r="K151" i="12"/>
  <c r="K152" i="12"/>
  <c r="K153" i="12"/>
  <c r="K154" i="12"/>
  <c r="K155" i="12"/>
  <c r="K156" i="12"/>
  <c r="K157" i="12"/>
  <c r="K158" i="12"/>
  <c r="K159" i="12"/>
  <c r="K160" i="12"/>
  <c r="K161" i="12"/>
  <c r="K162" i="12"/>
  <c r="K163" i="12"/>
  <c r="K164" i="12"/>
  <c r="K165" i="12"/>
  <c r="K166" i="12"/>
  <c r="K167" i="12"/>
  <c r="K168" i="12"/>
  <c r="K169" i="12"/>
  <c r="K170" i="12"/>
  <c r="K171" i="12"/>
  <c r="K172" i="12"/>
  <c r="K173" i="12"/>
  <c r="K174" i="12"/>
  <c r="K175" i="12"/>
  <c r="K176" i="12"/>
  <c r="K177" i="12"/>
  <c r="K178" i="12"/>
  <c r="K179" i="12"/>
  <c r="K180" i="12"/>
  <c r="K181" i="12"/>
  <c r="K182" i="12"/>
  <c r="K183" i="12"/>
  <c r="K184" i="12"/>
  <c r="K185" i="12"/>
  <c r="K186" i="12"/>
  <c r="K187" i="12"/>
  <c r="K188" i="12"/>
  <c r="K189" i="12"/>
  <c r="K190" i="12"/>
  <c r="K191" i="12"/>
  <c r="K192" i="12"/>
  <c r="K193" i="12"/>
  <c r="K194" i="12"/>
  <c r="K195" i="12"/>
  <c r="K196" i="12"/>
  <c r="K197" i="12"/>
  <c r="K198" i="12"/>
  <c r="K199" i="12"/>
  <c r="K200" i="12"/>
  <c r="K2" i="12"/>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3" i="13"/>
  <c r="K4" i="13"/>
  <c r="K5" i="13"/>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2" i="13"/>
  <c r="K160" i="14"/>
  <c r="K161" i="14"/>
  <c r="K162" i="14"/>
  <c r="K163" i="14"/>
  <c r="K164" i="14"/>
  <c r="K165" i="14"/>
  <c r="K166" i="14"/>
  <c r="K167" i="14"/>
  <c r="K168" i="14"/>
  <c r="K169" i="14"/>
  <c r="K170" i="14"/>
  <c r="K171" i="14"/>
  <c r="K172" i="14"/>
  <c r="K173" i="14"/>
  <c r="K174" i="14"/>
  <c r="K175" i="14"/>
  <c r="K176" i="14"/>
  <c r="K177" i="14"/>
  <c r="K178" i="14"/>
  <c r="K179" i="14"/>
  <c r="K180" i="14"/>
  <c r="K181" i="14"/>
  <c r="K182" i="14"/>
  <c r="K183" i="14"/>
  <c r="K184" i="14"/>
  <c r="K185" i="14"/>
  <c r="K186" i="14"/>
  <c r="K187" i="14"/>
  <c r="K188" i="14"/>
  <c r="K189" i="14"/>
  <c r="K190" i="14"/>
  <c r="K191" i="14"/>
  <c r="K79" i="14"/>
  <c r="K80" i="14"/>
  <c r="K81" i="14"/>
  <c r="K82" i="14"/>
  <c r="K83" i="14"/>
  <c r="K84" i="14"/>
  <c r="K85" i="14"/>
  <c r="K86" i="14"/>
  <c r="K87" i="14"/>
  <c r="K88" i="14"/>
  <c r="K89" i="14"/>
  <c r="K90" i="14"/>
  <c r="K91" i="14"/>
  <c r="K92" i="14"/>
  <c r="K93" i="14"/>
  <c r="K94" i="14"/>
  <c r="K95" i="14"/>
  <c r="K96" i="14"/>
  <c r="K97" i="14"/>
  <c r="K98" i="14"/>
  <c r="K99" i="14"/>
  <c r="K100" i="14"/>
  <c r="K101" i="14"/>
  <c r="K102" i="14"/>
  <c r="K103" i="14"/>
  <c r="K104" i="14"/>
  <c r="K105" i="14"/>
  <c r="K106" i="14"/>
  <c r="K107" i="14"/>
  <c r="K108" i="14"/>
  <c r="K109" i="14"/>
  <c r="K110" i="14"/>
  <c r="K111" i="14"/>
  <c r="K112" i="14"/>
  <c r="K113" i="14"/>
  <c r="K114" i="14"/>
  <c r="K115" i="14"/>
  <c r="K116" i="14"/>
  <c r="K117" i="14"/>
  <c r="K118" i="14"/>
  <c r="K119" i="14"/>
  <c r="K120" i="14"/>
  <c r="K121" i="14"/>
  <c r="K122" i="14"/>
  <c r="K123" i="14"/>
  <c r="K124" i="14"/>
  <c r="K125" i="14"/>
  <c r="K126" i="14"/>
  <c r="K127" i="14"/>
  <c r="K128" i="14"/>
  <c r="K129" i="14"/>
  <c r="K130" i="14"/>
  <c r="K131" i="14"/>
  <c r="K132" i="14"/>
  <c r="K133" i="14"/>
  <c r="K134" i="14"/>
  <c r="K135" i="14"/>
  <c r="K136" i="14"/>
  <c r="K137" i="14"/>
  <c r="K138" i="14"/>
  <c r="K139" i="14"/>
  <c r="K140" i="14"/>
  <c r="K141" i="14"/>
  <c r="K142" i="14"/>
  <c r="K143" i="14"/>
  <c r="K144" i="14"/>
  <c r="K145" i="14"/>
  <c r="K146" i="14"/>
  <c r="K147" i="14"/>
  <c r="K148" i="14"/>
  <c r="K149" i="14"/>
  <c r="K150" i="14"/>
  <c r="K151" i="14"/>
  <c r="K152" i="14"/>
  <c r="K153" i="14"/>
  <c r="K154" i="14"/>
  <c r="K155" i="14"/>
  <c r="K156" i="14"/>
  <c r="K157" i="14"/>
  <c r="K158" i="14"/>
  <c r="K159" i="1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105" i="5"/>
  <c r="K106" i="5"/>
  <c r="K107" i="5"/>
  <c r="K108" i="5"/>
  <c r="K109" i="5"/>
  <c r="K110" i="5"/>
  <c r="K111" i="5"/>
  <c r="K112" i="5"/>
  <c r="K113" i="5"/>
  <c r="K114" i="5"/>
  <c r="K115" i="5"/>
  <c r="K116" i="5"/>
  <c r="K117" i="5"/>
  <c r="K118" i="5"/>
  <c r="K119" i="5"/>
  <c r="K120" i="5"/>
  <c r="K121" i="5"/>
  <c r="K122" i="5"/>
  <c r="K123" i="5"/>
  <c r="K124"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182" i="5"/>
  <c r="K183" i="5"/>
  <c r="K184" i="5"/>
  <c r="K185" i="5"/>
  <c r="K186" i="5"/>
  <c r="K187" i="5"/>
  <c r="K188" i="5"/>
  <c r="K189" i="5"/>
  <c r="K190" i="5"/>
  <c r="K191" i="5"/>
  <c r="K192" i="5"/>
  <c r="K193" i="5"/>
  <c r="K194" i="5"/>
  <c r="K195" i="5"/>
  <c r="K196" i="5"/>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3"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AR3" i="13"/>
  <c r="AR4" i="13"/>
  <c r="AR5" i="13"/>
  <c r="AR6" i="13"/>
  <c r="AR7" i="13"/>
  <c r="AR8" i="13"/>
  <c r="AR9" i="13"/>
  <c r="AR10" i="13"/>
  <c r="AR11" i="13"/>
  <c r="AR12" i="13"/>
  <c r="AR13" i="13"/>
  <c r="AR14" i="13"/>
  <c r="AR15" i="13"/>
  <c r="AR16" i="13"/>
  <c r="AR17" i="13"/>
  <c r="AR18" i="13"/>
  <c r="AR19" i="13"/>
  <c r="AR20" i="13"/>
  <c r="AR21" i="13"/>
  <c r="AR22" i="13"/>
  <c r="AR23" i="13"/>
  <c r="AR24" i="13"/>
  <c r="AR25" i="13"/>
  <c r="AR26" i="13"/>
  <c r="AR27" i="13"/>
  <c r="AR28" i="13"/>
  <c r="AR29" i="13"/>
  <c r="AR30" i="13"/>
  <c r="AR31" i="13"/>
  <c r="AR32" i="13"/>
  <c r="AR33" i="13"/>
  <c r="AR34" i="13"/>
  <c r="AR35" i="13"/>
  <c r="AR36" i="13"/>
  <c r="AR37" i="13"/>
  <c r="AR38" i="13"/>
  <c r="AR39" i="13"/>
  <c r="AR40" i="13"/>
  <c r="AR41" i="13"/>
  <c r="AR42" i="13"/>
  <c r="AR43" i="13"/>
  <c r="AR44" i="13"/>
  <c r="AR45" i="13"/>
  <c r="AR46" i="13"/>
  <c r="AR47" i="13"/>
  <c r="AR48" i="13"/>
  <c r="AR49" i="13"/>
  <c r="AR50" i="13"/>
  <c r="AR51" i="13"/>
  <c r="AR52" i="13"/>
  <c r="AR53" i="13"/>
  <c r="AR54" i="13"/>
  <c r="AR55" i="13"/>
  <c r="AR56" i="13"/>
  <c r="AR57" i="13"/>
  <c r="AR58" i="13"/>
  <c r="AR59" i="13"/>
  <c r="AR60" i="13"/>
  <c r="AR61" i="13"/>
  <c r="AR62" i="13"/>
  <c r="AR63" i="13"/>
  <c r="AR64" i="13"/>
  <c r="AR65" i="13"/>
  <c r="AR66" i="13"/>
  <c r="AR67" i="13"/>
  <c r="AR68" i="13"/>
  <c r="AR69" i="13"/>
  <c r="AR70" i="13"/>
  <c r="AR71" i="13"/>
  <c r="AR72" i="13"/>
  <c r="AR73" i="13"/>
  <c r="AR74" i="13"/>
  <c r="AR75" i="13"/>
  <c r="AR76" i="13"/>
  <c r="AR77" i="13"/>
  <c r="AR78" i="13"/>
  <c r="AR79" i="13"/>
  <c r="AR80" i="13"/>
  <c r="AR81" i="13"/>
  <c r="AR82" i="13"/>
  <c r="AR83" i="13"/>
  <c r="AR84" i="13"/>
  <c r="AR85" i="13"/>
  <c r="AR86" i="13"/>
  <c r="AR87" i="13"/>
  <c r="AR88" i="13"/>
  <c r="AR89" i="13"/>
  <c r="AR90" i="13"/>
  <c r="AR91" i="13"/>
  <c r="AR92" i="13"/>
  <c r="AR93" i="13"/>
  <c r="AR94" i="13"/>
  <c r="AR95" i="13"/>
  <c r="AR96" i="13"/>
  <c r="AR97" i="13"/>
  <c r="AR98" i="13"/>
  <c r="AR99" i="13"/>
  <c r="AR100" i="13"/>
  <c r="AR101" i="13"/>
  <c r="AR102" i="13"/>
  <c r="AR103" i="13"/>
  <c r="AR104" i="13"/>
  <c r="AR105" i="13"/>
  <c r="AR106" i="13"/>
  <c r="AR107" i="13"/>
  <c r="AR108" i="13"/>
  <c r="AR109" i="13"/>
  <c r="AR110" i="13"/>
  <c r="AR111" i="13"/>
  <c r="AR112" i="13"/>
  <c r="AR113" i="13"/>
  <c r="AR114" i="13"/>
  <c r="AR115" i="13"/>
  <c r="AR116" i="13"/>
  <c r="AR117" i="13"/>
  <c r="AR118" i="13"/>
  <c r="AR119" i="13"/>
  <c r="AR120" i="13"/>
  <c r="AR121" i="13"/>
  <c r="AR122" i="13"/>
  <c r="AR123" i="13"/>
  <c r="AR124" i="13"/>
  <c r="AR125" i="13"/>
  <c r="AR126" i="13"/>
  <c r="AR127" i="13"/>
  <c r="AR128" i="13"/>
  <c r="AR129" i="13"/>
  <c r="AR130" i="13"/>
  <c r="AR131" i="13"/>
  <c r="AR132" i="13"/>
  <c r="AR133" i="13"/>
  <c r="AR134" i="13"/>
  <c r="AR135" i="13"/>
  <c r="AR136" i="13"/>
  <c r="AR137" i="13"/>
  <c r="AR138" i="13"/>
  <c r="AR139" i="13"/>
  <c r="AR140" i="13"/>
  <c r="AR141" i="13"/>
  <c r="AR142" i="13"/>
  <c r="AR143" i="13"/>
  <c r="AR144" i="13"/>
  <c r="AR145" i="13"/>
  <c r="AR146" i="13"/>
  <c r="AR147" i="13"/>
  <c r="AR148" i="13"/>
  <c r="AR149" i="13"/>
  <c r="AR150" i="13"/>
  <c r="AR151" i="13"/>
  <c r="AR152" i="13"/>
  <c r="AR153" i="13"/>
  <c r="AR154" i="13"/>
  <c r="AR155" i="13"/>
  <c r="AR156" i="13"/>
  <c r="AR157" i="13"/>
  <c r="AR158" i="13"/>
  <c r="AR159" i="13"/>
  <c r="AR160" i="13"/>
  <c r="AR161" i="13"/>
  <c r="AR162" i="13"/>
  <c r="AR163" i="13"/>
  <c r="AR164" i="13"/>
  <c r="AR165" i="13"/>
  <c r="AR166" i="13"/>
  <c r="AR167" i="13"/>
  <c r="AR168" i="13"/>
  <c r="AR169" i="13"/>
  <c r="AR170" i="13"/>
  <c r="AR171" i="13"/>
  <c r="AR172" i="13"/>
  <c r="AR173" i="13"/>
  <c r="AR174" i="13"/>
  <c r="AR175" i="13"/>
  <c r="AR176" i="13"/>
  <c r="AR177" i="13"/>
  <c r="AR178" i="13"/>
  <c r="AR179" i="13"/>
  <c r="AR180" i="13"/>
  <c r="AR181" i="13"/>
  <c r="AR182" i="13"/>
  <c r="AR183" i="13"/>
  <c r="AR184" i="13"/>
  <c r="AR185" i="13"/>
  <c r="AR186" i="13"/>
  <c r="AR187" i="13"/>
  <c r="AR188" i="13"/>
  <c r="AR189" i="13"/>
  <c r="AR190" i="13"/>
  <c r="AR191" i="13"/>
  <c r="AR192" i="13"/>
  <c r="AR193" i="13"/>
  <c r="AR194" i="13"/>
  <c r="AR195" i="13"/>
  <c r="AR196" i="13"/>
  <c r="AR197" i="13"/>
  <c r="AR198" i="13"/>
  <c r="AR199" i="13"/>
  <c r="AR2" i="13"/>
  <c r="AR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108" i="1"/>
  <c r="AR109" i="1"/>
  <c r="AR110" i="1"/>
  <c r="AR111" i="1"/>
  <c r="AR112" i="1"/>
  <c r="AR113" i="1"/>
  <c r="AR114" i="1"/>
  <c r="AR115" i="1"/>
  <c r="AR116" i="1"/>
  <c r="AR117" i="1"/>
  <c r="AR118" i="1"/>
  <c r="AR119" i="1"/>
  <c r="AR120" i="1"/>
  <c r="AR121" i="1"/>
  <c r="AR122" i="1"/>
  <c r="AR123" i="1"/>
  <c r="AR124" i="1"/>
  <c r="AR125" i="1"/>
  <c r="AR126" i="1"/>
  <c r="AR127" i="1"/>
  <c r="AR128" i="1"/>
  <c r="AR129" i="1"/>
  <c r="AR130" i="1"/>
  <c r="AR131" i="1"/>
  <c r="AR132" i="1"/>
  <c r="AR133" i="1"/>
  <c r="AR134" i="1"/>
  <c r="AR135" i="1"/>
  <c r="AR136" i="1"/>
  <c r="AR137" i="1"/>
  <c r="AR138" i="1"/>
  <c r="AR139" i="1"/>
  <c r="AR140" i="1"/>
  <c r="AR141" i="1"/>
  <c r="AR142" i="1"/>
  <c r="AR143" i="1"/>
  <c r="AR144" i="1"/>
  <c r="AR145" i="1"/>
  <c r="AR146" i="1"/>
  <c r="AR147" i="1"/>
  <c r="AR148" i="1"/>
  <c r="AR149" i="1"/>
  <c r="AR150" i="1"/>
  <c r="AR151" i="1"/>
  <c r="AR152" i="1"/>
  <c r="AR153" i="1"/>
  <c r="AR154" i="1"/>
  <c r="AR155" i="1"/>
  <c r="AR156" i="1"/>
  <c r="AR157" i="1"/>
  <c r="AR158" i="1"/>
  <c r="AR159" i="1"/>
  <c r="AR160" i="1"/>
  <c r="AR161" i="1"/>
  <c r="AR162" i="1"/>
  <c r="AR163" i="1"/>
  <c r="AR164" i="1"/>
  <c r="AR165" i="1"/>
  <c r="AR166" i="1"/>
  <c r="AR167" i="1"/>
  <c r="AR168" i="1"/>
  <c r="AR169" i="1"/>
  <c r="AR170" i="1"/>
  <c r="AR171" i="1"/>
  <c r="AR172" i="1"/>
  <c r="AR173" i="1"/>
  <c r="AR174" i="1"/>
  <c r="AR175" i="1"/>
  <c r="AR176" i="1"/>
  <c r="AR177" i="1"/>
  <c r="AR178" i="1"/>
  <c r="AR179" i="1"/>
  <c r="AR180" i="1"/>
  <c r="AR181" i="1"/>
  <c r="AR182" i="1"/>
  <c r="AR183" i="1"/>
  <c r="AR184" i="1"/>
  <c r="AR185" i="1"/>
  <c r="AR186" i="1"/>
  <c r="AR187" i="1"/>
  <c r="AR188" i="1"/>
  <c r="AR189" i="1"/>
  <c r="AR190" i="1"/>
  <c r="AR191" i="1"/>
  <c r="AR192" i="1"/>
  <c r="AR193" i="1"/>
  <c r="AR194" i="1"/>
  <c r="AR195" i="1"/>
  <c r="AR196" i="1"/>
  <c r="AR197" i="1"/>
  <c r="AR198" i="1"/>
  <c r="AR199" i="1"/>
  <c r="AR200" i="1"/>
  <c r="AR201" i="1"/>
  <c r="AR2" i="1"/>
  <c r="D136" i="1"/>
  <c r="D82" i="9"/>
  <c r="D182" i="9"/>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00" i="11"/>
  <c r="D199" i="13"/>
  <c r="D192" i="14"/>
  <c r="D195" i="4"/>
  <c r="D197" i="5"/>
  <c r="F3" i="1"/>
  <c r="D3" i="1" s="1"/>
  <c r="F4" i="1"/>
  <c r="D4" i="1" s="1"/>
  <c r="F5" i="1"/>
  <c r="D5" i="1" s="1"/>
  <c r="F6" i="1"/>
  <c r="D6" i="1" s="1"/>
  <c r="F7" i="1"/>
  <c r="D7" i="1" s="1"/>
  <c r="F8" i="1"/>
  <c r="D8" i="1" s="1"/>
  <c r="F9" i="1"/>
  <c r="D9" i="1" s="1"/>
  <c r="F10" i="1"/>
  <c r="D10" i="1" s="1"/>
  <c r="F11" i="1"/>
  <c r="D11" i="1" s="1"/>
  <c r="F12" i="1"/>
  <c r="D12" i="1" s="1"/>
  <c r="F13" i="1"/>
  <c r="D13" i="1" s="1"/>
  <c r="F14" i="1"/>
  <c r="D14" i="1" s="1"/>
  <c r="F15" i="1"/>
  <c r="D15" i="1" s="1"/>
  <c r="F16" i="1"/>
  <c r="D16" i="1" s="1"/>
  <c r="F17" i="1"/>
  <c r="D17" i="1" s="1"/>
  <c r="F18" i="1"/>
  <c r="D18" i="1" s="1"/>
  <c r="F19" i="1"/>
  <c r="D19" i="1" s="1"/>
  <c r="F20" i="1"/>
  <c r="D20" i="1" s="1"/>
  <c r="F21" i="1"/>
  <c r="D21" i="1" s="1"/>
  <c r="F22" i="1"/>
  <c r="D22" i="1" s="1"/>
  <c r="F23" i="1"/>
  <c r="D23" i="1" s="1"/>
  <c r="F24" i="1"/>
  <c r="D24" i="1" s="1"/>
  <c r="F25" i="1"/>
  <c r="D25" i="1" s="1"/>
  <c r="F26" i="1"/>
  <c r="D26" i="1" s="1"/>
  <c r="F27" i="1"/>
  <c r="D27" i="1" s="1"/>
  <c r="F28" i="1"/>
  <c r="D28" i="1" s="1"/>
  <c r="F29" i="1"/>
  <c r="D29" i="1" s="1"/>
  <c r="F30" i="1"/>
  <c r="D30" i="1" s="1"/>
  <c r="F31" i="1"/>
  <c r="D31" i="1" s="1"/>
  <c r="F32" i="1"/>
  <c r="D32" i="1" s="1"/>
  <c r="F33" i="1"/>
  <c r="D33" i="1" s="1"/>
  <c r="F34" i="1"/>
  <c r="D34" i="1" s="1"/>
  <c r="F35" i="1"/>
  <c r="D35" i="1" s="1"/>
  <c r="F36" i="1"/>
  <c r="D36" i="1" s="1"/>
  <c r="F37" i="1"/>
  <c r="D37" i="1" s="1"/>
  <c r="F38" i="1"/>
  <c r="D38" i="1" s="1"/>
  <c r="F39" i="1"/>
  <c r="D39" i="1" s="1"/>
  <c r="F40" i="1"/>
  <c r="D40" i="1" s="1"/>
  <c r="F41" i="1"/>
  <c r="D41" i="1" s="1"/>
  <c r="F42" i="1"/>
  <c r="D42" i="1" s="1"/>
  <c r="F43" i="1"/>
  <c r="D43" i="1" s="1"/>
  <c r="F44" i="1"/>
  <c r="D44" i="1" s="1"/>
  <c r="F45" i="1"/>
  <c r="D45" i="1" s="1"/>
  <c r="F46" i="1"/>
  <c r="D46" i="1" s="1"/>
  <c r="F47" i="1"/>
  <c r="D47" i="1" s="1"/>
  <c r="F48" i="1"/>
  <c r="D48" i="1" s="1"/>
  <c r="F49" i="1"/>
  <c r="D49" i="1" s="1"/>
  <c r="F50" i="1"/>
  <c r="D50" i="1" s="1"/>
  <c r="F51" i="1"/>
  <c r="D51" i="1" s="1"/>
  <c r="F52" i="1"/>
  <c r="D52" i="1" s="1"/>
  <c r="F53" i="1"/>
  <c r="D53" i="1" s="1"/>
  <c r="F54" i="1"/>
  <c r="D54" i="1" s="1"/>
  <c r="F55" i="1"/>
  <c r="D55" i="1" s="1"/>
  <c r="F56" i="1"/>
  <c r="D56" i="1" s="1"/>
  <c r="F57" i="1"/>
  <c r="D57" i="1" s="1"/>
  <c r="F58" i="1"/>
  <c r="D58" i="1" s="1"/>
  <c r="F59" i="1"/>
  <c r="D59" i="1" s="1"/>
  <c r="F60" i="1"/>
  <c r="D60" i="1" s="1"/>
  <c r="F61" i="1"/>
  <c r="D61" i="1" s="1"/>
  <c r="F62" i="1"/>
  <c r="D62" i="1" s="1"/>
  <c r="F63" i="1"/>
  <c r="D63" i="1" s="1"/>
  <c r="F64" i="1"/>
  <c r="D64" i="1" s="1"/>
  <c r="F65" i="1"/>
  <c r="D65" i="1" s="1"/>
  <c r="F66" i="1"/>
  <c r="D66" i="1" s="1"/>
  <c r="F67" i="1"/>
  <c r="D67" i="1" s="1"/>
  <c r="F68" i="1"/>
  <c r="D68" i="1" s="1"/>
  <c r="F69" i="1"/>
  <c r="D69" i="1" s="1"/>
  <c r="F70" i="1"/>
  <c r="D70" i="1" s="1"/>
  <c r="F71" i="1"/>
  <c r="D71" i="1" s="1"/>
  <c r="F72" i="1"/>
  <c r="D72" i="1" s="1"/>
  <c r="F73" i="1"/>
  <c r="D73" i="1" s="1"/>
  <c r="F74" i="1"/>
  <c r="D74" i="1" s="1"/>
  <c r="F75" i="1"/>
  <c r="D75" i="1" s="1"/>
  <c r="F76" i="1"/>
  <c r="D76" i="1" s="1"/>
  <c r="F77" i="1"/>
  <c r="D77" i="1" s="1"/>
  <c r="F78" i="1"/>
  <c r="D78" i="1" s="1"/>
  <c r="F79" i="1"/>
  <c r="D79" i="1" s="1"/>
  <c r="F80" i="1"/>
  <c r="D80" i="1" s="1"/>
  <c r="F81" i="1"/>
  <c r="D81" i="1" s="1"/>
  <c r="F82" i="1"/>
  <c r="D82" i="1" s="1"/>
  <c r="F83" i="1"/>
  <c r="D83" i="1" s="1"/>
  <c r="F84" i="1"/>
  <c r="D84" i="1" s="1"/>
  <c r="F85" i="1"/>
  <c r="D85" i="1" s="1"/>
  <c r="F86" i="1"/>
  <c r="D86" i="1" s="1"/>
  <c r="F87" i="1"/>
  <c r="D87" i="1" s="1"/>
  <c r="F88" i="1"/>
  <c r="D88" i="1" s="1"/>
  <c r="F89" i="1"/>
  <c r="D89" i="1" s="1"/>
  <c r="F90" i="1"/>
  <c r="D90" i="1" s="1"/>
  <c r="F91" i="1"/>
  <c r="D91" i="1" s="1"/>
  <c r="F92" i="1"/>
  <c r="D92" i="1" s="1"/>
  <c r="F93" i="1"/>
  <c r="D93" i="1" s="1"/>
  <c r="F94" i="1"/>
  <c r="D94" i="1" s="1"/>
  <c r="F95" i="1"/>
  <c r="D95" i="1" s="1"/>
  <c r="F96" i="1"/>
  <c r="D96" i="1" s="1"/>
  <c r="F97" i="1"/>
  <c r="D97" i="1" s="1"/>
  <c r="F98" i="1"/>
  <c r="D98" i="1" s="1"/>
  <c r="F99" i="1"/>
  <c r="D99" i="1" s="1"/>
  <c r="F100" i="1"/>
  <c r="D100" i="1" s="1"/>
  <c r="F101" i="1"/>
  <c r="D101" i="1" s="1"/>
  <c r="F102" i="1"/>
  <c r="D102" i="1" s="1"/>
  <c r="F103" i="1"/>
  <c r="D103" i="1" s="1"/>
  <c r="F104" i="1"/>
  <c r="D104" i="1" s="1"/>
  <c r="F105" i="1"/>
  <c r="D105" i="1" s="1"/>
  <c r="F106" i="1"/>
  <c r="D106" i="1" s="1"/>
  <c r="F107" i="1"/>
  <c r="D107" i="1" s="1"/>
  <c r="F108" i="1"/>
  <c r="D108" i="1" s="1"/>
  <c r="F109" i="1"/>
  <c r="D109" i="1" s="1"/>
  <c r="F110" i="1"/>
  <c r="D110" i="1" s="1"/>
  <c r="F111" i="1"/>
  <c r="D111" i="1" s="1"/>
  <c r="F112" i="1"/>
  <c r="D112" i="1" s="1"/>
  <c r="F113" i="1"/>
  <c r="D113" i="1" s="1"/>
  <c r="F114" i="1"/>
  <c r="D114" i="1" s="1"/>
  <c r="F115" i="1"/>
  <c r="D115" i="1" s="1"/>
  <c r="F116" i="1"/>
  <c r="D116" i="1" s="1"/>
  <c r="F117" i="1"/>
  <c r="D117" i="1" s="1"/>
  <c r="F118" i="1"/>
  <c r="D118" i="1" s="1"/>
  <c r="F119" i="1"/>
  <c r="D119" i="1" s="1"/>
  <c r="F120" i="1"/>
  <c r="D120" i="1" s="1"/>
  <c r="F121" i="1"/>
  <c r="D121" i="1" s="1"/>
  <c r="F122" i="1"/>
  <c r="D122" i="1" s="1"/>
  <c r="F123" i="1"/>
  <c r="D123" i="1" s="1"/>
  <c r="F124" i="1"/>
  <c r="D124" i="1" s="1"/>
  <c r="F125" i="1"/>
  <c r="D125" i="1" s="1"/>
  <c r="F126" i="1"/>
  <c r="D126" i="1" s="1"/>
  <c r="F127" i="1"/>
  <c r="D127" i="1" s="1"/>
  <c r="F128" i="1"/>
  <c r="D128" i="1" s="1"/>
  <c r="F129" i="1"/>
  <c r="D129" i="1" s="1"/>
  <c r="F130" i="1"/>
  <c r="D130" i="1" s="1"/>
  <c r="F131" i="1"/>
  <c r="D131" i="1" s="1"/>
  <c r="F132" i="1"/>
  <c r="D132" i="1" s="1"/>
  <c r="F133" i="1"/>
  <c r="D133" i="1" s="1"/>
  <c r="F134" i="1"/>
  <c r="D134" i="1" s="1"/>
  <c r="F135" i="1"/>
  <c r="D135" i="1" s="1"/>
  <c r="F136" i="1"/>
  <c r="F137" i="1"/>
  <c r="D137" i="1" s="1"/>
  <c r="F138" i="1"/>
  <c r="D138" i="1" s="1"/>
  <c r="F139" i="1"/>
  <c r="D139" i="1" s="1"/>
  <c r="F140" i="1"/>
  <c r="D140" i="1" s="1"/>
  <c r="F141" i="1"/>
  <c r="D141" i="1" s="1"/>
  <c r="F142" i="1"/>
  <c r="D142" i="1" s="1"/>
  <c r="F143" i="1"/>
  <c r="D143" i="1" s="1"/>
  <c r="F144" i="1"/>
  <c r="D144" i="1" s="1"/>
  <c r="F145" i="1"/>
  <c r="D145" i="1" s="1"/>
  <c r="F146" i="1"/>
  <c r="D146" i="1" s="1"/>
  <c r="F147" i="1"/>
  <c r="D147" i="1" s="1"/>
  <c r="F148" i="1"/>
  <c r="D148" i="1" s="1"/>
  <c r="F149" i="1"/>
  <c r="D149" i="1" s="1"/>
  <c r="F150" i="1"/>
  <c r="D150" i="1" s="1"/>
  <c r="F151" i="1"/>
  <c r="D151" i="1" s="1"/>
  <c r="F152" i="1"/>
  <c r="D152" i="1" s="1"/>
  <c r="F153" i="1"/>
  <c r="D153" i="1" s="1"/>
  <c r="F154" i="1"/>
  <c r="D154" i="1" s="1"/>
  <c r="F155" i="1"/>
  <c r="D155" i="1" s="1"/>
  <c r="F156" i="1"/>
  <c r="D156" i="1" s="1"/>
  <c r="F157" i="1"/>
  <c r="D157" i="1" s="1"/>
  <c r="F158" i="1"/>
  <c r="D158" i="1" s="1"/>
  <c r="F159" i="1"/>
  <c r="D159" i="1" s="1"/>
  <c r="F160" i="1"/>
  <c r="D160" i="1" s="1"/>
  <c r="F161" i="1"/>
  <c r="D161" i="1" s="1"/>
  <c r="F162" i="1"/>
  <c r="D162" i="1" s="1"/>
  <c r="F163" i="1"/>
  <c r="D163" i="1" s="1"/>
  <c r="F164" i="1"/>
  <c r="D164" i="1" s="1"/>
  <c r="F165" i="1"/>
  <c r="D165" i="1" s="1"/>
  <c r="F166" i="1"/>
  <c r="D166" i="1" s="1"/>
  <c r="F167" i="1"/>
  <c r="D167" i="1" s="1"/>
  <c r="F168" i="1"/>
  <c r="D168" i="1" s="1"/>
  <c r="F169" i="1"/>
  <c r="D169" i="1" s="1"/>
  <c r="F170" i="1"/>
  <c r="D170" i="1" s="1"/>
  <c r="F171" i="1"/>
  <c r="D171" i="1" s="1"/>
  <c r="F172" i="1"/>
  <c r="D172" i="1" s="1"/>
  <c r="F173" i="1"/>
  <c r="D173" i="1" s="1"/>
  <c r="F174" i="1"/>
  <c r="D174" i="1" s="1"/>
  <c r="F175" i="1"/>
  <c r="D175" i="1" s="1"/>
  <c r="F176" i="1"/>
  <c r="D176" i="1" s="1"/>
  <c r="F177" i="1"/>
  <c r="D177" i="1" s="1"/>
  <c r="F178" i="1"/>
  <c r="D178" i="1" s="1"/>
  <c r="F179" i="1"/>
  <c r="D179" i="1" s="1"/>
  <c r="F180" i="1"/>
  <c r="D180" i="1" s="1"/>
  <c r="F181" i="1"/>
  <c r="D181" i="1" s="1"/>
  <c r="F182" i="1"/>
  <c r="D182" i="1" s="1"/>
  <c r="F183" i="1"/>
  <c r="D183" i="1" s="1"/>
  <c r="F184" i="1"/>
  <c r="D184" i="1" s="1"/>
  <c r="F185" i="1"/>
  <c r="D185" i="1" s="1"/>
  <c r="F186" i="1"/>
  <c r="D186" i="1" s="1"/>
  <c r="F187" i="1"/>
  <c r="D187" i="1" s="1"/>
  <c r="F188" i="1"/>
  <c r="D188" i="1" s="1"/>
  <c r="F189" i="1"/>
  <c r="D189" i="1" s="1"/>
  <c r="F190" i="1"/>
  <c r="D190" i="1" s="1"/>
  <c r="F191" i="1"/>
  <c r="D191" i="1" s="1"/>
  <c r="F192" i="1"/>
  <c r="D192" i="1" s="1"/>
  <c r="F193" i="1"/>
  <c r="D193" i="1" s="1"/>
  <c r="F194" i="1"/>
  <c r="D194" i="1" s="1"/>
  <c r="F195" i="1"/>
  <c r="D195" i="1" s="1"/>
  <c r="F196" i="1"/>
  <c r="D196" i="1" s="1"/>
  <c r="F197" i="1"/>
  <c r="D197" i="1" s="1"/>
  <c r="F198" i="1"/>
  <c r="D198" i="1" s="1"/>
  <c r="F199" i="1"/>
  <c r="D199" i="1" s="1"/>
  <c r="F200" i="1"/>
  <c r="D200" i="1" s="1"/>
  <c r="F2" i="1"/>
  <c r="D2" i="1" s="1"/>
  <c r="F3" i="9"/>
  <c r="D3" i="9" s="1"/>
  <c r="F4" i="9"/>
  <c r="D4" i="9" s="1"/>
  <c r="F5" i="9"/>
  <c r="D5" i="9" s="1"/>
  <c r="F6" i="9"/>
  <c r="D6" i="9" s="1"/>
  <c r="F7" i="9"/>
  <c r="D7" i="9" s="1"/>
  <c r="F8" i="9"/>
  <c r="D8" i="9" s="1"/>
  <c r="F9" i="9"/>
  <c r="D9" i="9" s="1"/>
  <c r="F10" i="9"/>
  <c r="D10" i="9" s="1"/>
  <c r="F11" i="9"/>
  <c r="D11" i="9" s="1"/>
  <c r="F12" i="9"/>
  <c r="D12" i="9" s="1"/>
  <c r="F13" i="9"/>
  <c r="D13" i="9" s="1"/>
  <c r="F14" i="9"/>
  <c r="D14" i="9" s="1"/>
  <c r="F15" i="9"/>
  <c r="D15" i="9" s="1"/>
  <c r="F16" i="9"/>
  <c r="D16" i="9" s="1"/>
  <c r="F17" i="9"/>
  <c r="D17" i="9" s="1"/>
  <c r="F18" i="9"/>
  <c r="D18" i="9" s="1"/>
  <c r="F19" i="9"/>
  <c r="D19" i="9" s="1"/>
  <c r="F20" i="9"/>
  <c r="D20" i="9" s="1"/>
  <c r="F21" i="9"/>
  <c r="D21" i="9" s="1"/>
  <c r="F22" i="9"/>
  <c r="D22" i="9" s="1"/>
  <c r="F23" i="9"/>
  <c r="D23" i="9" s="1"/>
  <c r="F24" i="9"/>
  <c r="D24" i="9" s="1"/>
  <c r="F25" i="9"/>
  <c r="D25" i="9" s="1"/>
  <c r="F26" i="9"/>
  <c r="D26" i="9" s="1"/>
  <c r="F27" i="9"/>
  <c r="D27" i="9" s="1"/>
  <c r="F28" i="9"/>
  <c r="D28" i="9" s="1"/>
  <c r="F29" i="9"/>
  <c r="D29" i="9" s="1"/>
  <c r="F30" i="9"/>
  <c r="D30" i="9" s="1"/>
  <c r="F31" i="9"/>
  <c r="D31" i="9" s="1"/>
  <c r="F32" i="9"/>
  <c r="D32" i="9" s="1"/>
  <c r="F33" i="9"/>
  <c r="D33" i="9" s="1"/>
  <c r="F34" i="9"/>
  <c r="D34" i="9" s="1"/>
  <c r="F35" i="9"/>
  <c r="D35" i="9" s="1"/>
  <c r="F36" i="9"/>
  <c r="D36" i="9" s="1"/>
  <c r="F37" i="9"/>
  <c r="D37" i="9" s="1"/>
  <c r="F38" i="9"/>
  <c r="D38" i="9" s="1"/>
  <c r="F39" i="9"/>
  <c r="D39" i="9" s="1"/>
  <c r="F40" i="9"/>
  <c r="D40" i="9" s="1"/>
  <c r="F41" i="9"/>
  <c r="D41" i="9" s="1"/>
  <c r="F42" i="9"/>
  <c r="D42" i="9" s="1"/>
  <c r="F43" i="9"/>
  <c r="D43" i="9" s="1"/>
  <c r="F44" i="9"/>
  <c r="D44" i="9" s="1"/>
  <c r="F45" i="9"/>
  <c r="D45" i="9" s="1"/>
  <c r="F46" i="9"/>
  <c r="D46" i="9" s="1"/>
  <c r="F47" i="9"/>
  <c r="D47" i="9" s="1"/>
  <c r="F48" i="9"/>
  <c r="D48" i="9" s="1"/>
  <c r="F49" i="9"/>
  <c r="D49" i="9" s="1"/>
  <c r="F50" i="9"/>
  <c r="D50" i="9" s="1"/>
  <c r="F51" i="9"/>
  <c r="D51" i="9" s="1"/>
  <c r="F52" i="9"/>
  <c r="D52" i="9" s="1"/>
  <c r="F53" i="9"/>
  <c r="D53" i="9" s="1"/>
  <c r="F54" i="9"/>
  <c r="D54" i="9" s="1"/>
  <c r="F55" i="9"/>
  <c r="D55" i="9" s="1"/>
  <c r="F56" i="9"/>
  <c r="D56" i="9" s="1"/>
  <c r="F57" i="9"/>
  <c r="D57" i="9" s="1"/>
  <c r="F58" i="9"/>
  <c r="D58" i="9" s="1"/>
  <c r="F59" i="9"/>
  <c r="D59" i="9" s="1"/>
  <c r="F60" i="9"/>
  <c r="D60" i="9" s="1"/>
  <c r="F61" i="9"/>
  <c r="D61" i="9" s="1"/>
  <c r="F62" i="9"/>
  <c r="D62" i="9" s="1"/>
  <c r="F63" i="9"/>
  <c r="D63" i="9" s="1"/>
  <c r="F64" i="9"/>
  <c r="D64" i="9" s="1"/>
  <c r="F65" i="9"/>
  <c r="D65" i="9" s="1"/>
  <c r="F66" i="9"/>
  <c r="D66" i="9" s="1"/>
  <c r="F67" i="9"/>
  <c r="D67" i="9" s="1"/>
  <c r="F68" i="9"/>
  <c r="D68" i="9" s="1"/>
  <c r="F69" i="9"/>
  <c r="D69" i="9" s="1"/>
  <c r="F70" i="9"/>
  <c r="D70" i="9" s="1"/>
  <c r="F71" i="9"/>
  <c r="D71" i="9" s="1"/>
  <c r="F72" i="9"/>
  <c r="D72" i="9" s="1"/>
  <c r="F73" i="9"/>
  <c r="D73" i="9" s="1"/>
  <c r="F74" i="9"/>
  <c r="D74" i="9" s="1"/>
  <c r="F75" i="9"/>
  <c r="D75" i="9" s="1"/>
  <c r="F76" i="9"/>
  <c r="D76" i="9" s="1"/>
  <c r="F77" i="9"/>
  <c r="D77" i="9" s="1"/>
  <c r="F78" i="9"/>
  <c r="D78" i="9" s="1"/>
  <c r="F79" i="9"/>
  <c r="D79" i="9" s="1"/>
  <c r="F80" i="9"/>
  <c r="D80" i="9" s="1"/>
  <c r="F81" i="9"/>
  <c r="D81" i="9" s="1"/>
  <c r="F82" i="9"/>
  <c r="F83" i="9"/>
  <c r="D83" i="9" s="1"/>
  <c r="F84" i="9"/>
  <c r="D84" i="9" s="1"/>
  <c r="F85" i="9"/>
  <c r="D85" i="9" s="1"/>
  <c r="F86" i="9"/>
  <c r="D86" i="9" s="1"/>
  <c r="F87" i="9"/>
  <c r="D87" i="9" s="1"/>
  <c r="F88" i="9"/>
  <c r="D88" i="9" s="1"/>
  <c r="F89" i="9"/>
  <c r="D89" i="9" s="1"/>
  <c r="F90" i="9"/>
  <c r="D90" i="9" s="1"/>
  <c r="F91" i="9"/>
  <c r="D91" i="9" s="1"/>
  <c r="F92" i="9"/>
  <c r="D92" i="9" s="1"/>
  <c r="F93" i="9"/>
  <c r="D93" i="9" s="1"/>
  <c r="F94" i="9"/>
  <c r="D94" i="9" s="1"/>
  <c r="F95" i="9"/>
  <c r="D95" i="9" s="1"/>
  <c r="F96" i="9"/>
  <c r="D96" i="9" s="1"/>
  <c r="F97" i="9"/>
  <c r="D97" i="9" s="1"/>
  <c r="F98" i="9"/>
  <c r="D98" i="9" s="1"/>
  <c r="F99" i="9"/>
  <c r="D99" i="9" s="1"/>
  <c r="F100" i="9"/>
  <c r="D100" i="9" s="1"/>
  <c r="F101" i="9"/>
  <c r="D101" i="9" s="1"/>
  <c r="F102" i="9"/>
  <c r="D102" i="9" s="1"/>
  <c r="F103" i="9"/>
  <c r="D103" i="9" s="1"/>
  <c r="F104" i="9"/>
  <c r="D104" i="9" s="1"/>
  <c r="F105" i="9"/>
  <c r="D105" i="9" s="1"/>
  <c r="F106" i="9"/>
  <c r="D106" i="9" s="1"/>
  <c r="F107" i="9"/>
  <c r="D107" i="9" s="1"/>
  <c r="F108" i="9"/>
  <c r="D108" i="9" s="1"/>
  <c r="F109" i="9"/>
  <c r="D109" i="9" s="1"/>
  <c r="F110" i="9"/>
  <c r="D110" i="9" s="1"/>
  <c r="F111" i="9"/>
  <c r="D111" i="9" s="1"/>
  <c r="F112" i="9"/>
  <c r="D112" i="9" s="1"/>
  <c r="F113" i="9"/>
  <c r="D113" i="9" s="1"/>
  <c r="F114" i="9"/>
  <c r="D114" i="9" s="1"/>
  <c r="F115" i="9"/>
  <c r="D115" i="9" s="1"/>
  <c r="F116" i="9"/>
  <c r="D116" i="9" s="1"/>
  <c r="F117" i="9"/>
  <c r="D117" i="9" s="1"/>
  <c r="F118" i="9"/>
  <c r="D118" i="9" s="1"/>
  <c r="F119" i="9"/>
  <c r="D119" i="9" s="1"/>
  <c r="F120" i="9"/>
  <c r="D120" i="9" s="1"/>
  <c r="F121" i="9"/>
  <c r="D121" i="9" s="1"/>
  <c r="F122" i="9"/>
  <c r="D122" i="9" s="1"/>
  <c r="F123" i="9"/>
  <c r="D123" i="9" s="1"/>
  <c r="F124" i="9"/>
  <c r="D124" i="9" s="1"/>
  <c r="F125" i="9"/>
  <c r="D125" i="9" s="1"/>
  <c r="F126" i="9"/>
  <c r="D126" i="9" s="1"/>
  <c r="F127" i="9"/>
  <c r="D127" i="9" s="1"/>
  <c r="F128" i="9"/>
  <c r="D128" i="9" s="1"/>
  <c r="F129" i="9"/>
  <c r="D129" i="9" s="1"/>
  <c r="F130" i="9"/>
  <c r="D130" i="9" s="1"/>
  <c r="F131" i="9"/>
  <c r="D131" i="9" s="1"/>
  <c r="F132" i="9"/>
  <c r="D132" i="9" s="1"/>
  <c r="F133" i="9"/>
  <c r="D133" i="9" s="1"/>
  <c r="F134" i="9"/>
  <c r="D134" i="9" s="1"/>
  <c r="F135" i="9"/>
  <c r="D135" i="9" s="1"/>
  <c r="F136" i="9"/>
  <c r="D136" i="9" s="1"/>
  <c r="F137" i="9"/>
  <c r="D137" i="9" s="1"/>
  <c r="F138" i="9"/>
  <c r="D138" i="9" s="1"/>
  <c r="F139" i="9"/>
  <c r="D139" i="9" s="1"/>
  <c r="F140" i="9"/>
  <c r="D140" i="9" s="1"/>
  <c r="F141" i="9"/>
  <c r="D141" i="9" s="1"/>
  <c r="F142" i="9"/>
  <c r="D142" i="9" s="1"/>
  <c r="F143" i="9"/>
  <c r="D143" i="9" s="1"/>
  <c r="F144" i="9"/>
  <c r="D144" i="9" s="1"/>
  <c r="F145" i="9"/>
  <c r="D145" i="9" s="1"/>
  <c r="F146" i="9"/>
  <c r="D146" i="9" s="1"/>
  <c r="F147" i="9"/>
  <c r="D147" i="9" s="1"/>
  <c r="F148" i="9"/>
  <c r="D148" i="9" s="1"/>
  <c r="F149" i="9"/>
  <c r="D149" i="9" s="1"/>
  <c r="F150" i="9"/>
  <c r="D150" i="9" s="1"/>
  <c r="F151" i="9"/>
  <c r="D151" i="9" s="1"/>
  <c r="F152" i="9"/>
  <c r="D152" i="9" s="1"/>
  <c r="F153" i="9"/>
  <c r="D153" i="9" s="1"/>
  <c r="F154" i="9"/>
  <c r="D154" i="9" s="1"/>
  <c r="F155" i="9"/>
  <c r="D155" i="9" s="1"/>
  <c r="F156" i="9"/>
  <c r="D156" i="9" s="1"/>
  <c r="F157" i="9"/>
  <c r="D157" i="9" s="1"/>
  <c r="F158" i="9"/>
  <c r="D158" i="9" s="1"/>
  <c r="F159" i="9"/>
  <c r="D159" i="9" s="1"/>
  <c r="F160" i="9"/>
  <c r="D160" i="9" s="1"/>
  <c r="F161" i="9"/>
  <c r="D161" i="9" s="1"/>
  <c r="F162" i="9"/>
  <c r="D162" i="9" s="1"/>
  <c r="F163" i="9"/>
  <c r="D163" i="9" s="1"/>
  <c r="F164" i="9"/>
  <c r="D164" i="9" s="1"/>
  <c r="F165" i="9"/>
  <c r="D165" i="9" s="1"/>
  <c r="F166" i="9"/>
  <c r="D166" i="9" s="1"/>
  <c r="F167" i="9"/>
  <c r="D167" i="9" s="1"/>
  <c r="F168" i="9"/>
  <c r="D168" i="9" s="1"/>
  <c r="F169" i="9"/>
  <c r="D169" i="9" s="1"/>
  <c r="F170" i="9"/>
  <c r="D170" i="9" s="1"/>
  <c r="F171" i="9"/>
  <c r="D171" i="9" s="1"/>
  <c r="F172" i="9"/>
  <c r="D172" i="9" s="1"/>
  <c r="F173" i="9"/>
  <c r="D173" i="9" s="1"/>
  <c r="F174" i="9"/>
  <c r="D174" i="9" s="1"/>
  <c r="F175" i="9"/>
  <c r="D175" i="9" s="1"/>
  <c r="F176" i="9"/>
  <c r="D176" i="9" s="1"/>
  <c r="F177" i="9"/>
  <c r="D177" i="9" s="1"/>
  <c r="F178" i="9"/>
  <c r="D178" i="9" s="1"/>
  <c r="F179" i="9"/>
  <c r="D179" i="9" s="1"/>
  <c r="F180" i="9"/>
  <c r="D180" i="9" s="1"/>
  <c r="F181" i="9"/>
  <c r="D181" i="9" s="1"/>
  <c r="F182" i="9"/>
  <c r="F183" i="9"/>
  <c r="D183" i="9" s="1"/>
  <c r="F184" i="9"/>
  <c r="D184" i="9" s="1"/>
  <c r="F185" i="9"/>
  <c r="D185" i="9" s="1"/>
  <c r="F186" i="9"/>
  <c r="D186" i="9" s="1"/>
  <c r="F187" i="9"/>
  <c r="D187" i="9" s="1"/>
  <c r="F188" i="9"/>
  <c r="D188" i="9" s="1"/>
  <c r="F189" i="9"/>
  <c r="D189" i="9" s="1"/>
  <c r="F190" i="9"/>
  <c r="D190" i="9" s="1"/>
  <c r="F191" i="9"/>
  <c r="D191" i="9" s="1"/>
  <c r="F192" i="9"/>
  <c r="D192" i="9" s="1"/>
  <c r="F193" i="9"/>
  <c r="D193" i="9" s="1"/>
  <c r="F194" i="9"/>
  <c r="D194" i="9" s="1"/>
  <c r="F195" i="9"/>
  <c r="D195" i="9" s="1"/>
  <c r="F196" i="9"/>
  <c r="D196" i="9" s="1"/>
  <c r="F197" i="9"/>
  <c r="D197" i="9" s="1"/>
  <c r="F198" i="9"/>
  <c r="D198" i="9" s="1"/>
  <c r="F2" i="9"/>
  <c r="F3" i="10"/>
  <c r="D3" i="10" s="1"/>
  <c r="F4" i="10"/>
  <c r="D4" i="10" s="1"/>
  <c r="F5" i="10"/>
  <c r="D5" i="10" s="1"/>
  <c r="F6" i="10"/>
  <c r="D6" i="10" s="1"/>
  <c r="F7" i="10"/>
  <c r="D7" i="10" s="1"/>
  <c r="F8" i="10"/>
  <c r="D8" i="10" s="1"/>
  <c r="F9" i="10"/>
  <c r="D9" i="10" s="1"/>
  <c r="F10" i="10"/>
  <c r="D10" i="10" s="1"/>
  <c r="F11" i="10"/>
  <c r="D11" i="10" s="1"/>
  <c r="F12" i="10"/>
  <c r="D12" i="10" s="1"/>
  <c r="F13" i="10"/>
  <c r="D13" i="10" s="1"/>
  <c r="F14" i="10"/>
  <c r="D14" i="10" s="1"/>
  <c r="F15" i="10"/>
  <c r="D15" i="10" s="1"/>
  <c r="F16" i="10"/>
  <c r="D16" i="10" s="1"/>
  <c r="F17" i="10"/>
  <c r="D17" i="10" s="1"/>
  <c r="F18" i="10"/>
  <c r="D18" i="10" s="1"/>
  <c r="F19" i="10"/>
  <c r="D19" i="10" s="1"/>
  <c r="F20" i="10"/>
  <c r="D20" i="10" s="1"/>
  <c r="F21" i="10"/>
  <c r="D21" i="10" s="1"/>
  <c r="F22" i="10"/>
  <c r="D22" i="10" s="1"/>
  <c r="F23" i="10"/>
  <c r="D23" i="10" s="1"/>
  <c r="F24" i="10"/>
  <c r="D24" i="10" s="1"/>
  <c r="F25" i="10"/>
  <c r="D25" i="10" s="1"/>
  <c r="F26" i="10"/>
  <c r="D26" i="10" s="1"/>
  <c r="F27" i="10"/>
  <c r="D27" i="10" s="1"/>
  <c r="F28" i="10"/>
  <c r="D28" i="10" s="1"/>
  <c r="F29" i="10"/>
  <c r="D29" i="10" s="1"/>
  <c r="F30" i="10"/>
  <c r="D30" i="10" s="1"/>
  <c r="F31" i="10"/>
  <c r="D31" i="10" s="1"/>
  <c r="F32" i="10"/>
  <c r="D32" i="10" s="1"/>
  <c r="F33" i="10"/>
  <c r="D33" i="10" s="1"/>
  <c r="F34" i="10"/>
  <c r="D34" i="10" s="1"/>
  <c r="F35" i="10"/>
  <c r="D35" i="10" s="1"/>
  <c r="F36" i="10"/>
  <c r="D36" i="10" s="1"/>
  <c r="F37" i="10"/>
  <c r="D37" i="10" s="1"/>
  <c r="F38" i="10"/>
  <c r="D38" i="10" s="1"/>
  <c r="F39" i="10"/>
  <c r="D39" i="10" s="1"/>
  <c r="F40" i="10"/>
  <c r="D40" i="10" s="1"/>
  <c r="F41" i="10"/>
  <c r="D41" i="10" s="1"/>
  <c r="F42" i="10"/>
  <c r="D42" i="10" s="1"/>
  <c r="F43" i="10"/>
  <c r="D43" i="10" s="1"/>
  <c r="F44" i="10"/>
  <c r="D44" i="10" s="1"/>
  <c r="F45" i="10"/>
  <c r="D45" i="10" s="1"/>
  <c r="F46" i="10"/>
  <c r="D46" i="10" s="1"/>
  <c r="F47" i="10"/>
  <c r="D47" i="10" s="1"/>
  <c r="F48" i="10"/>
  <c r="D48" i="10" s="1"/>
  <c r="F49" i="10"/>
  <c r="D49" i="10" s="1"/>
  <c r="F50" i="10"/>
  <c r="D50" i="10" s="1"/>
  <c r="F51" i="10"/>
  <c r="D51" i="10" s="1"/>
  <c r="F52" i="10"/>
  <c r="D52" i="10" s="1"/>
  <c r="F53" i="10"/>
  <c r="D53" i="10" s="1"/>
  <c r="F54" i="10"/>
  <c r="D54" i="10" s="1"/>
  <c r="F55" i="10"/>
  <c r="D55" i="10" s="1"/>
  <c r="F56" i="10"/>
  <c r="D56" i="10" s="1"/>
  <c r="F57" i="10"/>
  <c r="D57" i="10" s="1"/>
  <c r="F58" i="10"/>
  <c r="D58" i="10" s="1"/>
  <c r="F59" i="10"/>
  <c r="D59" i="10" s="1"/>
  <c r="F60" i="10"/>
  <c r="D60" i="10" s="1"/>
  <c r="F61" i="10"/>
  <c r="D61" i="10" s="1"/>
  <c r="F62" i="10"/>
  <c r="D62" i="10" s="1"/>
  <c r="F63" i="10"/>
  <c r="D63" i="10" s="1"/>
  <c r="F64" i="10"/>
  <c r="D64" i="10" s="1"/>
  <c r="F65" i="10"/>
  <c r="D65" i="10" s="1"/>
  <c r="F66" i="10"/>
  <c r="D66" i="10" s="1"/>
  <c r="F67" i="10"/>
  <c r="D67" i="10" s="1"/>
  <c r="F68" i="10"/>
  <c r="D68" i="10" s="1"/>
  <c r="F69" i="10"/>
  <c r="D69" i="10" s="1"/>
  <c r="F70" i="10"/>
  <c r="D70" i="10" s="1"/>
  <c r="F71" i="10"/>
  <c r="D71" i="10" s="1"/>
  <c r="F72" i="10"/>
  <c r="D72" i="10" s="1"/>
  <c r="F73" i="10"/>
  <c r="D73" i="10" s="1"/>
  <c r="F74" i="10"/>
  <c r="D74" i="10" s="1"/>
  <c r="F75" i="10"/>
  <c r="D75" i="10" s="1"/>
  <c r="F76" i="10"/>
  <c r="D76" i="10" s="1"/>
  <c r="F77" i="10"/>
  <c r="D77" i="10" s="1"/>
  <c r="F78" i="10"/>
  <c r="D78" i="10" s="1"/>
  <c r="F79" i="10"/>
  <c r="D79" i="10" s="1"/>
  <c r="F80" i="10"/>
  <c r="D80" i="10" s="1"/>
  <c r="F81" i="10"/>
  <c r="D81" i="10" s="1"/>
  <c r="F82" i="10"/>
  <c r="D82" i="10" s="1"/>
  <c r="F83" i="10"/>
  <c r="D83" i="10" s="1"/>
  <c r="F84" i="10"/>
  <c r="D84" i="10" s="1"/>
  <c r="F85" i="10"/>
  <c r="D85" i="10" s="1"/>
  <c r="F86" i="10"/>
  <c r="D86" i="10" s="1"/>
  <c r="F87" i="10"/>
  <c r="D87" i="10" s="1"/>
  <c r="F88" i="10"/>
  <c r="D88" i="10" s="1"/>
  <c r="F89" i="10"/>
  <c r="D89" i="10" s="1"/>
  <c r="F90" i="10"/>
  <c r="D90" i="10" s="1"/>
  <c r="F91" i="10"/>
  <c r="D91" i="10" s="1"/>
  <c r="F92" i="10"/>
  <c r="D92" i="10" s="1"/>
  <c r="F93" i="10"/>
  <c r="D93" i="10" s="1"/>
  <c r="F94" i="10"/>
  <c r="D94" i="10" s="1"/>
  <c r="F95" i="10"/>
  <c r="D95" i="10" s="1"/>
  <c r="F96" i="10"/>
  <c r="D96" i="10" s="1"/>
  <c r="F97" i="10"/>
  <c r="D97" i="10" s="1"/>
  <c r="F98" i="10"/>
  <c r="D98" i="10" s="1"/>
  <c r="F99" i="10"/>
  <c r="D99" i="10" s="1"/>
  <c r="F100" i="10"/>
  <c r="D100" i="10" s="1"/>
  <c r="F101" i="10"/>
  <c r="D101" i="10" s="1"/>
  <c r="F102" i="10"/>
  <c r="D102" i="10" s="1"/>
  <c r="F103" i="10"/>
  <c r="D103" i="10" s="1"/>
  <c r="F104" i="10"/>
  <c r="D104" i="10" s="1"/>
  <c r="F105" i="10"/>
  <c r="D105" i="10" s="1"/>
  <c r="F106" i="10"/>
  <c r="D106" i="10" s="1"/>
  <c r="F107" i="10"/>
  <c r="D107" i="10" s="1"/>
  <c r="F108" i="10"/>
  <c r="D108" i="10" s="1"/>
  <c r="F109" i="10"/>
  <c r="D109" i="10" s="1"/>
  <c r="F110" i="10"/>
  <c r="D110" i="10" s="1"/>
  <c r="F111" i="10"/>
  <c r="D111" i="10" s="1"/>
  <c r="F112" i="10"/>
  <c r="D112" i="10" s="1"/>
  <c r="F113" i="10"/>
  <c r="D113" i="10" s="1"/>
  <c r="F114" i="10"/>
  <c r="D114" i="10" s="1"/>
  <c r="F115" i="10"/>
  <c r="D115" i="10" s="1"/>
  <c r="F116" i="10"/>
  <c r="D116" i="10" s="1"/>
  <c r="F117" i="10"/>
  <c r="D117" i="10" s="1"/>
  <c r="F118" i="10"/>
  <c r="D118" i="10" s="1"/>
  <c r="F119" i="10"/>
  <c r="D119" i="10" s="1"/>
  <c r="F120" i="10"/>
  <c r="D120" i="10" s="1"/>
  <c r="F121" i="10"/>
  <c r="D121" i="10" s="1"/>
  <c r="F122" i="10"/>
  <c r="D122" i="10" s="1"/>
  <c r="F123" i="10"/>
  <c r="D123" i="10" s="1"/>
  <c r="F124" i="10"/>
  <c r="D124" i="10" s="1"/>
  <c r="F125" i="10"/>
  <c r="D125" i="10" s="1"/>
  <c r="F126" i="10"/>
  <c r="D126" i="10" s="1"/>
  <c r="F127" i="10"/>
  <c r="D127" i="10" s="1"/>
  <c r="F128" i="10"/>
  <c r="D128" i="10" s="1"/>
  <c r="F129" i="10"/>
  <c r="D129" i="10" s="1"/>
  <c r="F130" i="10"/>
  <c r="D130" i="10" s="1"/>
  <c r="F131" i="10"/>
  <c r="D131" i="10" s="1"/>
  <c r="F132" i="10"/>
  <c r="D132" i="10" s="1"/>
  <c r="F133" i="10"/>
  <c r="D133" i="10" s="1"/>
  <c r="F134" i="10"/>
  <c r="D134" i="10" s="1"/>
  <c r="F135" i="10"/>
  <c r="D135" i="10" s="1"/>
  <c r="F136" i="10"/>
  <c r="D136" i="10" s="1"/>
  <c r="F137" i="10"/>
  <c r="D137" i="10" s="1"/>
  <c r="F138" i="10"/>
  <c r="D138" i="10" s="1"/>
  <c r="F139" i="10"/>
  <c r="D139" i="10" s="1"/>
  <c r="F140" i="10"/>
  <c r="D140" i="10" s="1"/>
  <c r="F141" i="10"/>
  <c r="D141" i="10" s="1"/>
  <c r="F142" i="10"/>
  <c r="D142" i="10" s="1"/>
  <c r="F143" i="10"/>
  <c r="D143" i="10" s="1"/>
  <c r="F144" i="10"/>
  <c r="D144" i="10" s="1"/>
  <c r="F145" i="10"/>
  <c r="D145" i="10" s="1"/>
  <c r="F146" i="10"/>
  <c r="D146" i="10" s="1"/>
  <c r="F147" i="10"/>
  <c r="D147" i="10" s="1"/>
  <c r="F148" i="10"/>
  <c r="D148" i="10" s="1"/>
  <c r="F149" i="10"/>
  <c r="D149" i="10" s="1"/>
  <c r="F150" i="10"/>
  <c r="D150" i="10" s="1"/>
  <c r="F151" i="10"/>
  <c r="D151" i="10" s="1"/>
  <c r="F152" i="10"/>
  <c r="D152" i="10" s="1"/>
  <c r="F153" i="10"/>
  <c r="D153" i="10" s="1"/>
  <c r="F154" i="10"/>
  <c r="D154" i="10" s="1"/>
  <c r="F155" i="10"/>
  <c r="D155" i="10" s="1"/>
  <c r="F156" i="10"/>
  <c r="D156" i="10" s="1"/>
  <c r="F157" i="10"/>
  <c r="D157" i="10" s="1"/>
  <c r="F158" i="10"/>
  <c r="D158" i="10" s="1"/>
  <c r="F159" i="10"/>
  <c r="D159" i="10" s="1"/>
  <c r="F160" i="10"/>
  <c r="D160" i="10" s="1"/>
  <c r="F161" i="10"/>
  <c r="D161" i="10" s="1"/>
  <c r="F162" i="10"/>
  <c r="D162" i="10" s="1"/>
  <c r="F163" i="10"/>
  <c r="D163" i="10" s="1"/>
  <c r="F164" i="10"/>
  <c r="D164" i="10" s="1"/>
  <c r="F165" i="10"/>
  <c r="D165" i="10" s="1"/>
  <c r="F166" i="10"/>
  <c r="D166" i="10" s="1"/>
  <c r="F167" i="10"/>
  <c r="D167" i="10" s="1"/>
  <c r="F168" i="10"/>
  <c r="D168" i="10" s="1"/>
  <c r="F169" i="10"/>
  <c r="D169" i="10" s="1"/>
  <c r="F170" i="10"/>
  <c r="D170" i="10" s="1"/>
  <c r="F171" i="10"/>
  <c r="D171" i="10" s="1"/>
  <c r="F172" i="10"/>
  <c r="D172" i="10" s="1"/>
  <c r="F173" i="10"/>
  <c r="D173" i="10" s="1"/>
  <c r="F174" i="10"/>
  <c r="D174" i="10" s="1"/>
  <c r="F175" i="10"/>
  <c r="D175" i="10" s="1"/>
  <c r="F176" i="10"/>
  <c r="D176" i="10" s="1"/>
  <c r="F177" i="10"/>
  <c r="D177" i="10" s="1"/>
  <c r="F178" i="10"/>
  <c r="D178" i="10" s="1"/>
  <c r="F179" i="10"/>
  <c r="D179" i="10" s="1"/>
  <c r="F180" i="10"/>
  <c r="D180" i="10" s="1"/>
  <c r="F181" i="10"/>
  <c r="D181" i="10" s="1"/>
  <c r="F182" i="10"/>
  <c r="D182" i="10" s="1"/>
  <c r="F183" i="10"/>
  <c r="D183" i="10" s="1"/>
  <c r="F184" i="10"/>
  <c r="D184" i="10" s="1"/>
  <c r="F185" i="10"/>
  <c r="D185" i="10" s="1"/>
  <c r="F186" i="10"/>
  <c r="D186" i="10" s="1"/>
  <c r="F187" i="10"/>
  <c r="D187" i="10" s="1"/>
  <c r="F188" i="10"/>
  <c r="D188" i="10" s="1"/>
  <c r="F189" i="10"/>
  <c r="D189" i="10" s="1"/>
  <c r="F190" i="10"/>
  <c r="D190" i="10" s="1"/>
  <c r="F191" i="10"/>
  <c r="D191" i="10" s="1"/>
  <c r="F192" i="10"/>
  <c r="D192" i="10" s="1"/>
  <c r="F193" i="10"/>
  <c r="D193" i="10" s="1"/>
  <c r="F194" i="10"/>
  <c r="D194" i="10" s="1"/>
  <c r="F195" i="10"/>
  <c r="D195" i="10" s="1"/>
  <c r="F196" i="10"/>
  <c r="D196" i="10" s="1"/>
  <c r="F197" i="10"/>
  <c r="D197" i="10" s="1"/>
  <c r="F198" i="10"/>
  <c r="D198" i="10" s="1"/>
  <c r="F199" i="10"/>
  <c r="D199" i="10" s="1"/>
  <c r="F200" i="10"/>
  <c r="D200" i="10" s="1"/>
  <c r="F2" i="10"/>
  <c r="F3" i="11"/>
  <c r="D3" i="11" s="1"/>
  <c r="F4" i="11"/>
  <c r="D4" i="11" s="1"/>
  <c r="F5" i="11"/>
  <c r="D5" i="11" s="1"/>
  <c r="F6" i="11"/>
  <c r="D6" i="11" s="1"/>
  <c r="F7" i="11"/>
  <c r="D7" i="11" s="1"/>
  <c r="F8" i="11"/>
  <c r="D8" i="11" s="1"/>
  <c r="F9" i="11"/>
  <c r="D9" i="11" s="1"/>
  <c r="F10" i="11"/>
  <c r="D10" i="11" s="1"/>
  <c r="F11" i="11"/>
  <c r="D11" i="11" s="1"/>
  <c r="F12" i="11"/>
  <c r="D12" i="11" s="1"/>
  <c r="F13" i="11"/>
  <c r="D13" i="11" s="1"/>
  <c r="F14" i="11"/>
  <c r="D14" i="11" s="1"/>
  <c r="F15" i="11"/>
  <c r="D15" i="11" s="1"/>
  <c r="F16" i="11"/>
  <c r="D16" i="11" s="1"/>
  <c r="F17" i="11"/>
  <c r="D17" i="11" s="1"/>
  <c r="F18" i="11"/>
  <c r="D18" i="11" s="1"/>
  <c r="F19" i="11"/>
  <c r="D19" i="11" s="1"/>
  <c r="F20" i="11"/>
  <c r="D20" i="11" s="1"/>
  <c r="F21" i="11"/>
  <c r="D21" i="11" s="1"/>
  <c r="F22" i="11"/>
  <c r="D22" i="11" s="1"/>
  <c r="F23" i="11"/>
  <c r="D23" i="11" s="1"/>
  <c r="F24" i="11"/>
  <c r="D24" i="11" s="1"/>
  <c r="F25" i="11"/>
  <c r="D25" i="11" s="1"/>
  <c r="F26" i="11"/>
  <c r="D26" i="11" s="1"/>
  <c r="F27" i="11"/>
  <c r="D27" i="11" s="1"/>
  <c r="F28" i="11"/>
  <c r="D28" i="11" s="1"/>
  <c r="F29" i="11"/>
  <c r="D29" i="11" s="1"/>
  <c r="F30" i="11"/>
  <c r="D30" i="11" s="1"/>
  <c r="F31" i="11"/>
  <c r="D31" i="11" s="1"/>
  <c r="F32" i="11"/>
  <c r="D32" i="11" s="1"/>
  <c r="F33" i="11"/>
  <c r="D33" i="11" s="1"/>
  <c r="F34" i="11"/>
  <c r="D34" i="11" s="1"/>
  <c r="F35" i="11"/>
  <c r="D35" i="11" s="1"/>
  <c r="F36" i="11"/>
  <c r="D36" i="11" s="1"/>
  <c r="F37" i="11"/>
  <c r="D37" i="11" s="1"/>
  <c r="F38" i="11"/>
  <c r="D38" i="11" s="1"/>
  <c r="F39" i="11"/>
  <c r="D39" i="11" s="1"/>
  <c r="F40" i="11"/>
  <c r="D40" i="11" s="1"/>
  <c r="F41" i="11"/>
  <c r="D41" i="11" s="1"/>
  <c r="F42" i="11"/>
  <c r="D42" i="11" s="1"/>
  <c r="F43" i="11"/>
  <c r="D43" i="11" s="1"/>
  <c r="F44" i="11"/>
  <c r="D44" i="11" s="1"/>
  <c r="F45" i="11"/>
  <c r="D45" i="11" s="1"/>
  <c r="F46" i="11"/>
  <c r="D46" i="11" s="1"/>
  <c r="F47" i="11"/>
  <c r="D47" i="11" s="1"/>
  <c r="F48" i="11"/>
  <c r="D48" i="11" s="1"/>
  <c r="F49" i="11"/>
  <c r="D49" i="11" s="1"/>
  <c r="F50" i="11"/>
  <c r="D50" i="11" s="1"/>
  <c r="F51" i="11"/>
  <c r="D51" i="11" s="1"/>
  <c r="F52" i="11"/>
  <c r="D52" i="11" s="1"/>
  <c r="F53" i="11"/>
  <c r="D53" i="11" s="1"/>
  <c r="F54" i="11"/>
  <c r="D54" i="11" s="1"/>
  <c r="F55" i="11"/>
  <c r="D55" i="11" s="1"/>
  <c r="F56" i="11"/>
  <c r="D56" i="11" s="1"/>
  <c r="F57" i="11"/>
  <c r="D57" i="11" s="1"/>
  <c r="F58" i="11"/>
  <c r="D58" i="11" s="1"/>
  <c r="F59" i="11"/>
  <c r="D59" i="11" s="1"/>
  <c r="F60" i="11"/>
  <c r="D60" i="11" s="1"/>
  <c r="F61" i="11"/>
  <c r="D61" i="11" s="1"/>
  <c r="F62" i="11"/>
  <c r="D62" i="11" s="1"/>
  <c r="F63" i="11"/>
  <c r="D63" i="11" s="1"/>
  <c r="F64" i="11"/>
  <c r="D64" i="11" s="1"/>
  <c r="F65" i="11"/>
  <c r="D65" i="11" s="1"/>
  <c r="F66" i="11"/>
  <c r="D66" i="11" s="1"/>
  <c r="F67" i="11"/>
  <c r="D67" i="11" s="1"/>
  <c r="F68" i="11"/>
  <c r="D68" i="11" s="1"/>
  <c r="F69" i="11"/>
  <c r="D69" i="11" s="1"/>
  <c r="F70" i="11"/>
  <c r="D70" i="11" s="1"/>
  <c r="F71" i="11"/>
  <c r="D71" i="11" s="1"/>
  <c r="F72" i="11"/>
  <c r="D72" i="11" s="1"/>
  <c r="F73" i="11"/>
  <c r="D73" i="11" s="1"/>
  <c r="F74" i="11"/>
  <c r="D74" i="11" s="1"/>
  <c r="F75" i="11"/>
  <c r="D75" i="11" s="1"/>
  <c r="F76" i="11"/>
  <c r="D76" i="11" s="1"/>
  <c r="F77" i="11"/>
  <c r="D77" i="11" s="1"/>
  <c r="F78" i="11"/>
  <c r="D78" i="11" s="1"/>
  <c r="F79" i="11"/>
  <c r="D79" i="11" s="1"/>
  <c r="F80" i="11"/>
  <c r="D80" i="11" s="1"/>
  <c r="F81" i="11"/>
  <c r="D81" i="11" s="1"/>
  <c r="F82" i="11"/>
  <c r="D82" i="11" s="1"/>
  <c r="F83" i="11"/>
  <c r="D83" i="11" s="1"/>
  <c r="F84" i="11"/>
  <c r="D84" i="11" s="1"/>
  <c r="F85" i="11"/>
  <c r="D85" i="11" s="1"/>
  <c r="F86" i="11"/>
  <c r="D86" i="11" s="1"/>
  <c r="F87" i="11"/>
  <c r="D87" i="11" s="1"/>
  <c r="F88" i="11"/>
  <c r="D88" i="11" s="1"/>
  <c r="F89" i="11"/>
  <c r="D89" i="11" s="1"/>
  <c r="F90" i="11"/>
  <c r="D90" i="11" s="1"/>
  <c r="F91" i="11"/>
  <c r="D91" i="11" s="1"/>
  <c r="F92" i="11"/>
  <c r="D92" i="11" s="1"/>
  <c r="F93" i="11"/>
  <c r="D93" i="11" s="1"/>
  <c r="F94" i="11"/>
  <c r="D94" i="11" s="1"/>
  <c r="F95" i="11"/>
  <c r="D95" i="11" s="1"/>
  <c r="F96" i="11"/>
  <c r="D96" i="11" s="1"/>
  <c r="F97" i="11"/>
  <c r="D97" i="11" s="1"/>
  <c r="F98" i="11"/>
  <c r="D98" i="11" s="1"/>
  <c r="F99" i="11"/>
  <c r="D99" i="11" s="1"/>
  <c r="F100" i="11"/>
  <c r="D100" i="11" s="1"/>
  <c r="F101" i="11"/>
  <c r="D101" i="11" s="1"/>
  <c r="F102" i="11"/>
  <c r="D102" i="11" s="1"/>
  <c r="F103" i="11"/>
  <c r="D103" i="11" s="1"/>
  <c r="F104" i="11"/>
  <c r="D104" i="11" s="1"/>
  <c r="F105" i="11"/>
  <c r="D105" i="11" s="1"/>
  <c r="F106" i="11"/>
  <c r="D106" i="11" s="1"/>
  <c r="F107" i="11"/>
  <c r="D107" i="11" s="1"/>
  <c r="F108" i="11"/>
  <c r="D108" i="11" s="1"/>
  <c r="F109" i="11"/>
  <c r="D109" i="11" s="1"/>
  <c r="F110" i="11"/>
  <c r="D110" i="11" s="1"/>
  <c r="F111" i="11"/>
  <c r="D111" i="11" s="1"/>
  <c r="F112" i="11"/>
  <c r="D112" i="11" s="1"/>
  <c r="F113" i="11"/>
  <c r="D113" i="11" s="1"/>
  <c r="F114" i="11"/>
  <c r="D114" i="11" s="1"/>
  <c r="F115" i="11"/>
  <c r="D115" i="11" s="1"/>
  <c r="F116" i="11"/>
  <c r="D116" i="11" s="1"/>
  <c r="F117" i="11"/>
  <c r="D117" i="11" s="1"/>
  <c r="F118" i="11"/>
  <c r="D118" i="11" s="1"/>
  <c r="F119" i="11"/>
  <c r="D119" i="11" s="1"/>
  <c r="F120" i="11"/>
  <c r="D120" i="11" s="1"/>
  <c r="F121" i="11"/>
  <c r="D121" i="11" s="1"/>
  <c r="F122" i="11"/>
  <c r="D122" i="11" s="1"/>
  <c r="F123" i="11"/>
  <c r="D123" i="11" s="1"/>
  <c r="F124" i="11"/>
  <c r="D124" i="11" s="1"/>
  <c r="F125" i="11"/>
  <c r="D125" i="11" s="1"/>
  <c r="F126" i="11"/>
  <c r="D126" i="11" s="1"/>
  <c r="F127" i="11"/>
  <c r="D127" i="11" s="1"/>
  <c r="F128" i="11"/>
  <c r="D128" i="11" s="1"/>
  <c r="F129" i="11"/>
  <c r="D129" i="11" s="1"/>
  <c r="F130" i="11"/>
  <c r="D130" i="11" s="1"/>
  <c r="F131" i="11"/>
  <c r="D131" i="11" s="1"/>
  <c r="F132" i="11"/>
  <c r="D132" i="11" s="1"/>
  <c r="F133" i="11"/>
  <c r="D133" i="11" s="1"/>
  <c r="F134" i="11"/>
  <c r="D134" i="11" s="1"/>
  <c r="F135" i="11"/>
  <c r="D135" i="11" s="1"/>
  <c r="F136" i="11"/>
  <c r="D136" i="11" s="1"/>
  <c r="F137" i="11"/>
  <c r="D137" i="11" s="1"/>
  <c r="F138" i="11"/>
  <c r="D138" i="11" s="1"/>
  <c r="F139" i="11"/>
  <c r="D139" i="11" s="1"/>
  <c r="F140" i="11"/>
  <c r="D140" i="11" s="1"/>
  <c r="F141" i="11"/>
  <c r="D141" i="11" s="1"/>
  <c r="F142" i="11"/>
  <c r="D142" i="11" s="1"/>
  <c r="F143" i="11"/>
  <c r="D143" i="11" s="1"/>
  <c r="F144" i="11"/>
  <c r="D144" i="11" s="1"/>
  <c r="F145" i="11"/>
  <c r="D145" i="11" s="1"/>
  <c r="F146" i="11"/>
  <c r="D146" i="11" s="1"/>
  <c r="F147" i="11"/>
  <c r="D147" i="11" s="1"/>
  <c r="F148" i="11"/>
  <c r="D148" i="11" s="1"/>
  <c r="F149" i="11"/>
  <c r="D149" i="11" s="1"/>
  <c r="F150" i="11"/>
  <c r="D150" i="11" s="1"/>
  <c r="F151" i="11"/>
  <c r="D151" i="11" s="1"/>
  <c r="F152" i="11"/>
  <c r="D152" i="11" s="1"/>
  <c r="F153" i="11"/>
  <c r="D153" i="11" s="1"/>
  <c r="F154" i="11"/>
  <c r="D154" i="11" s="1"/>
  <c r="F155" i="11"/>
  <c r="D155" i="11" s="1"/>
  <c r="F156" i="11"/>
  <c r="D156" i="11" s="1"/>
  <c r="F157" i="11"/>
  <c r="D157" i="11" s="1"/>
  <c r="F158" i="11"/>
  <c r="D158" i="11" s="1"/>
  <c r="F159" i="11"/>
  <c r="D159" i="11" s="1"/>
  <c r="F160" i="11"/>
  <c r="D160" i="11" s="1"/>
  <c r="F161" i="11"/>
  <c r="D161" i="11" s="1"/>
  <c r="F162" i="11"/>
  <c r="D162" i="11" s="1"/>
  <c r="F163" i="11"/>
  <c r="D163" i="11" s="1"/>
  <c r="F164" i="11"/>
  <c r="D164" i="11" s="1"/>
  <c r="F165" i="11"/>
  <c r="D165" i="11" s="1"/>
  <c r="F166" i="11"/>
  <c r="D166" i="11" s="1"/>
  <c r="F167" i="11"/>
  <c r="D167" i="11" s="1"/>
  <c r="F168" i="11"/>
  <c r="D168" i="11" s="1"/>
  <c r="F169" i="11"/>
  <c r="D169" i="11" s="1"/>
  <c r="F170" i="11"/>
  <c r="D170" i="11" s="1"/>
  <c r="F171" i="11"/>
  <c r="D171" i="11" s="1"/>
  <c r="F172" i="11"/>
  <c r="D172" i="11" s="1"/>
  <c r="F173" i="11"/>
  <c r="D173" i="11" s="1"/>
  <c r="F174" i="11"/>
  <c r="D174" i="11" s="1"/>
  <c r="F175" i="11"/>
  <c r="D175" i="11" s="1"/>
  <c r="F176" i="11"/>
  <c r="D176" i="11" s="1"/>
  <c r="F177" i="11"/>
  <c r="D177" i="11" s="1"/>
  <c r="F178" i="11"/>
  <c r="D178" i="11" s="1"/>
  <c r="F179" i="11"/>
  <c r="D179" i="11" s="1"/>
  <c r="F180" i="11"/>
  <c r="D180" i="11" s="1"/>
  <c r="F181" i="11"/>
  <c r="D181" i="11" s="1"/>
  <c r="F182" i="11"/>
  <c r="D182" i="11" s="1"/>
  <c r="F183" i="11"/>
  <c r="D183" i="11" s="1"/>
  <c r="F184" i="11"/>
  <c r="D184" i="11" s="1"/>
  <c r="F185" i="11"/>
  <c r="D185" i="11" s="1"/>
  <c r="F186" i="11"/>
  <c r="D186" i="11" s="1"/>
  <c r="F187" i="11"/>
  <c r="D187" i="11" s="1"/>
  <c r="F188" i="11"/>
  <c r="D188" i="11" s="1"/>
  <c r="F189" i="11"/>
  <c r="D189" i="11" s="1"/>
  <c r="F190" i="11"/>
  <c r="D190" i="11" s="1"/>
  <c r="F191" i="11"/>
  <c r="D191" i="11" s="1"/>
  <c r="F192" i="11"/>
  <c r="D192" i="11" s="1"/>
  <c r="F193" i="11"/>
  <c r="D193" i="11" s="1"/>
  <c r="F194" i="11"/>
  <c r="D194" i="11" s="1"/>
  <c r="F195" i="11"/>
  <c r="D195" i="11" s="1"/>
  <c r="F196" i="11"/>
  <c r="D196" i="11" s="1"/>
  <c r="F197" i="11"/>
  <c r="D197" i="11" s="1"/>
  <c r="F198" i="11"/>
  <c r="D198" i="11" s="1"/>
  <c r="F199" i="11"/>
  <c r="D199" i="11" s="1"/>
  <c r="F2" i="11"/>
  <c r="F3" i="12"/>
  <c r="D3" i="12" s="1"/>
  <c r="F4" i="12"/>
  <c r="D4" i="12" s="1"/>
  <c r="F5" i="12"/>
  <c r="D5" i="12" s="1"/>
  <c r="F6" i="12"/>
  <c r="D6" i="12" s="1"/>
  <c r="F7" i="12"/>
  <c r="D7" i="12" s="1"/>
  <c r="F8" i="12"/>
  <c r="D8" i="12" s="1"/>
  <c r="F9" i="12"/>
  <c r="D9" i="12" s="1"/>
  <c r="F10" i="12"/>
  <c r="D10" i="12" s="1"/>
  <c r="F11" i="12"/>
  <c r="D11" i="12" s="1"/>
  <c r="F12" i="12"/>
  <c r="D12" i="12" s="1"/>
  <c r="F13" i="12"/>
  <c r="D13" i="12" s="1"/>
  <c r="F14" i="12"/>
  <c r="D14" i="12" s="1"/>
  <c r="F15" i="12"/>
  <c r="D15" i="12" s="1"/>
  <c r="F16" i="12"/>
  <c r="D16" i="12" s="1"/>
  <c r="F17" i="12"/>
  <c r="D17" i="12" s="1"/>
  <c r="F18" i="12"/>
  <c r="D18" i="12" s="1"/>
  <c r="F19" i="12"/>
  <c r="D19" i="12" s="1"/>
  <c r="F20" i="12"/>
  <c r="D20" i="12" s="1"/>
  <c r="F21" i="12"/>
  <c r="D21" i="12" s="1"/>
  <c r="F22" i="12"/>
  <c r="D22" i="12" s="1"/>
  <c r="F23" i="12"/>
  <c r="D23" i="12" s="1"/>
  <c r="F24" i="12"/>
  <c r="D24" i="12" s="1"/>
  <c r="F25" i="12"/>
  <c r="D25" i="12" s="1"/>
  <c r="F26" i="12"/>
  <c r="D26" i="12" s="1"/>
  <c r="F27" i="12"/>
  <c r="D27" i="12" s="1"/>
  <c r="F28" i="12"/>
  <c r="D28" i="12" s="1"/>
  <c r="F29" i="12"/>
  <c r="D29" i="12" s="1"/>
  <c r="F30" i="12"/>
  <c r="D30" i="12" s="1"/>
  <c r="F31" i="12"/>
  <c r="D31" i="12" s="1"/>
  <c r="F32" i="12"/>
  <c r="D32" i="12" s="1"/>
  <c r="F33" i="12"/>
  <c r="D33" i="12" s="1"/>
  <c r="F34" i="12"/>
  <c r="D34" i="12" s="1"/>
  <c r="F35" i="12"/>
  <c r="D35" i="12" s="1"/>
  <c r="F36" i="12"/>
  <c r="D36" i="12" s="1"/>
  <c r="F37" i="12"/>
  <c r="D37" i="12" s="1"/>
  <c r="F38" i="12"/>
  <c r="D38" i="12" s="1"/>
  <c r="F39" i="12"/>
  <c r="D39" i="12" s="1"/>
  <c r="F40" i="12"/>
  <c r="D40" i="12" s="1"/>
  <c r="F41" i="12"/>
  <c r="D41" i="12" s="1"/>
  <c r="F42" i="12"/>
  <c r="D42" i="12" s="1"/>
  <c r="F43" i="12"/>
  <c r="D43" i="12" s="1"/>
  <c r="F44" i="12"/>
  <c r="D44" i="12" s="1"/>
  <c r="F45" i="12"/>
  <c r="D45" i="12" s="1"/>
  <c r="F46" i="12"/>
  <c r="D46" i="12" s="1"/>
  <c r="F47" i="12"/>
  <c r="D47" i="12" s="1"/>
  <c r="F48" i="12"/>
  <c r="D48" i="12" s="1"/>
  <c r="F49" i="12"/>
  <c r="D49" i="12" s="1"/>
  <c r="F50" i="12"/>
  <c r="D50" i="12" s="1"/>
  <c r="F51" i="12"/>
  <c r="D51" i="12" s="1"/>
  <c r="F52" i="12"/>
  <c r="D52" i="12" s="1"/>
  <c r="F53" i="12"/>
  <c r="D53" i="12" s="1"/>
  <c r="F54" i="12"/>
  <c r="D54" i="12" s="1"/>
  <c r="F55" i="12"/>
  <c r="D55" i="12" s="1"/>
  <c r="F56" i="12"/>
  <c r="D56" i="12" s="1"/>
  <c r="F57" i="12"/>
  <c r="D57" i="12" s="1"/>
  <c r="F58" i="12"/>
  <c r="D58" i="12" s="1"/>
  <c r="F59" i="12"/>
  <c r="D59" i="12" s="1"/>
  <c r="F60" i="12"/>
  <c r="D60" i="12" s="1"/>
  <c r="F61" i="12"/>
  <c r="D61" i="12" s="1"/>
  <c r="F62" i="12"/>
  <c r="D62" i="12" s="1"/>
  <c r="F63" i="12"/>
  <c r="D63" i="12" s="1"/>
  <c r="F64" i="12"/>
  <c r="D64" i="12" s="1"/>
  <c r="F65" i="12"/>
  <c r="D65" i="12" s="1"/>
  <c r="F66" i="12"/>
  <c r="D66" i="12" s="1"/>
  <c r="F67" i="12"/>
  <c r="D67" i="12" s="1"/>
  <c r="F68" i="12"/>
  <c r="D68" i="12" s="1"/>
  <c r="F69" i="12"/>
  <c r="D69" i="12" s="1"/>
  <c r="F70" i="12"/>
  <c r="D70" i="12" s="1"/>
  <c r="F71" i="12"/>
  <c r="D71" i="12" s="1"/>
  <c r="F72" i="12"/>
  <c r="D72" i="12" s="1"/>
  <c r="F73" i="12"/>
  <c r="D73" i="12" s="1"/>
  <c r="F74" i="12"/>
  <c r="D74" i="12" s="1"/>
  <c r="F75" i="12"/>
  <c r="D75" i="12" s="1"/>
  <c r="F76" i="12"/>
  <c r="D76" i="12" s="1"/>
  <c r="F77" i="12"/>
  <c r="D77" i="12" s="1"/>
  <c r="F78" i="12"/>
  <c r="D78" i="12" s="1"/>
  <c r="F79" i="12"/>
  <c r="D79" i="12" s="1"/>
  <c r="F80" i="12"/>
  <c r="D80" i="12" s="1"/>
  <c r="F81" i="12"/>
  <c r="D81" i="12" s="1"/>
  <c r="F82" i="12"/>
  <c r="D82" i="12" s="1"/>
  <c r="F83" i="12"/>
  <c r="D83" i="12" s="1"/>
  <c r="F84" i="12"/>
  <c r="D84" i="12" s="1"/>
  <c r="F85" i="12"/>
  <c r="D85" i="12" s="1"/>
  <c r="F86" i="12"/>
  <c r="D86" i="12" s="1"/>
  <c r="F87" i="12"/>
  <c r="D87" i="12" s="1"/>
  <c r="F88" i="12"/>
  <c r="D88" i="12" s="1"/>
  <c r="F89" i="12"/>
  <c r="D89" i="12" s="1"/>
  <c r="F90" i="12"/>
  <c r="D90" i="12" s="1"/>
  <c r="F91" i="12"/>
  <c r="D91" i="12" s="1"/>
  <c r="F92" i="12"/>
  <c r="D92" i="12" s="1"/>
  <c r="F93" i="12"/>
  <c r="D93" i="12" s="1"/>
  <c r="F94" i="12"/>
  <c r="D94" i="12" s="1"/>
  <c r="F95" i="12"/>
  <c r="D95" i="12" s="1"/>
  <c r="F96" i="12"/>
  <c r="D96" i="12" s="1"/>
  <c r="F97" i="12"/>
  <c r="D97" i="12" s="1"/>
  <c r="F98" i="12"/>
  <c r="D98" i="12" s="1"/>
  <c r="F99" i="12"/>
  <c r="D99" i="12" s="1"/>
  <c r="F100" i="12"/>
  <c r="D100" i="12" s="1"/>
  <c r="F101" i="12"/>
  <c r="D101" i="12" s="1"/>
  <c r="F102" i="12"/>
  <c r="D102" i="12" s="1"/>
  <c r="F103" i="12"/>
  <c r="D103" i="12" s="1"/>
  <c r="F104" i="12"/>
  <c r="D104" i="12" s="1"/>
  <c r="F105" i="12"/>
  <c r="D105" i="12" s="1"/>
  <c r="F106" i="12"/>
  <c r="D106" i="12" s="1"/>
  <c r="F107" i="12"/>
  <c r="D107" i="12" s="1"/>
  <c r="F108" i="12"/>
  <c r="D108" i="12" s="1"/>
  <c r="F109" i="12"/>
  <c r="D109" i="12" s="1"/>
  <c r="F110" i="12"/>
  <c r="D110" i="12" s="1"/>
  <c r="F111" i="12"/>
  <c r="D111" i="12" s="1"/>
  <c r="F112" i="12"/>
  <c r="D112" i="12" s="1"/>
  <c r="F113" i="12"/>
  <c r="D113" i="12" s="1"/>
  <c r="F114" i="12"/>
  <c r="D114" i="12" s="1"/>
  <c r="F115" i="12"/>
  <c r="D115" i="12" s="1"/>
  <c r="F116" i="12"/>
  <c r="D116" i="12" s="1"/>
  <c r="F117" i="12"/>
  <c r="D117" i="12" s="1"/>
  <c r="F118" i="12"/>
  <c r="D118" i="12" s="1"/>
  <c r="F119" i="12"/>
  <c r="D119" i="12" s="1"/>
  <c r="F120" i="12"/>
  <c r="D120" i="12" s="1"/>
  <c r="F121" i="12"/>
  <c r="D121" i="12" s="1"/>
  <c r="F122" i="12"/>
  <c r="D122" i="12" s="1"/>
  <c r="F123" i="12"/>
  <c r="D123" i="12" s="1"/>
  <c r="F124" i="12"/>
  <c r="D124" i="12" s="1"/>
  <c r="F125" i="12"/>
  <c r="D125" i="12" s="1"/>
  <c r="F126" i="12"/>
  <c r="D126" i="12" s="1"/>
  <c r="F127" i="12"/>
  <c r="D127" i="12" s="1"/>
  <c r="F128" i="12"/>
  <c r="D128" i="12" s="1"/>
  <c r="F129" i="12"/>
  <c r="D129" i="12" s="1"/>
  <c r="F130" i="12"/>
  <c r="D130" i="12" s="1"/>
  <c r="F131" i="12"/>
  <c r="D131" i="12" s="1"/>
  <c r="F132" i="12"/>
  <c r="D132" i="12" s="1"/>
  <c r="F133" i="12"/>
  <c r="D133" i="12" s="1"/>
  <c r="F134" i="12"/>
  <c r="D134" i="12" s="1"/>
  <c r="F135" i="12"/>
  <c r="D135" i="12" s="1"/>
  <c r="F136" i="12"/>
  <c r="D136" i="12" s="1"/>
  <c r="F137" i="12"/>
  <c r="D137" i="12" s="1"/>
  <c r="F138" i="12"/>
  <c r="D138" i="12" s="1"/>
  <c r="F139" i="12"/>
  <c r="D139" i="12" s="1"/>
  <c r="F140" i="12"/>
  <c r="D140" i="12" s="1"/>
  <c r="F141" i="12"/>
  <c r="D141" i="12" s="1"/>
  <c r="F142" i="12"/>
  <c r="D142" i="12" s="1"/>
  <c r="F143" i="12"/>
  <c r="D143" i="12" s="1"/>
  <c r="F144" i="12"/>
  <c r="D144" i="12" s="1"/>
  <c r="F145" i="12"/>
  <c r="D145" i="12" s="1"/>
  <c r="F146" i="12"/>
  <c r="D146" i="12" s="1"/>
  <c r="F147" i="12"/>
  <c r="D147" i="12" s="1"/>
  <c r="F148" i="12"/>
  <c r="D148" i="12" s="1"/>
  <c r="F149" i="12"/>
  <c r="D149" i="12" s="1"/>
  <c r="F150" i="12"/>
  <c r="D150" i="12" s="1"/>
  <c r="F151" i="12"/>
  <c r="D151" i="12" s="1"/>
  <c r="F152" i="12"/>
  <c r="D152" i="12" s="1"/>
  <c r="F153" i="12"/>
  <c r="D153" i="12" s="1"/>
  <c r="F154" i="12"/>
  <c r="D154" i="12" s="1"/>
  <c r="F155" i="12"/>
  <c r="D155" i="12" s="1"/>
  <c r="F156" i="12"/>
  <c r="D156" i="12" s="1"/>
  <c r="F157" i="12"/>
  <c r="D157" i="12" s="1"/>
  <c r="F158" i="12"/>
  <c r="D158" i="12" s="1"/>
  <c r="F159" i="12"/>
  <c r="D159" i="12" s="1"/>
  <c r="F160" i="12"/>
  <c r="D160" i="12" s="1"/>
  <c r="F161" i="12"/>
  <c r="D161" i="12" s="1"/>
  <c r="F162" i="12"/>
  <c r="D162" i="12" s="1"/>
  <c r="F163" i="12"/>
  <c r="D163" i="12" s="1"/>
  <c r="F164" i="12"/>
  <c r="D164" i="12" s="1"/>
  <c r="F165" i="12"/>
  <c r="D165" i="12" s="1"/>
  <c r="F166" i="12"/>
  <c r="D166" i="12" s="1"/>
  <c r="F167" i="12"/>
  <c r="D167" i="12" s="1"/>
  <c r="F168" i="12"/>
  <c r="D168" i="12" s="1"/>
  <c r="F169" i="12"/>
  <c r="D169" i="12" s="1"/>
  <c r="F170" i="12"/>
  <c r="D170" i="12" s="1"/>
  <c r="F171" i="12"/>
  <c r="D171" i="12" s="1"/>
  <c r="F172" i="12"/>
  <c r="D172" i="12" s="1"/>
  <c r="F173" i="12"/>
  <c r="D173" i="12" s="1"/>
  <c r="F174" i="12"/>
  <c r="D174" i="12" s="1"/>
  <c r="F175" i="12"/>
  <c r="D175" i="12" s="1"/>
  <c r="F176" i="12"/>
  <c r="D176" i="12" s="1"/>
  <c r="F177" i="12"/>
  <c r="D177" i="12" s="1"/>
  <c r="F178" i="12"/>
  <c r="D178" i="12" s="1"/>
  <c r="F179" i="12"/>
  <c r="D179" i="12" s="1"/>
  <c r="F180" i="12"/>
  <c r="D180" i="12" s="1"/>
  <c r="F181" i="12"/>
  <c r="D181" i="12" s="1"/>
  <c r="F182" i="12"/>
  <c r="D182" i="12" s="1"/>
  <c r="F183" i="12"/>
  <c r="D183" i="12" s="1"/>
  <c r="F184" i="12"/>
  <c r="D184" i="12" s="1"/>
  <c r="F185" i="12"/>
  <c r="D185" i="12" s="1"/>
  <c r="F186" i="12"/>
  <c r="D186" i="12" s="1"/>
  <c r="F187" i="12"/>
  <c r="D187" i="12" s="1"/>
  <c r="F188" i="12"/>
  <c r="D188" i="12" s="1"/>
  <c r="F189" i="12"/>
  <c r="D189" i="12" s="1"/>
  <c r="F190" i="12"/>
  <c r="D190" i="12" s="1"/>
  <c r="F191" i="12"/>
  <c r="D191" i="12" s="1"/>
  <c r="F192" i="12"/>
  <c r="D192" i="12" s="1"/>
  <c r="F193" i="12"/>
  <c r="D193" i="12" s="1"/>
  <c r="F194" i="12"/>
  <c r="D194" i="12" s="1"/>
  <c r="F195" i="12"/>
  <c r="D195" i="12" s="1"/>
  <c r="F196" i="12"/>
  <c r="D196" i="12" s="1"/>
  <c r="F197" i="12"/>
  <c r="D197" i="12" s="1"/>
  <c r="F198" i="12"/>
  <c r="D198" i="12" s="1"/>
  <c r="F199" i="12"/>
  <c r="D199" i="12" s="1"/>
  <c r="F200" i="12"/>
  <c r="D200" i="12" s="1"/>
  <c r="F2" i="12"/>
  <c r="F3" i="13"/>
  <c r="D3" i="13" s="1"/>
  <c r="F4" i="13"/>
  <c r="D4" i="13" s="1"/>
  <c r="F5" i="13"/>
  <c r="D5" i="13" s="1"/>
  <c r="F6" i="13"/>
  <c r="D6" i="13" s="1"/>
  <c r="F7" i="13"/>
  <c r="D7" i="13" s="1"/>
  <c r="F8" i="13"/>
  <c r="D8" i="13" s="1"/>
  <c r="F9" i="13"/>
  <c r="D9" i="13" s="1"/>
  <c r="F10" i="13"/>
  <c r="D10" i="13" s="1"/>
  <c r="F11" i="13"/>
  <c r="D11" i="13" s="1"/>
  <c r="F12" i="13"/>
  <c r="D12" i="13" s="1"/>
  <c r="F13" i="13"/>
  <c r="D13" i="13" s="1"/>
  <c r="F14" i="13"/>
  <c r="D14" i="13" s="1"/>
  <c r="F15" i="13"/>
  <c r="D15" i="13" s="1"/>
  <c r="F16" i="13"/>
  <c r="D16" i="13" s="1"/>
  <c r="F17" i="13"/>
  <c r="D17" i="13" s="1"/>
  <c r="F18" i="13"/>
  <c r="D18" i="13" s="1"/>
  <c r="F19" i="13"/>
  <c r="D19" i="13" s="1"/>
  <c r="F20" i="13"/>
  <c r="D20" i="13" s="1"/>
  <c r="F21" i="13"/>
  <c r="D21" i="13" s="1"/>
  <c r="F22" i="13"/>
  <c r="D22" i="13" s="1"/>
  <c r="F23" i="13"/>
  <c r="D23" i="13" s="1"/>
  <c r="F24" i="13"/>
  <c r="D24" i="13" s="1"/>
  <c r="F25" i="13"/>
  <c r="D25" i="13" s="1"/>
  <c r="F26" i="13"/>
  <c r="D26" i="13" s="1"/>
  <c r="F27" i="13"/>
  <c r="D27" i="13" s="1"/>
  <c r="F28" i="13"/>
  <c r="D28" i="13" s="1"/>
  <c r="F29" i="13"/>
  <c r="D29" i="13" s="1"/>
  <c r="F30" i="13"/>
  <c r="D30" i="13" s="1"/>
  <c r="F31" i="13"/>
  <c r="D31" i="13" s="1"/>
  <c r="F32" i="13"/>
  <c r="D32" i="13" s="1"/>
  <c r="F33" i="13"/>
  <c r="D33" i="13" s="1"/>
  <c r="F34" i="13"/>
  <c r="D34" i="13" s="1"/>
  <c r="F35" i="13"/>
  <c r="D35" i="13" s="1"/>
  <c r="F36" i="13"/>
  <c r="D36" i="13" s="1"/>
  <c r="F37" i="13"/>
  <c r="D37" i="13" s="1"/>
  <c r="F38" i="13"/>
  <c r="D38" i="13" s="1"/>
  <c r="F39" i="13"/>
  <c r="D39" i="13" s="1"/>
  <c r="F40" i="13"/>
  <c r="D40" i="13" s="1"/>
  <c r="F41" i="13"/>
  <c r="D41" i="13" s="1"/>
  <c r="F42" i="13"/>
  <c r="D42" i="13" s="1"/>
  <c r="F43" i="13"/>
  <c r="D43" i="13" s="1"/>
  <c r="F44" i="13"/>
  <c r="D44" i="13" s="1"/>
  <c r="F45" i="13"/>
  <c r="D45" i="13" s="1"/>
  <c r="F46" i="13"/>
  <c r="D46" i="13" s="1"/>
  <c r="F47" i="13"/>
  <c r="D47" i="13" s="1"/>
  <c r="F48" i="13"/>
  <c r="D48" i="13" s="1"/>
  <c r="F49" i="13"/>
  <c r="D49" i="13" s="1"/>
  <c r="F50" i="13"/>
  <c r="D50" i="13" s="1"/>
  <c r="F51" i="13"/>
  <c r="D51" i="13" s="1"/>
  <c r="F52" i="13"/>
  <c r="D52" i="13" s="1"/>
  <c r="F53" i="13"/>
  <c r="D53" i="13" s="1"/>
  <c r="F54" i="13"/>
  <c r="D54" i="13" s="1"/>
  <c r="F55" i="13"/>
  <c r="D55" i="13" s="1"/>
  <c r="F56" i="13"/>
  <c r="D56" i="13" s="1"/>
  <c r="F57" i="13"/>
  <c r="D57" i="13" s="1"/>
  <c r="F58" i="13"/>
  <c r="D58" i="13" s="1"/>
  <c r="F59" i="13"/>
  <c r="D59" i="13" s="1"/>
  <c r="F60" i="13"/>
  <c r="D60" i="13" s="1"/>
  <c r="F61" i="13"/>
  <c r="D61" i="13" s="1"/>
  <c r="F62" i="13"/>
  <c r="D62" i="13" s="1"/>
  <c r="F63" i="13"/>
  <c r="D63" i="13" s="1"/>
  <c r="F64" i="13"/>
  <c r="D64" i="13" s="1"/>
  <c r="F65" i="13"/>
  <c r="D65" i="13" s="1"/>
  <c r="F66" i="13"/>
  <c r="D66" i="13" s="1"/>
  <c r="F67" i="13"/>
  <c r="D67" i="13" s="1"/>
  <c r="F68" i="13"/>
  <c r="D68" i="13" s="1"/>
  <c r="F69" i="13"/>
  <c r="D69" i="13" s="1"/>
  <c r="F70" i="13"/>
  <c r="D70" i="13" s="1"/>
  <c r="F71" i="13"/>
  <c r="D71" i="13" s="1"/>
  <c r="F72" i="13"/>
  <c r="D72" i="13" s="1"/>
  <c r="F73" i="13"/>
  <c r="D73" i="13" s="1"/>
  <c r="F74" i="13"/>
  <c r="D74" i="13" s="1"/>
  <c r="F75" i="13"/>
  <c r="D75" i="13" s="1"/>
  <c r="F76" i="13"/>
  <c r="D76" i="13" s="1"/>
  <c r="F77" i="13"/>
  <c r="D77" i="13" s="1"/>
  <c r="F78" i="13"/>
  <c r="D78" i="13" s="1"/>
  <c r="F79" i="13"/>
  <c r="D79" i="13" s="1"/>
  <c r="F80" i="13"/>
  <c r="D80" i="13" s="1"/>
  <c r="F81" i="13"/>
  <c r="D81" i="13" s="1"/>
  <c r="F82" i="13"/>
  <c r="D82" i="13" s="1"/>
  <c r="F83" i="13"/>
  <c r="D83" i="13" s="1"/>
  <c r="F84" i="13"/>
  <c r="D84" i="13" s="1"/>
  <c r="F85" i="13"/>
  <c r="D85" i="13" s="1"/>
  <c r="F86" i="13"/>
  <c r="D86" i="13" s="1"/>
  <c r="F87" i="13"/>
  <c r="D87" i="13" s="1"/>
  <c r="F88" i="13"/>
  <c r="D88" i="13" s="1"/>
  <c r="F89" i="13"/>
  <c r="D89" i="13" s="1"/>
  <c r="F90" i="13"/>
  <c r="D90" i="13" s="1"/>
  <c r="F91" i="13"/>
  <c r="D91" i="13" s="1"/>
  <c r="F92" i="13"/>
  <c r="D92" i="13" s="1"/>
  <c r="F93" i="13"/>
  <c r="D93" i="13" s="1"/>
  <c r="F94" i="13"/>
  <c r="D94" i="13" s="1"/>
  <c r="F95" i="13"/>
  <c r="D95" i="13" s="1"/>
  <c r="F96" i="13"/>
  <c r="D96" i="13" s="1"/>
  <c r="F97" i="13"/>
  <c r="D97" i="13" s="1"/>
  <c r="F98" i="13"/>
  <c r="D98" i="13" s="1"/>
  <c r="F99" i="13"/>
  <c r="D99" i="13" s="1"/>
  <c r="F100" i="13"/>
  <c r="D100" i="13" s="1"/>
  <c r="F101" i="13"/>
  <c r="D101" i="13" s="1"/>
  <c r="F102" i="13"/>
  <c r="D102" i="13" s="1"/>
  <c r="F103" i="13"/>
  <c r="D103" i="13" s="1"/>
  <c r="F104" i="13"/>
  <c r="D104" i="13" s="1"/>
  <c r="F105" i="13"/>
  <c r="D105" i="13" s="1"/>
  <c r="F106" i="13"/>
  <c r="D106" i="13" s="1"/>
  <c r="F107" i="13"/>
  <c r="D107" i="13" s="1"/>
  <c r="F108" i="13"/>
  <c r="D108" i="13" s="1"/>
  <c r="F109" i="13"/>
  <c r="D109" i="13" s="1"/>
  <c r="F110" i="13"/>
  <c r="D110" i="13" s="1"/>
  <c r="F111" i="13"/>
  <c r="D111" i="13" s="1"/>
  <c r="F112" i="13"/>
  <c r="D112" i="13" s="1"/>
  <c r="F113" i="13"/>
  <c r="D113" i="13" s="1"/>
  <c r="F114" i="13"/>
  <c r="D114" i="13" s="1"/>
  <c r="F115" i="13"/>
  <c r="D115" i="13" s="1"/>
  <c r="F116" i="13"/>
  <c r="D116" i="13" s="1"/>
  <c r="F117" i="13"/>
  <c r="D117" i="13" s="1"/>
  <c r="F118" i="13"/>
  <c r="D118" i="13" s="1"/>
  <c r="F119" i="13"/>
  <c r="D119" i="13" s="1"/>
  <c r="F120" i="13"/>
  <c r="D120" i="13" s="1"/>
  <c r="F121" i="13"/>
  <c r="D121" i="13" s="1"/>
  <c r="F122" i="13"/>
  <c r="D122" i="13" s="1"/>
  <c r="F123" i="13"/>
  <c r="D123" i="13" s="1"/>
  <c r="F124" i="13"/>
  <c r="D124" i="13" s="1"/>
  <c r="F125" i="13"/>
  <c r="D125" i="13" s="1"/>
  <c r="F126" i="13"/>
  <c r="D126" i="13" s="1"/>
  <c r="F127" i="13"/>
  <c r="D127" i="13" s="1"/>
  <c r="F128" i="13"/>
  <c r="D128" i="13" s="1"/>
  <c r="F129" i="13"/>
  <c r="D129" i="13" s="1"/>
  <c r="F130" i="13"/>
  <c r="D130" i="13" s="1"/>
  <c r="F131" i="13"/>
  <c r="D131" i="13" s="1"/>
  <c r="F132" i="13"/>
  <c r="D132" i="13" s="1"/>
  <c r="F133" i="13"/>
  <c r="D133" i="13" s="1"/>
  <c r="F134" i="13"/>
  <c r="D134" i="13" s="1"/>
  <c r="F135" i="13"/>
  <c r="D135" i="13" s="1"/>
  <c r="F136" i="13"/>
  <c r="D136" i="13" s="1"/>
  <c r="F137" i="13"/>
  <c r="D137" i="13" s="1"/>
  <c r="F138" i="13"/>
  <c r="D138" i="13" s="1"/>
  <c r="F139" i="13"/>
  <c r="D139" i="13" s="1"/>
  <c r="F140" i="13"/>
  <c r="D140" i="13" s="1"/>
  <c r="F141" i="13"/>
  <c r="D141" i="13" s="1"/>
  <c r="F142" i="13"/>
  <c r="D142" i="13" s="1"/>
  <c r="F143" i="13"/>
  <c r="D143" i="13" s="1"/>
  <c r="F144" i="13"/>
  <c r="D144" i="13" s="1"/>
  <c r="F145" i="13"/>
  <c r="D145" i="13" s="1"/>
  <c r="F146" i="13"/>
  <c r="D146" i="13" s="1"/>
  <c r="F147" i="13"/>
  <c r="D147" i="13" s="1"/>
  <c r="F148" i="13"/>
  <c r="D148" i="13" s="1"/>
  <c r="F149" i="13"/>
  <c r="D149" i="13" s="1"/>
  <c r="F150" i="13"/>
  <c r="D150" i="13" s="1"/>
  <c r="F151" i="13"/>
  <c r="D151" i="13" s="1"/>
  <c r="F152" i="13"/>
  <c r="D152" i="13" s="1"/>
  <c r="F153" i="13"/>
  <c r="D153" i="13" s="1"/>
  <c r="F154" i="13"/>
  <c r="D154" i="13" s="1"/>
  <c r="F155" i="13"/>
  <c r="D155" i="13" s="1"/>
  <c r="F156" i="13"/>
  <c r="D156" i="13" s="1"/>
  <c r="F157" i="13"/>
  <c r="D157" i="13" s="1"/>
  <c r="F158" i="13"/>
  <c r="D158" i="13" s="1"/>
  <c r="F159" i="13"/>
  <c r="D159" i="13" s="1"/>
  <c r="F160" i="13"/>
  <c r="D160" i="13" s="1"/>
  <c r="F161" i="13"/>
  <c r="D161" i="13" s="1"/>
  <c r="F162" i="13"/>
  <c r="D162" i="13" s="1"/>
  <c r="F163" i="13"/>
  <c r="D163" i="13" s="1"/>
  <c r="F164" i="13"/>
  <c r="D164" i="13" s="1"/>
  <c r="F165" i="13"/>
  <c r="D165" i="13" s="1"/>
  <c r="F166" i="13"/>
  <c r="D166" i="13" s="1"/>
  <c r="F167" i="13"/>
  <c r="D167" i="13" s="1"/>
  <c r="F168" i="13"/>
  <c r="D168" i="13" s="1"/>
  <c r="F169" i="13"/>
  <c r="D169" i="13" s="1"/>
  <c r="F170" i="13"/>
  <c r="D170" i="13" s="1"/>
  <c r="F171" i="13"/>
  <c r="D171" i="13" s="1"/>
  <c r="F172" i="13"/>
  <c r="D172" i="13" s="1"/>
  <c r="F173" i="13"/>
  <c r="D173" i="13" s="1"/>
  <c r="F174" i="13"/>
  <c r="D174" i="13" s="1"/>
  <c r="F175" i="13"/>
  <c r="D175" i="13" s="1"/>
  <c r="F176" i="13"/>
  <c r="D176" i="13" s="1"/>
  <c r="F177" i="13"/>
  <c r="D177" i="13" s="1"/>
  <c r="F178" i="13"/>
  <c r="D178" i="13" s="1"/>
  <c r="F179" i="13"/>
  <c r="D179" i="13" s="1"/>
  <c r="F180" i="13"/>
  <c r="D180" i="13" s="1"/>
  <c r="F181" i="13"/>
  <c r="D181" i="13" s="1"/>
  <c r="F182" i="13"/>
  <c r="D182" i="13" s="1"/>
  <c r="F183" i="13"/>
  <c r="D183" i="13" s="1"/>
  <c r="F184" i="13"/>
  <c r="D184" i="13" s="1"/>
  <c r="F185" i="13"/>
  <c r="D185" i="13" s="1"/>
  <c r="F186" i="13"/>
  <c r="D186" i="13" s="1"/>
  <c r="F187" i="13"/>
  <c r="D187" i="13" s="1"/>
  <c r="F188" i="13"/>
  <c r="D188" i="13" s="1"/>
  <c r="F189" i="13"/>
  <c r="D189" i="13" s="1"/>
  <c r="F190" i="13"/>
  <c r="D190" i="13" s="1"/>
  <c r="F191" i="13"/>
  <c r="D191" i="13" s="1"/>
  <c r="F192" i="13"/>
  <c r="D192" i="13" s="1"/>
  <c r="F193" i="13"/>
  <c r="D193" i="13" s="1"/>
  <c r="F194" i="13"/>
  <c r="D194" i="13" s="1"/>
  <c r="F195" i="13"/>
  <c r="D195" i="13" s="1"/>
  <c r="F196" i="13"/>
  <c r="D196" i="13" s="1"/>
  <c r="F197" i="13"/>
  <c r="D197" i="13" s="1"/>
  <c r="F198" i="13"/>
  <c r="D198" i="13" s="1"/>
  <c r="F2" i="13"/>
  <c r="F79" i="14"/>
  <c r="D79" i="14" s="1"/>
  <c r="F80" i="14"/>
  <c r="D80" i="14" s="1"/>
  <c r="F81" i="14"/>
  <c r="D81" i="14" s="1"/>
  <c r="F82" i="14"/>
  <c r="D82" i="14" s="1"/>
  <c r="F83" i="14"/>
  <c r="D83" i="14" s="1"/>
  <c r="F84" i="14"/>
  <c r="D84" i="14" s="1"/>
  <c r="F85" i="14"/>
  <c r="D85" i="14" s="1"/>
  <c r="F86" i="14"/>
  <c r="D86" i="14" s="1"/>
  <c r="F87" i="14"/>
  <c r="D87" i="14" s="1"/>
  <c r="F88" i="14"/>
  <c r="D88" i="14" s="1"/>
  <c r="F89" i="14"/>
  <c r="D89" i="14" s="1"/>
  <c r="F90" i="14"/>
  <c r="D90" i="14" s="1"/>
  <c r="F91" i="14"/>
  <c r="D91" i="14" s="1"/>
  <c r="F92" i="14"/>
  <c r="D92" i="14" s="1"/>
  <c r="F93" i="14"/>
  <c r="D93" i="14" s="1"/>
  <c r="F94" i="14"/>
  <c r="D94" i="14" s="1"/>
  <c r="F95" i="14"/>
  <c r="D95" i="14" s="1"/>
  <c r="F96" i="14"/>
  <c r="D96" i="14" s="1"/>
  <c r="F97" i="14"/>
  <c r="D97" i="14" s="1"/>
  <c r="F98" i="14"/>
  <c r="D98" i="14" s="1"/>
  <c r="F99" i="14"/>
  <c r="D99" i="14" s="1"/>
  <c r="F100" i="14"/>
  <c r="D100" i="14" s="1"/>
  <c r="F101" i="14"/>
  <c r="D101" i="14" s="1"/>
  <c r="F102" i="14"/>
  <c r="D102" i="14" s="1"/>
  <c r="F103" i="14"/>
  <c r="D103" i="14" s="1"/>
  <c r="F104" i="14"/>
  <c r="D104" i="14" s="1"/>
  <c r="F105" i="14"/>
  <c r="D105" i="14" s="1"/>
  <c r="F106" i="14"/>
  <c r="D106" i="14" s="1"/>
  <c r="F107" i="14"/>
  <c r="D107" i="14" s="1"/>
  <c r="F108" i="14"/>
  <c r="D108" i="14" s="1"/>
  <c r="F109" i="14"/>
  <c r="D109" i="14" s="1"/>
  <c r="F110" i="14"/>
  <c r="D110" i="14" s="1"/>
  <c r="F111" i="14"/>
  <c r="D111" i="14" s="1"/>
  <c r="F112" i="14"/>
  <c r="D112" i="14" s="1"/>
  <c r="F113" i="14"/>
  <c r="D113" i="14" s="1"/>
  <c r="F114" i="14"/>
  <c r="D114" i="14" s="1"/>
  <c r="F115" i="14"/>
  <c r="D115" i="14" s="1"/>
  <c r="F116" i="14"/>
  <c r="D116" i="14" s="1"/>
  <c r="F117" i="14"/>
  <c r="D117" i="14" s="1"/>
  <c r="F118" i="14"/>
  <c r="D118" i="14" s="1"/>
  <c r="F119" i="14"/>
  <c r="D119" i="14" s="1"/>
  <c r="F120" i="14"/>
  <c r="D120" i="14" s="1"/>
  <c r="F121" i="14"/>
  <c r="D121" i="14" s="1"/>
  <c r="F122" i="14"/>
  <c r="D122" i="14" s="1"/>
  <c r="F123" i="14"/>
  <c r="D123" i="14" s="1"/>
  <c r="F124" i="14"/>
  <c r="D124" i="14" s="1"/>
  <c r="F125" i="14"/>
  <c r="D125" i="14" s="1"/>
  <c r="F126" i="14"/>
  <c r="D126" i="14" s="1"/>
  <c r="F127" i="14"/>
  <c r="D127" i="14" s="1"/>
  <c r="F128" i="14"/>
  <c r="D128" i="14" s="1"/>
  <c r="F129" i="14"/>
  <c r="D129" i="14" s="1"/>
  <c r="F130" i="14"/>
  <c r="D130" i="14" s="1"/>
  <c r="F131" i="14"/>
  <c r="D131" i="14" s="1"/>
  <c r="F132" i="14"/>
  <c r="D132" i="14" s="1"/>
  <c r="F133" i="14"/>
  <c r="D133" i="14" s="1"/>
  <c r="F134" i="14"/>
  <c r="D134" i="14" s="1"/>
  <c r="F135" i="14"/>
  <c r="D135" i="14" s="1"/>
  <c r="F136" i="14"/>
  <c r="D136" i="14" s="1"/>
  <c r="F137" i="14"/>
  <c r="D137" i="14" s="1"/>
  <c r="F138" i="14"/>
  <c r="D138" i="14" s="1"/>
  <c r="F139" i="14"/>
  <c r="D139" i="14" s="1"/>
  <c r="F140" i="14"/>
  <c r="D140" i="14" s="1"/>
  <c r="F141" i="14"/>
  <c r="D141" i="14" s="1"/>
  <c r="F142" i="14"/>
  <c r="D142" i="14" s="1"/>
  <c r="F143" i="14"/>
  <c r="D143" i="14" s="1"/>
  <c r="F144" i="14"/>
  <c r="D144" i="14" s="1"/>
  <c r="F145" i="14"/>
  <c r="D145" i="14" s="1"/>
  <c r="F146" i="14"/>
  <c r="D146" i="14" s="1"/>
  <c r="F147" i="14"/>
  <c r="D147" i="14" s="1"/>
  <c r="F148" i="14"/>
  <c r="D148" i="14" s="1"/>
  <c r="F149" i="14"/>
  <c r="D149" i="14" s="1"/>
  <c r="F150" i="14"/>
  <c r="D150" i="14" s="1"/>
  <c r="F151" i="14"/>
  <c r="D151" i="14" s="1"/>
  <c r="F152" i="14"/>
  <c r="D152" i="14" s="1"/>
  <c r="F153" i="14"/>
  <c r="D153" i="14" s="1"/>
  <c r="F154" i="14"/>
  <c r="D154" i="14" s="1"/>
  <c r="F155" i="14"/>
  <c r="D155" i="14" s="1"/>
  <c r="F156" i="14"/>
  <c r="D156" i="14" s="1"/>
  <c r="F157" i="14"/>
  <c r="D157" i="14" s="1"/>
  <c r="F158" i="14"/>
  <c r="D158" i="14" s="1"/>
  <c r="F159" i="14"/>
  <c r="D159" i="14" s="1"/>
  <c r="F160" i="14"/>
  <c r="D160" i="14" s="1"/>
  <c r="F161" i="14"/>
  <c r="D161" i="14" s="1"/>
  <c r="F162" i="14"/>
  <c r="D162" i="14" s="1"/>
  <c r="F163" i="14"/>
  <c r="D163" i="14" s="1"/>
  <c r="F164" i="14"/>
  <c r="D164" i="14" s="1"/>
  <c r="F165" i="14"/>
  <c r="D165" i="14" s="1"/>
  <c r="F166" i="14"/>
  <c r="D166" i="14" s="1"/>
  <c r="F167" i="14"/>
  <c r="D167" i="14" s="1"/>
  <c r="F168" i="14"/>
  <c r="D168" i="14" s="1"/>
  <c r="F169" i="14"/>
  <c r="D169" i="14" s="1"/>
  <c r="F170" i="14"/>
  <c r="D170" i="14" s="1"/>
  <c r="F171" i="14"/>
  <c r="D171" i="14" s="1"/>
  <c r="F172" i="14"/>
  <c r="D172" i="14" s="1"/>
  <c r="F173" i="14"/>
  <c r="D173" i="14" s="1"/>
  <c r="F174" i="14"/>
  <c r="D174" i="14" s="1"/>
  <c r="F175" i="14"/>
  <c r="D175" i="14" s="1"/>
  <c r="F176" i="14"/>
  <c r="D176" i="14" s="1"/>
  <c r="F177" i="14"/>
  <c r="D177" i="14" s="1"/>
  <c r="F178" i="14"/>
  <c r="D178" i="14" s="1"/>
  <c r="F179" i="14"/>
  <c r="D179" i="14" s="1"/>
  <c r="F180" i="14"/>
  <c r="D180" i="14" s="1"/>
  <c r="F181" i="14"/>
  <c r="D181" i="14" s="1"/>
  <c r="F182" i="14"/>
  <c r="D182" i="14" s="1"/>
  <c r="F183" i="14"/>
  <c r="D183" i="14" s="1"/>
  <c r="F184" i="14"/>
  <c r="D184" i="14" s="1"/>
  <c r="F185" i="14"/>
  <c r="D185" i="14" s="1"/>
  <c r="F186" i="14"/>
  <c r="D186" i="14" s="1"/>
  <c r="F187" i="14"/>
  <c r="D187" i="14" s="1"/>
  <c r="F188" i="14"/>
  <c r="D188" i="14" s="1"/>
  <c r="F189" i="14"/>
  <c r="D189" i="14" s="1"/>
  <c r="F190" i="14"/>
  <c r="D190" i="14" s="1"/>
  <c r="F191" i="14"/>
  <c r="D191" i="14" s="1"/>
  <c r="F116" i="4"/>
  <c r="D116" i="4" s="1"/>
  <c r="F117" i="4"/>
  <c r="D117" i="4" s="1"/>
  <c r="F118" i="4"/>
  <c r="D118" i="4" s="1"/>
  <c r="F119" i="4"/>
  <c r="D119" i="4" s="1"/>
  <c r="F120" i="4"/>
  <c r="D120" i="4" s="1"/>
  <c r="F121" i="4"/>
  <c r="D121" i="4" s="1"/>
  <c r="F122" i="4"/>
  <c r="D122" i="4" s="1"/>
  <c r="F123" i="4"/>
  <c r="D123" i="4" s="1"/>
  <c r="F124" i="4"/>
  <c r="D124" i="4" s="1"/>
  <c r="F125" i="4"/>
  <c r="D125" i="4" s="1"/>
  <c r="F126" i="4"/>
  <c r="D126" i="4" s="1"/>
  <c r="F127" i="4"/>
  <c r="D127" i="4" s="1"/>
  <c r="F128" i="4"/>
  <c r="D128" i="4" s="1"/>
  <c r="F129" i="4"/>
  <c r="D129" i="4" s="1"/>
  <c r="F130" i="4"/>
  <c r="D130" i="4" s="1"/>
  <c r="F131" i="4"/>
  <c r="D131" i="4" s="1"/>
  <c r="F132" i="4"/>
  <c r="D132" i="4" s="1"/>
  <c r="F133" i="4"/>
  <c r="D133" i="4" s="1"/>
  <c r="F134" i="4"/>
  <c r="D134" i="4" s="1"/>
  <c r="F135" i="4"/>
  <c r="D135" i="4" s="1"/>
  <c r="F136" i="4"/>
  <c r="D136" i="4" s="1"/>
  <c r="F137" i="4"/>
  <c r="D137" i="4" s="1"/>
  <c r="F138" i="4"/>
  <c r="D138" i="4" s="1"/>
  <c r="F139" i="4"/>
  <c r="D139" i="4" s="1"/>
  <c r="F140" i="4"/>
  <c r="D140" i="4" s="1"/>
  <c r="F141" i="4"/>
  <c r="D141" i="4" s="1"/>
  <c r="F142" i="4"/>
  <c r="D142" i="4" s="1"/>
  <c r="F143" i="4"/>
  <c r="D143" i="4" s="1"/>
  <c r="F144" i="4"/>
  <c r="D144" i="4" s="1"/>
  <c r="F145" i="4"/>
  <c r="D145" i="4" s="1"/>
  <c r="F146" i="4"/>
  <c r="D146" i="4" s="1"/>
  <c r="F147" i="4"/>
  <c r="D147" i="4" s="1"/>
  <c r="F148" i="4"/>
  <c r="D148" i="4" s="1"/>
  <c r="F149" i="4"/>
  <c r="D149" i="4" s="1"/>
  <c r="F150" i="4"/>
  <c r="D150" i="4" s="1"/>
  <c r="F151" i="4"/>
  <c r="D151" i="4" s="1"/>
  <c r="F152" i="4"/>
  <c r="D152" i="4" s="1"/>
  <c r="F153" i="4"/>
  <c r="D153" i="4" s="1"/>
  <c r="F154" i="4"/>
  <c r="D154" i="4" s="1"/>
  <c r="F155" i="4"/>
  <c r="D155" i="4" s="1"/>
  <c r="F156" i="4"/>
  <c r="D156" i="4" s="1"/>
  <c r="F157" i="4"/>
  <c r="D157" i="4" s="1"/>
  <c r="F158" i="4"/>
  <c r="D158" i="4" s="1"/>
  <c r="F159" i="4"/>
  <c r="D159" i="4" s="1"/>
  <c r="F160" i="4"/>
  <c r="D160" i="4" s="1"/>
  <c r="F161" i="4"/>
  <c r="D161" i="4" s="1"/>
  <c r="F162" i="4"/>
  <c r="D162" i="4" s="1"/>
  <c r="F163" i="4"/>
  <c r="D163" i="4" s="1"/>
  <c r="F164" i="4"/>
  <c r="D164" i="4" s="1"/>
  <c r="F165" i="4"/>
  <c r="D165" i="4" s="1"/>
  <c r="F166" i="4"/>
  <c r="D166" i="4" s="1"/>
  <c r="F167" i="4"/>
  <c r="D167" i="4" s="1"/>
  <c r="F168" i="4"/>
  <c r="D168" i="4" s="1"/>
  <c r="F169" i="4"/>
  <c r="D169" i="4" s="1"/>
  <c r="F170" i="4"/>
  <c r="D170" i="4" s="1"/>
  <c r="F171" i="4"/>
  <c r="D171" i="4" s="1"/>
  <c r="F172" i="4"/>
  <c r="D172" i="4" s="1"/>
  <c r="F173" i="4"/>
  <c r="D173" i="4" s="1"/>
  <c r="F174" i="4"/>
  <c r="D174" i="4" s="1"/>
  <c r="F175" i="4"/>
  <c r="D175" i="4" s="1"/>
  <c r="F176" i="4"/>
  <c r="D176" i="4" s="1"/>
  <c r="F177" i="4"/>
  <c r="D177" i="4" s="1"/>
  <c r="F178" i="4"/>
  <c r="D178" i="4" s="1"/>
  <c r="F179" i="4"/>
  <c r="D179" i="4" s="1"/>
  <c r="F180" i="4"/>
  <c r="D180" i="4" s="1"/>
  <c r="F181" i="4"/>
  <c r="D181" i="4" s="1"/>
  <c r="F182" i="4"/>
  <c r="D182" i="4" s="1"/>
  <c r="F183" i="4"/>
  <c r="D183" i="4" s="1"/>
  <c r="F184" i="4"/>
  <c r="D184" i="4" s="1"/>
  <c r="F185" i="4"/>
  <c r="D185" i="4" s="1"/>
  <c r="F186" i="4"/>
  <c r="D186" i="4" s="1"/>
  <c r="F187" i="4"/>
  <c r="D187" i="4" s="1"/>
  <c r="F188" i="4"/>
  <c r="D188" i="4" s="1"/>
  <c r="F189" i="4"/>
  <c r="D189" i="4" s="1"/>
  <c r="F190" i="4"/>
  <c r="D190" i="4" s="1"/>
  <c r="F191" i="4"/>
  <c r="D191" i="4" s="1"/>
  <c r="F192" i="4"/>
  <c r="D192" i="4" s="1"/>
  <c r="F193" i="4"/>
  <c r="D193" i="4" s="1"/>
  <c r="F194" i="4"/>
  <c r="D194" i="4" s="1"/>
  <c r="F72" i="5"/>
  <c r="D72" i="5" s="1"/>
  <c r="F73" i="5"/>
  <c r="D73" i="5" s="1"/>
  <c r="F74" i="5"/>
  <c r="D74" i="5" s="1"/>
  <c r="F75" i="5"/>
  <c r="D75" i="5" s="1"/>
  <c r="F76" i="5"/>
  <c r="D76" i="5" s="1"/>
  <c r="F77" i="5"/>
  <c r="D77" i="5" s="1"/>
  <c r="F78" i="5"/>
  <c r="D78" i="5" s="1"/>
  <c r="F79" i="5"/>
  <c r="D79" i="5" s="1"/>
  <c r="F80" i="5"/>
  <c r="D80" i="5" s="1"/>
  <c r="F81" i="5"/>
  <c r="D81" i="5" s="1"/>
  <c r="F82" i="5"/>
  <c r="D82" i="5" s="1"/>
  <c r="F83" i="5"/>
  <c r="D83" i="5" s="1"/>
  <c r="F84" i="5"/>
  <c r="D84" i="5" s="1"/>
  <c r="F85" i="5"/>
  <c r="D85" i="5" s="1"/>
  <c r="F86" i="5"/>
  <c r="D86" i="5" s="1"/>
  <c r="F87" i="5"/>
  <c r="D87" i="5" s="1"/>
  <c r="F88" i="5"/>
  <c r="D88" i="5" s="1"/>
  <c r="F89" i="5"/>
  <c r="D89" i="5" s="1"/>
  <c r="F90" i="5"/>
  <c r="D90" i="5" s="1"/>
  <c r="F91" i="5"/>
  <c r="D91" i="5" s="1"/>
  <c r="F92" i="5"/>
  <c r="D92" i="5" s="1"/>
  <c r="F93" i="5"/>
  <c r="D93" i="5" s="1"/>
  <c r="F94" i="5"/>
  <c r="D94" i="5" s="1"/>
  <c r="F95" i="5"/>
  <c r="D95" i="5" s="1"/>
  <c r="F96" i="5"/>
  <c r="D96" i="5" s="1"/>
  <c r="F97" i="5"/>
  <c r="D97" i="5" s="1"/>
  <c r="F98" i="5"/>
  <c r="D98" i="5" s="1"/>
  <c r="F99" i="5"/>
  <c r="D99" i="5" s="1"/>
  <c r="F100" i="5"/>
  <c r="D100" i="5" s="1"/>
  <c r="F101" i="5"/>
  <c r="D101" i="5" s="1"/>
  <c r="F102" i="5"/>
  <c r="D102" i="5" s="1"/>
  <c r="F103" i="5"/>
  <c r="D103" i="5" s="1"/>
  <c r="F104" i="5"/>
  <c r="D104" i="5" s="1"/>
  <c r="F105" i="5"/>
  <c r="D105" i="5" s="1"/>
  <c r="F106" i="5"/>
  <c r="D106" i="5" s="1"/>
  <c r="F107" i="5"/>
  <c r="D107" i="5" s="1"/>
  <c r="F108" i="5"/>
  <c r="D108" i="5" s="1"/>
  <c r="F109" i="5"/>
  <c r="D109" i="5" s="1"/>
  <c r="F110" i="5"/>
  <c r="D110" i="5" s="1"/>
  <c r="F111" i="5"/>
  <c r="D111" i="5" s="1"/>
  <c r="F112" i="5"/>
  <c r="D112" i="5" s="1"/>
  <c r="F113" i="5"/>
  <c r="D113" i="5" s="1"/>
  <c r="F114" i="5"/>
  <c r="D114" i="5" s="1"/>
  <c r="F115" i="5"/>
  <c r="D115" i="5" s="1"/>
  <c r="F116" i="5"/>
  <c r="D116" i="5" s="1"/>
  <c r="F117" i="5"/>
  <c r="D117" i="5" s="1"/>
  <c r="F118" i="5"/>
  <c r="D118" i="5" s="1"/>
  <c r="F119" i="5"/>
  <c r="D119" i="5" s="1"/>
  <c r="F120" i="5"/>
  <c r="D120" i="5" s="1"/>
  <c r="F121" i="5"/>
  <c r="D121" i="5" s="1"/>
  <c r="F122" i="5"/>
  <c r="D122" i="5" s="1"/>
  <c r="F123" i="5"/>
  <c r="D123" i="5" s="1"/>
  <c r="F124" i="5"/>
  <c r="D124" i="5" s="1"/>
  <c r="F125" i="5"/>
  <c r="D125" i="5" s="1"/>
  <c r="F126" i="5"/>
  <c r="D126" i="5" s="1"/>
  <c r="F127" i="5"/>
  <c r="D127" i="5" s="1"/>
  <c r="F128" i="5"/>
  <c r="D128" i="5" s="1"/>
  <c r="F129" i="5"/>
  <c r="D129" i="5" s="1"/>
  <c r="F130" i="5"/>
  <c r="D130" i="5" s="1"/>
  <c r="F131" i="5"/>
  <c r="D131" i="5" s="1"/>
  <c r="F132" i="5"/>
  <c r="D132" i="5" s="1"/>
  <c r="F133" i="5"/>
  <c r="D133" i="5" s="1"/>
  <c r="F134" i="5"/>
  <c r="D134" i="5" s="1"/>
  <c r="F135" i="5"/>
  <c r="D135" i="5" s="1"/>
  <c r="F136" i="5"/>
  <c r="D136" i="5" s="1"/>
  <c r="F137" i="5"/>
  <c r="D137" i="5" s="1"/>
  <c r="F138" i="5"/>
  <c r="D138" i="5" s="1"/>
  <c r="F139" i="5"/>
  <c r="D139" i="5" s="1"/>
  <c r="F140" i="5"/>
  <c r="D140" i="5" s="1"/>
  <c r="F141" i="5"/>
  <c r="D141" i="5" s="1"/>
  <c r="F142" i="5"/>
  <c r="D142" i="5" s="1"/>
  <c r="F143" i="5"/>
  <c r="D143" i="5" s="1"/>
  <c r="F144" i="5"/>
  <c r="D144" i="5" s="1"/>
  <c r="F145" i="5"/>
  <c r="D145" i="5" s="1"/>
  <c r="F146" i="5"/>
  <c r="D146" i="5" s="1"/>
  <c r="F147" i="5"/>
  <c r="D147" i="5" s="1"/>
  <c r="F148" i="5"/>
  <c r="D148" i="5" s="1"/>
  <c r="F149" i="5"/>
  <c r="D149" i="5" s="1"/>
  <c r="F150" i="5"/>
  <c r="D150" i="5" s="1"/>
  <c r="F151" i="5"/>
  <c r="D151" i="5" s="1"/>
  <c r="F152" i="5"/>
  <c r="D152" i="5" s="1"/>
  <c r="F153" i="5"/>
  <c r="D153" i="5" s="1"/>
  <c r="F154" i="5"/>
  <c r="D154" i="5" s="1"/>
  <c r="F155" i="5"/>
  <c r="D155" i="5" s="1"/>
  <c r="F156" i="5"/>
  <c r="D156" i="5" s="1"/>
  <c r="F157" i="5"/>
  <c r="D157" i="5" s="1"/>
  <c r="F158" i="5"/>
  <c r="D158" i="5" s="1"/>
  <c r="F159" i="5"/>
  <c r="D159" i="5" s="1"/>
  <c r="F160" i="5"/>
  <c r="D160" i="5" s="1"/>
  <c r="F161" i="5"/>
  <c r="D161" i="5" s="1"/>
  <c r="F162" i="5"/>
  <c r="D162" i="5" s="1"/>
  <c r="F163" i="5"/>
  <c r="D163" i="5" s="1"/>
  <c r="F164" i="5"/>
  <c r="D164" i="5" s="1"/>
  <c r="F165" i="5"/>
  <c r="D165" i="5" s="1"/>
  <c r="F166" i="5"/>
  <c r="D166" i="5" s="1"/>
  <c r="F167" i="5"/>
  <c r="D167" i="5" s="1"/>
  <c r="F168" i="5"/>
  <c r="D168" i="5" s="1"/>
  <c r="F169" i="5"/>
  <c r="D169" i="5" s="1"/>
  <c r="F170" i="5"/>
  <c r="D170" i="5" s="1"/>
  <c r="F171" i="5"/>
  <c r="D171" i="5" s="1"/>
  <c r="F172" i="5"/>
  <c r="D172" i="5" s="1"/>
  <c r="F173" i="5"/>
  <c r="D173" i="5" s="1"/>
  <c r="F174" i="5"/>
  <c r="D174" i="5" s="1"/>
  <c r="F175" i="5"/>
  <c r="D175" i="5" s="1"/>
  <c r="F176" i="5"/>
  <c r="D176" i="5" s="1"/>
  <c r="F177" i="5"/>
  <c r="D177" i="5" s="1"/>
  <c r="F178" i="5"/>
  <c r="D178" i="5" s="1"/>
  <c r="F179" i="5"/>
  <c r="D179" i="5" s="1"/>
  <c r="F180" i="5"/>
  <c r="D180" i="5" s="1"/>
  <c r="F181" i="5"/>
  <c r="D181" i="5" s="1"/>
  <c r="F182" i="5"/>
  <c r="D182" i="5" s="1"/>
  <c r="F183" i="5"/>
  <c r="D183" i="5" s="1"/>
  <c r="F184" i="5"/>
  <c r="D184" i="5" s="1"/>
  <c r="F185" i="5"/>
  <c r="D185" i="5" s="1"/>
  <c r="F186" i="5"/>
  <c r="D186" i="5" s="1"/>
  <c r="F187" i="5"/>
  <c r="D187" i="5" s="1"/>
  <c r="F188" i="5"/>
  <c r="D188" i="5" s="1"/>
  <c r="F189" i="5"/>
  <c r="D189" i="5" s="1"/>
  <c r="F190" i="5"/>
  <c r="D190" i="5" s="1"/>
  <c r="F191" i="5"/>
  <c r="D191" i="5" s="1"/>
  <c r="F192" i="5"/>
  <c r="D192" i="5" s="1"/>
  <c r="F193" i="5"/>
  <c r="D193" i="5" s="1"/>
  <c r="F194" i="5"/>
  <c r="D194" i="5" s="1"/>
  <c r="F195" i="5"/>
  <c r="D195" i="5" s="1"/>
  <c r="F196" i="5"/>
  <c r="D196" i="5" s="1"/>
  <c r="F84" i="3"/>
  <c r="D84" i="3" s="1"/>
  <c r="F85" i="3"/>
  <c r="D85" i="3" s="1"/>
  <c r="F86" i="3"/>
  <c r="D86" i="3" s="1"/>
  <c r="F87" i="3"/>
  <c r="D87" i="3" s="1"/>
  <c r="F88" i="3"/>
  <c r="D88" i="3" s="1"/>
  <c r="F89" i="3"/>
  <c r="D89" i="3" s="1"/>
  <c r="F90" i="3"/>
  <c r="D90" i="3" s="1"/>
  <c r="F91" i="3"/>
  <c r="D91" i="3" s="1"/>
  <c r="F92" i="3"/>
  <c r="D92" i="3" s="1"/>
  <c r="F93" i="3"/>
  <c r="D93" i="3" s="1"/>
  <c r="F94" i="3"/>
  <c r="D94" i="3" s="1"/>
  <c r="F95" i="3"/>
  <c r="D95" i="3" s="1"/>
  <c r="F96" i="3"/>
  <c r="D96" i="3" s="1"/>
  <c r="F97" i="3"/>
  <c r="D97" i="3" s="1"/>
  <c r="F98" i="3"/>
  <c r="D98" i="3" s="1"/>
  <c r="F99" i="3"/>
  <c r="D99" i="3" s="1"/>
  <c r="F100" i="3"/>
  <c r="D100" i="3" s="1"/>
  <c r="F101" i="3"/>
  <c r="D101" i="3" s="1"/>
  <c r="F102" i="3"/>
  <c r="D102" i="3" s="1"/>
  <c r="F103" i="3"/>
  <c r="D103" i="3" s="1"/>
  <c r="F104" i="3"/>
  <c r="D104" i="3" s="1"/>
  <c r="F105" i="3"/>
  <c r="D105" i="3" s="1"/>
  <c r="F106" i="3"/>
  <c r="D106" i="3" s="1"/>
  <c r="F107" i="3"/>
  <c r="D107" i="3" s="1"/>
  <c r="F108" i="3"/>
  <c r="D108" i="3" s="1"/>
  <c r="F109" i="3"/>
  <c r="D109" i="3" s="1"/>
  <c r="F110" i="3"/>
  <c r="D110" i="3" s="1"/>
  <c r="F111" i="3"/>
  <c r="D111" i="3" s="1"/>
  <c r="F112" i="3"/>
  <c r="D112" i="3" s="1"/>
  <c r="F113" i="3"/>
  <c r="D113" i="3" s="1"/>
  <c r="F114" i="3"/>
  <c r="D114" i="3" s="1"/>
  <c r="F115" i="3"/>
  <c r="D115" i="3" s="1"/>
  <c r="F116" i="3"/>
  <c r="D116" i="3" s="1"/>
  <c r="F117" i="3"/>
  <c r="D117" i="3" s="1"/>
  <c r="F118" i="3"/>
  <c r="D118" i="3" s="1"/>
  <c r="F119" i="3"/>
  <c r="D119" i="3" s="1"/>
  <c r="F120" i="3"/>
  <c r="D120" i="3" s="1"/>
  <c r="F121" i="3"/>
  <c r="D121" i="3" s="1"/>
  <c r="F122" i="3"/>
  <c r="D122" i="3" s="1"/>
  <c r="F123" i="3"/>
  <c r="D123" i="3" s="1"/>
  <c r="F124" i="3"/>
  <c r="D124" i="3" s="1"/>
  <c r="F125" i="3"/>
  <c r="D125" i="3" s="1"/>
  <c r="F126" i="3"/>
  <c r="D126" i="3" s="1"/>
  <c r="F127" i="3"/>
  <c r="D127" i="3" s="1"/>
  <c r="F128" i="3"/>
  <c r="D128" i="3" s="1"/>
  <c r="F129" i="3"/>
  <c r="D129" i="3" s="1"/>
  <c r="F130" i="3"/>
  <c r="D130" i="3" s="1"/>
  <c r="F131" i="3"/>
  <c r="D131" i="3" s="1"/>
  <c r="F132" i="3"/>
  <c r="D132" i="3" s="1"/>
  <c r="F133" i="3"/>
  <c r="D133" i="3" s="1"/>
  <c r="F134" i="3"/>
  <c r="D134" i="3" s="1"/>
  <c r="F135" i="3"/>
  <c r="D135" i="3" s="1"/>
  <c r="F136" i="3"/>
  <c r="D136" i="3" s="1"/>
  <c r="F137" i="3"/>
  <c r="D137" i="3" s="1"/>
  <c r="F138" i="3"/>
  <c r="D138" i="3" s="1"/>
  <c r="F139" i="3"/>
  <c r="D139" i="3" s="1"/>
  <c r="F140" i="3"/>
  <c r="D140" i="3" s="1"/>
  <c r="F141" i="3"/>
  <c r="D141" i="3" s="1"/>
  <c r="F142" i="3"/>
  <c r="D142" i="3" s="1"/>
  <c r="F143" i="3"/>
  <c r="D143" i="3" s="1"/>
  <c r="F144" i="3"/>
  <c r="D144" i="3" s="1"/>
  <c r="F145" i="3"/>
  <c r="D145" i="3" s="1"/>
  <c r="F146" i="3"/>
  <c r="D146" i="3" s="1"/>
  <c r="F147" i="3"/>
  <c r="D147" i="3" s="1"/>
  <c r="F148" i="3"/>
  <c r="D148" i="3" s="1"/>
  <c r="F149" i="3"/>
  <c r="D149" i="3" s="1"/>
  <c r="F150" i="3"/>
  <c r="D150" i="3" s="1"/>
  <c r="F151" i="3"/>
  <c r="D151" i="3" s="1"/>
  <c r="F152" i="3"/>
  <c r="D152" i="3" s="1"/>
  <c r="F153" i="3"/>
  <c r="D153" i="3" s="1"/>
  <c r="F154" i="3"/>
  <c r="D154" i="3" s="1"/>
  <c r="F155" i="3"/>
  <c r="D155" i="3" s="1"/>
  <c r="F156" i="3"/>
  <c r="D156" i="3" s="1"/>
  <c r="F157" i="3"/>
  <c r="D157" i="3" s="1"/>
  <c r="F158" i="3"/>
  <c r="D158" i="3" s="1"/>
  <c r="F159" i="3"/>
  <c r="D159" i="3" s="1"/>
  <c r="F160" i="3"/>
  <c r="D160" i="3" s="1"/>
  <c r="F161" i="3"/>
  <c r="D161" i="3" s="1"/>
  <c r="F162" i="3"/>
  <c r="D162" i="3" s="1"/>
  <c r="F163" i="3"/>
  <c r="D163" i="3" s="1"/>
  <c r="F164" i="3"/>
  <c r="D164" i="3" s="1"/>
  <c r="F165" i="3"/>
  <c r="D165" i="3" s="1"/>
  <c r="F166" i="3"/>
  <c r="D166" i="3" s="1"/>
  <c r="F167" i="3"/>
  <c r="D167" i="3" s="1"/>
  <c r="F168" i="3"/>
  <c r="D168" i="3" s="1"/>
  <c r="F169" i="3"/>
  <c r="D169" i="3" s="1"/>
  <c r="F170" i="3"/>
  <c r="D170" i="3" s="1"/>
  <c r="F171" i="3"/>
  <c r="D171" i="3" s="1"/>
  <c r="F172" i="3"/>
  <c r="D172" i="3" s="1"/>
  <c r="F173" i="3"/>
  <c r="D173" i="3" s="1"/>
  <c r="F174" i="3"/>
  <c r="D174" i="3" s="1"/>
  <c r="F175" i="3"/>
  <c r="D175" i="3" s="1"/>
  <c r="F176" i="3"/>
  <c r="D176" i="3" s="1"/>
  <c r="F177" i="3"/>
  <c r="D177" i="3" s="1"/>
  <c r="F178" i="3"/>
  <c r="D178" i="3" s="1"/>
  <c r="F179" i="3"/>
  <c r="D179" i="3" s="1"/>
  <c r="F180" i="3"/>
  <c r="D180" i="3" s="1"/>
  <c r="F181" i="3"/>
  <c r="D181" i="3" s="1"/>
  <c r="F182" i="3"/>
  <c r="D182" i="3" s="1"/>
  <c r="F183" i="3"/>
  <c r="D183" i="3" s="1"/>
  <c r="F184" i="3"/>
  <c r="D184" i="3" s="1"/>
  <c r="F185" i="3"/>
  <c r="D185" i="3" s="1"/>
  <c r="F186" i="3"/>
  <c r="D186" i="3" s="1"/>
  <c r="F187" i="3"/>
  <c r="D187" i="3" s="1"/>
  <c r="F188" i="3"/>
  <c r="D188" i="3" s="1"/>
  <c r="F189" i="3"/>
  <c r="D189" i="3" s="1"/>
  <c r="F190" i="3"/>
  <c r="D190" i="3" s="1"/>
  <c r="F191" i="3"/>
  <c r="D191" i="3" s="1"/>
  <c r="F192" i="3"/>
  <c r="D192" i="3" s="1"/>
  <c r="F193" i="3"/>
  <c r="D193" i="3" s="1"/>
  <c r="F194" i="3"/>
  <c r="D194" i="3" s="1"/>
  <c r="F195" i="3"/>
  <c r="D195" i="3" s="1"/>
  <c r="F196" i="3"/>
  <c r="D196" i="3" s="1"/>
  <c r="F197" i="3"/>
  <c r="D197" i="3" s="1"/>
  <c r="F198" i="3"/>
  <c r="D198" i="3" s="1"/>
  <c r="F199" i="3"/>
  <c r="D199" i="3" s="1"/>
  <c r="F200" i="3"/>
  <c r="D200" i="3" s="1"/>
  <c r="F129" i="6"/>
  <c r="D129" i="6" s="1"/>
  <c r="F130" i="6"/>
  <c r="D130" i="6" s="1"/>
  <c r="F131" i="6"/>
  <c r="D131" i="6" s="1"/>
  <c r="F132" i="6"/>
  <c r="D132" i="6" s="1"/>
  <c r="F133" i="6"/>
  <c r="D133" i="6" s="1"/>
  <c r="F134" i="6"/>
  <c r="D134" i="6" s="1"/>
  <c r="F135" i="6"/>
  <c r="D135" i="6" s="1"/>
  <c r="F136" i="6"/>
  <c r="D136" i="6" s="1"/>
  <c r="F137" i="6"/>
  <c r="D137" i="6" s="1"/>
  <c r="F138" i="6"/>
  <c r="D138" i="6" s="1"/>
  <c r="F139" i="6"/>
  <c r="D139" i="6" s="1"/>
  <c r="F140" i="6"/>
  <c r="D140" i="6" s="1"/>
  <c r="F141" i="6"/>
  <c r="D141" i="6" s="1"/>
  <c r="F142" i="6"/>
  <c r="D142" i="6" s="1"/>
  <c r="F143" i="6"/>
  <c r="D143" i="6" s="1"/>
  <c r="F144" i="6"/>
  <c r="D144" i="6" s="1"/>
  <c r="F145" i="6"/>
  <c r="D145" i="6" s="1"/>
  <c r="F146" i="6"/>
  <c r="D146" i="6" s="1"/>
  <c r="F147" i="6"/>
  <c r="D147" i="6" s="1"/>
  <c r="F148" i="6"/>
  <c r="D148" i="6" s="1"/>
  <c r="F149" i="6"/>
  <c r="D149" i="6" s="1"/>
  <c r="F150" i="6"/>
  <c r="D150" i="6" s="1"/>
  <c r="F151" i="6"/>
  <c r="D151" i="6" s="1"/>
  <c r="F152" i="6"/>
  <c r="D152" i="6" s="1"/>
  <c r="F153" i="6"/>
  <c r="D153" i="6" s="1"/>
  <c r="F154" i="6"/>
  <c r="D154" i="6" s="1"/>
  <c r="F155" i="6"/>
  <c r="D155" i="6" s="1"/>
  <c r="F156" i="6"/>
  <c r="D156" i="6" s="1"/>
  <c r="F157" i="6"/>
  <c r="D157" i="6" s="1"/>
  <c r="F158" i="6"/>
  <c r="D158" i="6" s="1"/>
  <c r="F159" i="6"/>
  <c r="D159" i="6" s="1"/>
  <c r="F160" i="6"/>
  <c r="D160" i="6" s="1"/>
  <c r="F161" i="6"/>
  <c r="D161" i="6" s="1"/>
  <c r="F162" i="6"/>
  <c r="D162" i="6" s="1"/>
  <c r="F163" i="6"/>
  <c r="D163" i="6" s="1"/>
  <c r="F164" i="6"/>
  <c r="D164" i="6" s="1"/>
  <c r="F165" i="6"/>
  <c r="D165" i="6" s="1"/>
  <c r="F166" i="6"/>
  <c r="D166" i="6" s="1"/>
  <c r="F167" i="6"/>
  <c r="D167" i="6" s="1"/>
  <c r="F168" i="6"/>
  <c r="D168" i="6" s="1"/>
  <c r="F169" i="6"/>
  <c r="D169" i="6" s="1"/>
  <c r="F170" i="6"/>
  <c r="D170" i="6" s="1"/>
  <c r="F171" i="6"/>
  <c r="D171" i="6" s="1"/>
  <c r="F172" i="6"/>
  <c r="D172" i="6" s="1"/>
  <c r="F173" i="6"/>
  <c r="D173" i="6" s="1"/>
  <c r="F174" i="6"/>
  <c r="D174" i="6" s="1"/>
  <c r="F175" i="6"/>
  <c r="D175" i="6" s="1"/>
  <c r="F176" i="6"/>
  <c r="D176" i="6" s="1"/>
  <c r="F177" i="6"/>
  <c r="D177" i="6" s="1"/>
  <c r="F178" i="6"/>
  <c r="D178" i="6" s="1"/>
  <c r="F179" i="6"/>
  <c r="D179" i="6" s="1"/>
  <c r="F180" i="6"/>
  <c r="D180" i="6" s="1"/>
  <c r="F181" i="6"/>
  <c r="D181" i="6" s="1"/>
  <c r="F182" i="6"/>
  <c r="D182" i="6" s="1"/>
  <c r="F183" i="6"/>
  <c r="D183" i="6" s="1"/>
  <c r="F184" i="6"/>
  <c r="D184" i="6" s="1"/>
  <c r="F185" i="6"/>
  <c r="D185" i="6" s="1"/>
  <c r="F186" i="6"/>
  <c r="D186" i="6" s="1"/>
  <c r="F187" i="6"/>
  <c r="D187" i="6" s="1"/>
  <c r="F188" i="6"/>
  <c r="D188" i="6" s="1"/>
  <c r="F189" i="6"/>
  <c r="D189" i="6" s="1"/>
  <c r="F190" i="6"/>
  <c r="D190" i="6" s="1"/>
  <c r="F191" i="6"/>
  <c r="D191" i="6" s="1"/>
  <c r="F192" i="6"/>
  <c r="D192" i="6" s="1"/>
  <c r="F193" i="6"/>
  <c r="D193" i="6" s="1"/>
  <c r="F194" i="6"/>
  <c r="D194" i="6" s="1"/>
  <c r="F195" i="6"/>
  <c r="D195" i="6" s="1"/>
  <c r="F196" i="6"/>
  <c r="D196" i="6" s="1"/>
  <c r="F197" i="6"/>
  <c r="D197" i="6" s="1"/>
  <c r="F198" i="6"/>
  <c r="D198" i="6" s="1"/>
  <c r="F199" i="6"/>
  <c r="D199" i="6" s="1"/>
  <c r="F200" i="6"/>
  <c r="D200" i="6" s="1"/>
  <c r="F71" i="7"/>
  <c r="D71" i="7" s="1"/>
  <c r="F72" i="7"/>
  <c r="D72" i="7" s="1"/>
  <c r="F73" i="7"/>
  <c r="D73" i="7" s="1"/>
  <c r="F74" i="7"/>
  <c r="D74" i="7" s="1"/>
  <c r="F75" i="7"/>
  <c r="D75" i="7" s="1"/>
  <c r="F76" i="7"/>
  <c r="D76" i="7" s="1"/>
  <c r="F77" i="7"/>
  <c r="D77" i="7" s="1"/>
  <c r="F78" i="7"/>
  <c r="D78" i="7" s="1"/>
  <c r="F79" i="7"/>
  <c r="D79" i="7" s="1"/>
  <c r="F80" i="7"/>
  <c r="D80" i="7" s="1"/>
  <c r="F81" i="7"/>
  <c r="D81" i="7" s="1"/>
  <c r="F82" i="7"/>
  <c r="D82" i="7" s="1"/>
  <c r="F83" i="7"/>
  <c r="D83" i="7" s="1"/>
  <c r="F84" i="7"/>
  <c r="D84" i="7" s="1"/>
  <c r="F85" i="7"/>
  <c r="D85" i="7" s="1"/>
  <c r="F86" i="7"/>
  <c r="D86" i="7" s="1"/>
  <c r="F87" i="7"/>
  <c r="D87" i="7" s="1"/>
  <c r="F88" i="7"/>
  <c r="D88" i="7" s="1"/>
  <c r="F89" i="7"/>
  <c r="D89" i="7" s="1"/>
  <c r="F90" i="7"/>
  <c r="D90" i="7" s="1"/>
  <c r="F91" i="7"/>
  <c r="D91" i="7" s="1"/>
  <c r="F92" i="7"/>
  <c r="D92" i="7" s="1"/>
  <c r="F93" i="7"/>
  <c r="D93" i="7" s="1"/>
  <c r="F94" i="7"/>
  <c r="D94" i="7" s="1"/>
  <c r="F95" i="7"/>
  <c r="D95" i="7" s="1"/>
  <c r="F96" i="7"/>
  <c r="D96" i="7" s="1"/>
  <c r="F97" i="7"/>
  <c r="D97" i="7" s="1"/>
  <c r="F98" i="7"/>
  <c r="D98" i="7" s="1"/>
  <c r="F99" i="7"/>
  <c r="D99" i="7" s="1"/>
  <c r="F100" i="7"/>
  <c r="D100" i="7" s="1"/>
  <c r="F101" i="7"/>
  <c r="D101" i="7" s="1"/>
  <c r="F102" i="7"/>
  <c r="D102" i="7" s="1"/>
  <c r="F103" i="7"/>
  <c r="D103" i="7" s="1"/>
  <c r="F104" i="7"/>
  <c r="D104" i="7" s="1"/>
  <c r="F105" i="7"/>
  <c r="D105" i="7" s="1"/>
  <c r="F106" i="7"/>
  <c r="D106" i="7" s="1"/>
  <c r="F107" i="7"/>
  <c r="D107" i="7" s="1"/>
  <c r="F108" i="7"/>
  <c r="D108" i="7" s="1"/>
  <c r="F109" i="7"/>
  <c r="D109" i="7" s="1"/>
  <c r="F110" i="7"/>
  <c r="D110" i="7" s="1"/>
  <c r="F111" i="7"/>
  <c r="D111" i="7" s="1"/>
  <c r="F112" i="7"/>
  <c r="D112" i="7" s="1"/>
  <c r="F113" i="7"/>
  <c r="D113" i="7" s="1"/>
  <c r="F114" i="7"/>
  <c r="D114" i="7" s="1"/>
  <c r="F115" i="7"/>
  <c r="D115" i="7" s="1"/>
  <c r="F116" i="7"/>
  <c r="D116" i="7" s="1"/>
  <c r="F117" i="7"/>
  <c r="D117" i="7" s="1"/>
  <c r="F118" i="7"/>
  <c r="D118" i="7" s="1"/>
  <c r="F119" i="7"/>
  <c r="D119" i="7" s="1"/>
  <c r="F120" i="7"/>
  <c r="D120" i="7" s="1"/>
  <c r="F121" i="7"/>
  <c r="D121" i="7" s="1"/>
  <c r="F122" i="7"/>
  <c r="D122" i="7" s="1"/>
  <c r="F123" i="7"/>
  <c r="D123" i="7" s="1"/>
  <c r="F124" i="7"/>
  <c r="D124" i="7" s="1"/>
  <c r="F125" i="7"/>
  <c r="D125" i="7" s="1"/>
  <c r="F126" i="7"/>
  <c r="D126" i="7" s="1"/>
  <c r="F127" i="7"/>
  <c r="D127" i="7" s="1"/>
  <c r="F128" i="7"/>
  <c r="D128" i="7" s="1"/>
  <c r="F129" i="7"/>
  <c r="D129" i="7" s="1"/>
  <c r="F130" i="7"/>
  <c r="D130" i="7" s="1"/>
  <c r="F131" i="7"/>
  <c r="D131" i="7" s="1"/>
  <c r="F132" i="7"/>
  <c r="D132" i="7" s="1"/>
  <c r="F133" i="7"/>
  <c r="D133" i="7" s="1"/>
  <c r="F134" i="7"/>
  <c r="D134" i="7" s="1"/>
  <c r="F135" i="7"/>
  <c r="D135" i="7" s="1"/>
  <c r="F136" i="7"/>
  <c r="D136" i="7" s="1"/>
  <c r="F137" i="7"/>
  <c r="D137" i="7" s="1"/>
  <c r="F138" i="7"/>
  <c r="D138" i="7" s="1"/>
  <c r="F139" i="7"/>
  <c r="D139" i="7" s="1"/>
  <c r="F140" i="7"/>
  <c r="D140" i="7" s="1"/>
  <c r="F141" i="7"/>
  <c r="D141" i="7" s="1"/>
  <c r="F142" i="7"/>
  <c r="D142" i="7" s="1"/>
  <c r="F143" i="7"/>
  <c r="D143" i="7" s="1"/>
  <c r="F144" i="7"/>
  <c r="D144" i="7" s="1"/>
  <c r="F145" i="7"/>
  <c r="D145" i="7" s="1"/>
  <c r="F146" i="7"/>
  <c r="D146" i="7" s="1"/>
  <c r="F147" i="7"/>
  <c r="D147" i="7" s="1"/>
  <c r="F148" i="7"/>
  <c r="D148" i="7" s="1"/>
  <c r="F149" i="7"/>
  <c r="D149" i="7" s="1"/>
  <c r="F150" i="7"/>
  <c r="D150" i="7" s="1"/>
  <c r="F151" i="7"/>
  <c r="D151" i="7" s="1"/>
  <c r="F152" i="7"/>
  <c r="D152" i="7" s="1"/>
  <c r="F153" i="7"/>
  <c r="D153" i="7" s="1"/>
  <c r="F154" i="7"/>
  <c r="D154" i="7" s="1"/>
  <c r="F155" i="7"/>
  <c r="D155" i="7" s="1"/>
  <c r="F156" i="7"/>
  <c r="D156" i="7" s="1"/>
  <c r="F157" i="7"/>
  <c r="D157" i="7" s="1"/>
  <c r="F158" i="7"/>
  <c r="D158" i="7" s="1"/>
  <c r="F159" i="7"/>
  <c r="D159" i="7" s="1"/>
  <c r="F160" i="7"/>
  <c r="D160" i="7" s="1"/>
  <c r="F161" i="7"/>
  <c r="D161" i="7" s="1"/>
  <c r="F162" i="7"/>
  <c r="D162" i="7" s="1"/>
  <c r="F163" i="7"/>
  <c r="D163" i="7" s="1"/>
  <c r="F164" i="7"/>
  <c r="D164" i="7" s="1"/>
  <c r="F165" i="7"/>
  <c r="D165" i="7" s="1"/>
  <c r="F166" i="7"/>
  <c r="D166" i="7" s="1"/>
  <c r="F167" i="7"/>
  <c r="D167" i="7" s="1"/>
  <c r="F168" i="7"/>
  <c r="D168" i="7" s="1"/>
  <c r="F169" i="7"/>
  <c r="D169" i="7" s="1"/>
  <c r="F170" i="7"/>
  <c r="D170" i="7" s="1"/>
  <c r="F171" i="7"/>
  <c r="D171" i="7" s="1"/>
  <c r="F172" i="7"/>
  <c r="D172" i="7" s="1"/>
  <c r="F173" i="7"/>
  <c r="D173" i="7" s="1"/>
  <c r="F174" i="7"/>
  <c r="D174" i="7" s="1"/>
  <c r="F175" i="7"/>
  <c r="D175" i="7" s="1"/>
  <c r="F176" i="7"/>
  <c r="D176" i="7" s="1"/>
  <c r="F177" i="7"/>
  <c r="D177" i="7" s="1"/>
  <c r="F178" i="7"/>
  <c r="D178" i="7" s="1"/>
  <c r="F179" i="7"/>
  <c r="D179" i="7" s="1"/>
  <c r="F180" i="7"/>
  <c r="D180" i="7" s="1"/>
  <c r="F181" i="7"/>
  <c r="D181" i="7" s="1"/>
  <c r="F182" i="7"/>
  <c r="D182" i="7" s="1"/>
  <c r="F183" i="7"/>
  <c r="D183" i="7" s="1"/>
  <c r="F184" i="7"/>
  <c r="D184" i="7" s="1"/>
  <c r="F185" i="7"/>
  <c r="D185" i="7" s="1"/>
  <c r="F186" i="7"/>
  <c r="D186" i="7" s="1"/>
  <c r="F187" i="7"/>
  <c r="D187" i="7" s="1"/>
  <c r="F188" i="7"/>
  <c r="D188" i="7" s="1"/>
  <c r="F189" i="7"/>
  <c r="D189" i="7" s="1"/>
  <c r="F190" i="7"/>
  <c r="D190" i="7" s="1"/>
  <c r="F191" i="7"/>
  <c r="D191" i="7" s="1"/>
  <c r="F192" i="7"/>
  <c r="D192" i="7" s="1"/>
  <c r="F193" i="7"/>
  <c r="D193" i="7" s="1"/>
  <c r="F194" i="7"/>
  <c r="D194" i="7" s="1"/>
  <c r="F195" i="7"/>
  <c r="D195" i="7" s="1"/>
  <c r="F196" i="7"/>
  <c r="D196" i="7" s="1"/>
  <c r="F197" i="7"/>
  <c r="D197" i="7" s="1"/>
  <c r="F198" i="7"/>
  <c r="D198" i="7" s="1"/>
  <c r="F199" i="7"/>
  <c r="D199" i="7" s="1"/>
  <c r="F200" i="7"/>
  <c r="D200" i="7" s="1"/>
  <c r="F95" i="8"/>
  <c r="D95" i="8" s="1"/>
  <c r="F96" i="8"/>
  <c r="D96" i="8" s="1"/>
  <c r="F97" i="8"/>
  <c r="D97" i="8" s="1"/>
  <c r="F98" i="8"/>
  <c r="D98" i="8" s="1"/>
  <c r="F99" i="8"/>
  <c r="D99" i="8" s="1"/>
  <c r="F100" i="8"/>
  <c r="D100" i="8" s="1"/>
  <c r="F101" i="8"/>
  <c r="D101" i="8" s="1"/>
  <c r="F102" i="8"/>
  <c r="D102" i="8" s="1"/>
  <c r="F103" i="8"/>
  <c r="D103" i="8" s="1"/>
  <c r="F104" i="8"/>
  <c r="D104" i="8" s="1"/>
  <c r="F105" i="8"/>
  <c r="D105" i="8" s="1"/>
  <c r="F106" i="8"/>
  <c r="D106" i="8" s="1"/>
  <c r="F107" i="8"/>
  <c r="D107" i="8" s="1"/>
  <c r="F108" i="8"/>
  <c r="D108" i="8" s="1"/>
  <c r="F109" i="8"/>
  <c r="D109" i="8" s="1"/>
  <c r="F110" i="8"/>
  <c r="D110" i="8" s="1"/>
  <c r="F111" i="8"/>
  <c r="D111" i="8" s="1"/>
  <c r="F112" i="8"/>
  <c r="D112" i="8" s="1"/>
  <c r="F113" i="8"/>
  <c r="D113" i="8" s="1"/>
  <c r="F114" i="8"/>
  <c r="D114" i="8" s="1"/>
  <c r="F115" i="8"/>
  <c r="D115" i="8" s="1"/>
  <c r="F116" i="8"/>
  <c r="D116" i="8" s="1"/>
  <c r="F117" i="8"/>
  <c r="D117" i="8" s="1"/>
  <c r="F118" i="8"/>
  <c r="D118" i="8" s="1"/>
  <c r="F119" i="8"/>
  <c r="D119" i="8" s="1"/>
  <c r="F120" i="8"/>
  <c r="D120" i="8" s="1"/>
  <c r="F121" i="8"/>
  <c r="D121" i="8" s="1"/>
  <c r="F122" i="8"/>
  <c r="D122" i="8" s="1"/>
  <c r="F123" i="8"/>
  <c r="D123" i="8" s="1"/>
  <c r="F124" i="8"/>
  <c r="D124" i="8" s="1"/>
  <c r="F125" i="8"/>
  <c r="D125" i="8" s="1"/>
  <c r="F126" i="8"/>
  <c r="D126" i="8" s="1"/>
  <c r="F127" i="8"/>
  <c r="D127" i="8" s="1"/>
  <c r="F128" i="8"/>
  <c r="D128" i="8" s="1"/>
  <c r="F129" i="8"/>
  <c r="D129" i="8" s="1"/>
  <c r="F130" i="8"/>
  <c r="D130" i="8" s="1"/>
  <c r="F131" i="8"/>
  <c r="D131" i="8" s="1"/>
  <c r="F132" i="8"/>
  <c r="D132" i="8" s="1"/>
  <c r="F133" i="8"/>
  <c r="D133" i="8" s="1"/>
  <c r="F134" i="8"/>
  <c r="D134" i="8" s="1"/>
  <c r="F135" i="8"/>
  <c r="D135" i="8" s="1"/>
  <c r="F136" i="8"/>
  <c r="D136" i="8" s="1"/>
  <c r="F137" i="8"/>
  <c r="D137" i="8" s="1"/>
  <c r="F138" i="8"/>
  <c r="D138" i="8" s="1"/>
  <c r="F139" i="8"/>
  <c r="D139" i="8" s="1"/>
  <c r="F140" i="8"/>
  <c r="D140" i="8" s="1"/>
  <c r="F141" i="8"/>
  <c r="D141" i="8" s="1"/>
  <c r="F142" i="8"/>
  <c r="D142" i="8" s="1"/>
  <c r="F143" i="8"/>
  <c r="D143" i="8" s="1"/>
  <c r="F144" i="8"/>
  <c r="D144" i="8" s="1"/>
  <c r="F145" i="8"/>
  <c r="D145" i="8" s="1"/>
  <c r="F146" i="8"/>
  <c r="D146" i="8" s="1"/>
  <c r="F147" i="8"/>
  <c r="D147" i="8" s="1"/>
  <c r="F148" i="8"/>
  <c r="D148" i="8" s="1"/>
  <c r="F149" i="8"/>
  <c r="D149" i="8" s="1"/>
  <c r="F150" i="8"/>
  <c r="D150" i="8" s="1"/>
  <c r="F151" i="8"/>
  <c r="D151" i="8" s="1"/>
  <c r="F152" i="8"/>
  <c r="D152" i="8" s="1"/>
  <c r="F153" i="8"/>
  <c r="D153" i="8" s="1"/>
  <c r="F154" i="8"/>
  <c r="D154" i="8" s="1"/>
  <c r="F155" i="8"/>
  <c r="D155" i="8" s="1"/>
  <c r="F156" i="8"/>
  <c r="D156" i="8" s="1"/>
  <c r="F157" i="8"/>
  <c r="D157" i="8" s="1"/>
  <c r="F158" i="8"/>
  <c r="D158" i="8" s="1"/>
  <c r="F159" i="8"/>
  <c r="D159" i="8" s="1"/>
  <c r="F160" i="8"/>
  <c r="D160" i="8" s="1"/>
  <c r="F161" i="8"/>
  <c r="D161" i="8" s="1"/>
  <c r="F162" i="8"/>
  <c r="D162" i="8" s="1"/>
  <c r="F163" i="8"/>
  <c r="D163" i="8" s="1"/>
  <c r="F164" i="8"/>
  <c r="D164" i="8" s="1"/>
  <c r="F165" i="8"/>
  <c r="D165" i="8" s="1"/>
  <c r="F166" i="8"/>
  <c r="D166" i="8" s="1"/>
  <c r="F167" i="8"/>
  <c r="D167" i="8" s="1"/>
  <c r="F168" i="8"/>
  <c r="D168" i="8" s="1"/>
  <c r="F169" i="8"/>
  <c r="D169" i="8" s="1"/>
  <c r="F170" i="8"/>
  <c r="D170" i="8" s="1"/>
  <c r="F171" i="8"/>
  <c r="D171" i="8" s="1"/>
  <c r="F172" i="8"/>
  <c r="D172" i="8" s="1"/>
  <c r="F173" i="8"/>
  <c r="D173" i="8" s="1"/>
  <c r="F174" i="8"/>
  <c r="D174" i="8" s="1"/>
  <c r="F175" i="8"/>
  <c r="D175" i="8" s="1"/>
  <c r="F176" i="8"/>
  <c r="D176" i="8" s="1"/>
  <c r="F177" i="8"/>
  <c r="D177" i="8" s="1"/>
  <c r="F178" i="8"/>
  <c r="D178" i="8" s="1"/>
  <c r="F179" i="8"/>
  <c r="D179" i="8" s="1"/>
  <c r="F180" i="8"/>
  <c r="D180" i="8" s="1"/>
  <c r="F181" i="8"/>
  <c r="D181" i="8" s="1"/>
  <c r="F182" i="8"/>
  <c r="D182" i="8" s="1"/>
  <c r="F183" i="8"/>
  <c r="D183" i="8" s="1"/>
  <c r="F184" i="8"/>
  <c r="D184" i="8" s="1"/>
  <c r="F185" i="8"/>
  <c r="D185" i="8" s="1"/>
  <c r="F186" i="8"/>
  <c r="D186" i="8" s="1"/>
  <c r="F187" i="8"/>
  <c r="D187" i="8" s="1"/>
  <c r="F188" i="8"/>
  <c r="D188" i="8" s="1"/>
  <c r="F189" i="8"/>
  <c r="D189" i="8" s="1"/>
  <c r="F190" i="8"/>
  <c r="D190" i="8" s="1"/>
  <c r="F191" i="8"/>
  <c r="D191" i="8" s="1"/>
  <c r="F192" i="8"/>
  <c r="D192" i="8" s="1"/>
  <c r="F193" i="8"/>
  <c r="D193" i="8" s="1"/>
  <c r="F194" i="8"/>
  <c r="D194" i="8" s="1"/>
  <c r="F195" i="8"/>
  <c r="D195" i="8" s="1"/>
  <c r="AR3" i="9"/>
  <c r="AR4" i="9"/>
  <c r="AR5" i="9"/>
  <c r="AR6" i="9"/>
  <c r="AR7" i="9"/>
  <c r="AR8" i="9"/>
  <c r="AR9" i="9"/>
  <c r="AR10" i="9"/>
  <c r="AR11" i="9"/>
  <c r="AR12" i="9"/>
  <c r="AR13" i="9"/>
  <c r="AR14" i="9"/>
  <c r="AR15" i="9"/>
  <c r="AR16" i="9"/>
  <c r="AR17" i="9"/>
  <c r="AR18" i="9"/>
  <c r="AR19" i="9"/>
  <c r="AR20" i="9"/>
  <c r="AR21" i="9"/>
  <c r="AR22" i="9"/>
  <c r="AR23" i="9"/>
  <c r="AR24" i="9"/>
  <c r="AR25" i="9"/>
  <c r="AR26" i="9"/>
  <c r="AR27" i="9"/>
  <c r="AR28" i="9"/>
  <c r="AR29" i="9"/>
  <c r="AR30" i="9"/>
  <c r="AR31" i="9"/>
  <c r="AR32" i="9"/>
  <c r="AR33" i="9"/>
  <c r="AR34" i="9"/>
  <c r="AR35" i="9"/>
  <c r="AR36" i="9"/>
  <c r="AR37" i="9"/>
  <c r="AR38" i="9"/>
  <c r="AR39" i="9"/>
  <c r="AR40" i="9"/>
  <c r="AR41" i="9"/>
  <c r="AR42" i="9"/>
  <c r="AR43" i="9"/>
  <c r="AR44" i="9"/>
  <c r="AR45" i="9"/>
  <c r="AR46" i="9"/>
  <c r="AR47" i="9"/>
  <c r="AR48" i="9"/>
  <c r="AR49" i="9"/>
  <c r="AR50" i="9"/>
  <c r="AR51" i="9"/>
  <c r="AR52" i="9"/>
  <c r="AR53" i="9"/>
  <c r="AR54" i="9"/>
  <c r="AR55" i="9"/>
  <c r="AR56" i="9"/>
  <c r="AR57" i="9"/>
  <c r="AR58" i="9"/>
  <c r="AR59" i="9"/>
  <c r="AR60" i="9"/>
  <c r="AR61" i="9"/>
  <c r="AR62" i="9"/>
  <c r="AR63" i="9"/>
  <c r="AR64" i="9"/>
  <c r="AR65" i="9"/>
  <c r="AR66" i="9"/>
  <c r="AR67" i="9"/>
  <c r="AR68" i="9"/>
  <c r="AR69" i="9"/>
  <c r="AR70" i="9"/>
  <c r="AR71" i="9"/>
  <c r="AR72" i="9"/>
  <c r="AR73" i="9"/>
  <c r="AR74" i="9"/>
  <c r="AR75" i="9"/>
  <c r="AR76" i="9"/>
  <c r="AR77" i="9"/>
  <c r="AR78" i="9"/>
  <c r="AR79" i="9"/>
  <c r="AR80" i="9"/>
  <c r="AR81" i="9"/>
  <c r="AR82" i="9"/>
  <c r="AR83" i="9"/>
  <c r="AR84" i="9"/>
  <c r="AR85" i="9"/>
  <c r="AR86" i="9"/>
  <c r="AR87" i="9"/>
  <c r="AR88" i="9"/>
  <c r="AR89" i="9"/>
  <c r="AR90" i="9"/>
  <c r="AR91" i="9"/>
  <c r="AR92" i="9"/>
  <c r="AR93" i="9"/>
  <c r="AR94" i="9"/>
  <c r="AR95" i="9"/>
  <c r="AR96" i="9"/>
  <c r="AR97" i="9"/>
  <c r="AR98" i="9"/>
  <c r="AR99" i="9"/>
  <c r="AR100" i="9"/>
  <c r="AR101" i="9"/>
  <c r="AR102" i="9"/>
  <c r="AR103" i="9"/>
  <c r="AR104" i="9"/>
  <c r="AR105" i="9"/>
  <c r="AR106" i="9"/>
  <c r="AR107" i="9"/>
  <c r="AR108" i="9"/>
  <c r="AR109" i="9"/>
  <c r="AR110" i="9"/>
  <c r="AR111" i="9"/>
  <c r="AR112" i="9"/>
  <c r="AR113" i="9"/>
  <c r="AR114" i="9"/>
  <c r="AR115" i="9"/>
  <c r="AR116" i="9"/>
  <c r="AR117" i="9"/>
  <c r="AR118" i="9"/>
  <c r="AR119" i="9"/>
  <c r="AR120" i="9"/>
  <c r="AR121" i="9"/>
  <c r="AR122" i="9"/>
  <c r="AR123" i="9"/>
  <c r="AR124" i="9"/>
  <c r="AR125" i="9"/>
  <c r="AR126" i="9"/>
  <c r="AR127" i="9"/>
  <c r="AR128" i="9"/>
  <c r="AR129" i="9"/>
  <c r="AR130" i="9"/>
  <c r="AR131" i="9"/>
  <c r="AR132" i="9"/>
  <c r="AR133" i="9"/>
  <c r="AR134" i="9"/>
  <c r="AR135" i="9"/>
  <c r="AR136" i="9"/>
  <c r="AR137" i="9"/>
  <c r="AR138" i="9"/>
  <c r="AR139" i="9"/>
  <c r="AR140" i="9"/>
  <c r="AR141" i="9"/>
  <c r="AR142" i="9"/>
  <c r="AR143" i="9"/>
  <c r="AR144" i="9"/>
  <c r="AR145" i="9"/>
  <c r="AR146" i="9"/>
  <c r="AR147" i="9"/>
  <c r="AR148" i="9"/>
  <c r="AR149" i="9"/>
  <c r="AR150" i="9"/>
  <c r="AR151" i="9"/>
  <c r="AR152" i="9"/>
  <c r="AR153" i="9"/>
  <c r="AR154" i="9"/>
  <c r="AR155" i="9"/>
  <c r="AR156" i="9"/>
  <c r="AR157" i="9"/>
  <c r="AR158" i="9"/>
  <c r="AR159" i="9"/>
  <c r="AR160" i="9"/>
  <c r="AR161" i="9"/>
  <c r="AR162" i="9"/>
  <c r="AR163" i="9"/>
  <c r="AR164" i="9"/>
  <c r="AR165" i="9"/>
  <c r="AR166" i="9"/>
  <c r="AR167" i="9"/>
  <c r="AR168" i="9"/>
  <c r="AR169" i="9"/>
  <c r="AR170" i="9"/>
  <c r="AR171" i="9"/>
  <c r="AR172" i="9"/>
  <c r="AR173" i="9"/>
  <c r="AR174" i="9"/>
  <c r="AR175" i="9"/>
  <c r="AR176" i="9"/>
  <c r="AR177" i="9"/>
  <c r="AR178" i="9"/>
  <c r="AR179" i="9"/>
  <c r="AR180" i="9"/>
  <c r="AR181" i="9"/>
  <c r="AR182" i="9"/>
  <c r="AR183" i="9"/>
  <c r="AR184" i="9"/>
  <c r="AR185" i="9"/>
  <c r="AR186" i="9"/>
  <c r="AR187" i="9"/>
  <c r="AR188" i="9"/>
  <c r="AR189" i="9"/>
  <c r="AR190" i="9"/>
  <c r="AR191" i="9"/>
  <c r="AR192" i="9"/>
  <c r="AR193" i="9"/>
  <c r="AR194" i="9"/>
  <c r="AR195" i="9"/>
  <c r="AR196" i="9"/>
  <c r="AR197" i="9"/>
  <c r="AR198" i="9"/>
  <c r="AR199" i="9"/>
  <c r="AR2" i="9"/>
  <c r="AR9" i="10"/>
  <c r="AR10" i="10"/>
  <c r="AR11" i="10"/>
  <c r="AR12" i="10"/>
  <c r="AR13" i="10"/>
  <c r="AR14" i="10"/>
  <c r="AR15" i="10"/>
  <c r="AR16" i="10"/>
  <c r="AR17" i="10"/>
  <c r="AR18" i="10"/>
  <c r="AR19" i="10"/>
  <c r="AR20" i="10"/>
  <c r="AR21" i="10"/>
  <c r="AR22" i="10"/>
  <c r="AR23" i="10"/>
  <c r="AR24" i="10"/>
  <c r="AR25" i="10"/>
  <c r="AR26" i="10"/>
  <c r="AR27" i="10"/>
  <c r="AR28" i="10"/>
  <c r="AR29" i="10"/>
  <c r="AR30" i="10"/>
  <c r="AR31" i="10"/>
  <c r="AR32" i="10"/>
  <c r="AR33" i="10"/>
  <c r="AR34" i="10"/>
  <c r="AR35" i="10"/>
  <c r="AR36" i="10"/>
  <c r="AR37" i="10"/>
  <c r="AR38" i="10"/>
  <c r="AR39" i="10"/>
  <c r="AR40" i="10"/>
  <c r="AR41" i="10"/>
  <c r="AR42" i="10"/>
  <c r="AR43" i="10"/>
  <c r="AR44" i="10"/>
  <c r="AR45" i="10"/>
  <c r="AR46" i="10"/>
  <c r="AR47" i="10"/>
  <c r="AR48" i="10"/>
  <c r="AR49" i="10"/>
  <c r="AR50" i="10"/>
  <c r="AR51" i="10"/>
  <c r="AR52" i="10"/>
  <c r="AR53" i="10"/>
  <c r="AR54" i="10"/>
  <c r="AR55" i="10"/>
  <c r="AR56" i="10"/>
  <c r="AR57" i="10"/>
  <c r="AR58" i="10"/>
  <c r="AR59" i="10"/>
  <c r="AR60" i="10"/>
  <c r="AR61" i="10"/>
  <c r="AR62" i="10"/>
  <c r="AR63" i="10"/>
  <c r="AR64" i="10"/>
  <c r="AR65" i="10"/>
  <c r="AR66" i="10"/>
  <c r="AR67" i="10"/>
  <c r="AR68" i="10"/>
  <c r="AR69" i="10"/>
  <c r="AR70" i="10"/>
  <c r="AR71" i="10"/>
  <c r="AR72" i="10"/>
  <c r="AR73" i="10"/>
  <c r="AR74" i="10"/>
  <c r="AR75" i="10"/>
  <c r="AR76" i="10"/>
  <c r="AR77" i="10"/>
  <c r="AR78" i="10"/>
  <c r="AR79" i="10"/>
  <c r="AR80" i="10"/>
  <c r="AR81" i="10"/>
  <c r="AR82" i="10"/>
  <c r="AR83" i="10"/>
  <c r="AR84" i="10"/>
  <c r="AR85" i="10"/>
  <c r="AR86" i="10"/>
  <c r="AR87" i="10"/>
  <c r="AR88" i="10"/>
  <c r="AR89" i="10"/>
  <c r="AR90" i="10"/>
  <c r="AR91" i="10"/>
  <c r="AR92" i="10"/>
  <c r="AR93" i="10"/>
  <c r="AR94" i="10"/>
  <c r="AR95" i="10"/>
  <c r="AR96" i="10"/>
  <c r="AR97" i="10"/>
  <c r="AR98" i="10"/>
  <c r="AR99" i="10"/>
  <c r="AR100" i="10"/>
  <c r="AR101" i="10"/>
  <c r="AR102" i="10"/>
  <c r="AR103" i="10"/>
  <c r="AR104" i="10"/>
  <c r="AR105" i="10"/>
  <c r="AR106" i="10"/>
  <c r="AR107" i="10"/>
  <c r="AR108" i="10"/>
  <c r="AR109" i="10"/>
  <c r="AR110" i="10"/>
  <c r="AR111" i="10"/>
  <c r="AR112" i="10"/>
  <c r="AR113" i="10"/>
  <c r="AR114" i="10"/>
  <c r="AR115" i="10"/>
  <c r="AR116" i="10"/>
  <c r="AR117" i="10"/>
  <c r="AR118" i="10"/>
  <c r="AR119" i="10"/>
  <c r="AR120" i="10"/>
  <c r="AR121" i="10"/>
  <c r="AR122" i="10"/>
  <c r="AR123" i="10"/>
  <c r="AR124" i="10"/>
  <c r="AR125" i="10"/>
  <c r="AR126" i="10"/>
  <c r="AR127" i="10"/>
  <c r="AR128" i="10"/>
  <c r="AR129" i="10"/>
  <c r="AR130" i="10"/>
  <c r="AR131" i="10"/>
  <c r="AR132" i="10"/>
  <c r="AR133" i="10"/>
  <c r="AR134" i="10"/>
  <c r="AR135" i="10"/>
  <c r="AR136" i="10"/>
  <c r="AR137" i="10"/>
  <c r="AR138" i="10"/>
  <c r="AR139" i="10"/>
  <c r="AR140" i="10"/>
  <c r="AR141" i="10"/>
  <c r="AR142" i="10"/>
  <c r="AR143" i="10"/>
  <c r="AR144" i="10"/>
  <c r="AR145" i="10"/>
  <c r="AR146" i="10"/>
  <c r="AR147" i="10"/>
  <c r="AR148" i="10"/>
  <c r="AR149" i="10"/>
  <c r="AR150" i="10"/>
  <c r="AR151" i="10"/>
  <c r="AR152" i="10"/>
  <c r="AR153" i="10"/>
  <c r="AR154" i="10"/>
  <c r="AR155" i="10"/>
  <c r="AR156" i="10"/>
  <c r="AR157" i="10"/>
  <c r="AR158" i="10"/>
  <c r="AR159" i="10"/>
  <c r="AR160" i="10"/>
  <c r="AR161" i="10"/>
  <c r="AR162" i="10"/>
  <c r="AR163" i="10"/>
  <c r="AR164" i="10"/>
  <c r="AR165" i="10"/>
  <c r="AR166" i="10"/>
  <c r="AR167" i="10"/>
  <c r="AR168" i="10"/>
  <c r="AR169" i="10"/>
  <c r="AR170" i="10"/>
  <c r="AR171" i="10"/>
  <c r="AR172" i="10"/>
  <c r="AR173" i="10"/>
  <c r="AR174" i="10"/>
  <c r="AR175" i="10"/>
  <c r="AR176" i="10"/>
  <c r="AR177" i="10"/>
  <c r="AR178" i="10"/>
  <c r="AR179" i="10"/>
  <c r="AR180" i="10"/>
  <c r="AR181" i="10"/>
  <c r="AR182" i="10"/>
  <c r="AR183" i="10"/>
  <c r="AR184" i="10"/>
  <c r="AR185" i="10"/>
  <c r="AR186" i="10"/>
  <c r="AR187" i="10"/>
  <c r="AR188" i="10"/>
  <c r="AR189" i="10"/>
  <c r="AR190" i="10"/>
  <c r="AR191" i="10"/>
  <c r="AR192" i="10"/>
  <c r="AR193" i="10"/>
  <c r="AR194" i="10"/>
  <c r="AR195" i="10"/>
  <c r="AR196" i="10"/>
  <c r="AR197" i="10"/>
  <c r="AR198" i="10"/>
  <c r="AR199" i="10"/>
  <c r="AR200" i="10"/>
  <c r="AR7" i="10"/>
  <c r="AR8" i="10"/>
  <c r="AR5" i="10"/>
  <c r="AR6" i="10"/>
  <c r="AR4" i="10"/>
  <c r="AR3" i="10"/>
  <c r="AR2" i="10"/>
  <c r="AR3" i="11"/>
  <c r="AR4" i="11"/>
  <c r="AR5" i="11"/>
  <c r="AR6" i="11"/>
  <c r="AR7" i="11"/>
  <c r="AR8" i="11"/>
  <c r="AR9" i="11"/>
  <c r="AR10" i="11"/>
  <c r="AR11" i="11"/>
  <c r="AR12" i="11"/>
  <c r="AR13" i="11"/>
  <c r="AR14" i="11"/>
  <c r="AR15" i="11"/>
  <c r="AR16" i="11"/>
  <c r="AR17" i="11"/>
  <c r="AR18" i="11"/>
  <c r="AR19" i="11"/>
  <c r="AR20" i="11"/>
  <c r="AR21" i="11"/>
  <c r="AR22" i="11"/>
  <c r="AR23" i="11"/>
  <c r="AR24" i="11"/>
  <c r="AR25" i="11"/>
  <c r="AR26" i="11"/>
  <c r="AR27" i="11"/>
  <c r="AR28" i="11"/>
  <c r="AR29" i="11"/>
  <c r="AR30" i="11"/>
  <c r="AR31" i="11"/>
  <c r="AR32" i="11"/>
  <c r="AR33" i="11"/>
  <c r="AR34" i="11"/>
  <c r="AR35" i="11"/>
  <c r="AR36" i="11"/>
  <c r="AR37" i="11"/>
  <c r="AR38" i="11"/>
  <c r="AR39" i="11"/>
  <c r="AR40" i="11"/>
  <c r="AR41" i="11"/>
  <c r="AR42" i="11"/>
  <c r="AR43" i="11"/>
  <c r="AR44" i="11"/>
  <c r="AR45" i="11"/>
  <c r="AR46" i="11"/>
  <c r="AR47" i="11"/>
  <c r="AR48" i="11"/>
  <c r="AR49" i="11"/>
  <c r="AR50" i="11"/>
  <c r="AR51" i="11"/>
  <c r="AR52" i="11"/>
  <c r="AR53" i="11"/>
  <c r="AR54" i="11"/>
  <c r="AR55" i="11"/>
  <c r="AR56" i="11"/>
  <c r="AR57" i="11"/>
  <c r="AR58" i="11"/>
  <c r="AR59" i="11"/>
  <c r="AR60" i="11"/>
  <c r="AR61" i="11"/>
  <c r="AR62" i="11"/>
  <c r="AR63" i="11"/>
  <c r="AR64" i="11"/>
  <c r="AR65" i="11"/>
  <c r="AR66" i="11"/>
  <c r="AR67" i="11"/>
  <c r="AR68" i="11"/>
  <c r="AR69" i="11"/>
  <c r="AR70" i="11"/>
  <c r="AR71" i="11"/>
  <c r="AR72" i="11"/>
  <c r="AR73" i="11"/>
  <c r="AR74" i="11"/>
  <c r="AR75" i="11"/>
  <c r="AR76" i="11"/>
  <c r="AR77" i="11"/>
  <c r="AR78" i="11"/>
  <c r="AR79" i="11"/>
  <c r="AR80" i="11"/>
  <c r="AR81" i="11"/>
  <c r="AR82" i="11"/>
  <c r="AR83" i="11"/>
  <c r="AR84" i="11"/>
  <c r="AR85" i="11"/>
  <c r="AR86" i="11"/>
  <c r="AR87" i="11"/>
  <c r="AR88" i="11"/>
  <c r="AR89" i="11"/>
  <c r="AR90" i="11"/>
  <c r="AR91" i="11"/>
  <c r="AR92" i="11"/>
  <c r="AR93" i="11"/>
  <c r="AR94" i="11"/>
  <c r="AR95" i="11"/>
  <c r="AR96" i="11"/>
  <c r="AR97" i="11"/>
  <c r="AR98" i="11"/>
  <c r="AR99" i="11"/>
  <c r="AR100" i="11"/>
  <c r="AR101" i="11"/>
  <c r="AR102" i="11"/>
  <c r="AR103" i="11"/>
  <c r="AR104" i="11"/>
  <c r="AR105" i="11"/>
  <c r="AR106" i="11"/>
  <c r="AR107" i="11"/>
  <c r="AR108" i="11"/>
  <c r="AR109" i="11"/>
  <c r="AR110" i="11"/>
  <c r="AR111" i="11"/>
  <c r="AR112" i="11"/>
  <c r="AR113" i="11"/>
  <c r="AR114" i="11"/>
  <c r="AR115" i="11"/>
  <c r="AR116" i="11"/>
  <c r="AR117" i="11"/>
  <c r="AR118" i="11"/>
  <c r="AR119" i="11"/>
  <c r="AR120" i="11"/>
  <c r="AR121" i="11"/>
  <c r="AR122" i="11"/>
  <c r="AR123" i="11"/>
  <c r="AR124" i="11"/>
  <c r="AR125" i="11"/>
  <c r="AR126" i="11"/>
  <c r="AR127" i="11"/>
  <c r="AR128" i="11"/>
  <c r="AR129" i="11"/>
  <c r="AR130" i="11"/>
  <c r="AR131" i="11"/>
  <c r="AR132" i="11"/>
  <c r="AR133" i="11"/>
  <c r="AR134" i="11"/>
  <c r="AR135" i="11"/>
  <c r="AR136" i="11"/>
  <c r="AR137" i="11"/>
  <c r="AR138" i="11"/>
  <c r="AR139" i="11"/>
  <c r="AR140" i="11"/>
  <c r="AR141" i="11"/>
  <c r="AR142" i="11"/>
  <c r="AR143" i="11"/>
  <c r="AR144" i="11"/>
  <c r="AR145" i="11"/>
  <c r="AR146" i="11"/>
  <c r="AR147" i="11"/>
  <c r="AR148" i="11"/>
  <c r="AR149" i="11"/>
  <c r="AR150" i="11"/>
  <c r="AR151" i="11"/>
  <c r="AR152" i="11"/>
  <c r="AR153" i="11"/>
  <c r="AR154" i="11"/>
  <c r="AR155" i="11"/>
  <c r="AR156" i="11"/>
  <c r="AR157" i="11"/>
  <c r="AR158" i="11"/>
  <c r="AR159" i="11"/>
  <c r="AR160" i="11"/>
  <c r="AR161" i="11"/>
  <c r="AR162" i="11"/>
  <c r="AR163" i="11"/>
  <c r="AR164" i="11"/>
  <c r="AR165" i="11"/>
  <c r="AR166" i="11"/>
  <c r="AR167" i="11"/>
  <c r="AR168" i="11"/>
  <c r="AR169" i="11"/>
  <c r="AR170" i="11"/>
  <c r="AR171" i="11"/>
  <c r="AR172" i="11"/>
  <c r="AR173" i="11"/>
  <c r="AR174" i="11"/>
  <c r="AR175" i="11"/>
  <c r="AR176" i="11"/>
  <c r="AR177" i="11"/>
  <c r="AR178" i="11"/>
  <c r="AR179" i="11"/>
  <c r="AR180" i="11"/>
  <c r="AR181" i="11"/>
  <c r="AR182" i="11"/>
  <c r="AR183" i="11"/>
  <c r="AR184" i="11"/>
  <c r="AR185" i="11"/>
  <c r="AR186" i="11"/>
  <c r="AR187" i="11"/>
  <c r="AR188" i="11"/>
  <c r="AR189" i="11"/>
  <c r="AR190" i="11"/>
  <c r="AR191" i="11"/>
  <c r="AR192" i="11"/>
  <c r="AR193" i="11"/>
  <c r="AR194" i="11"/>
  <c r="AR195" i="11"/>
  <c r="AR196" i="11"/>
  <c r="AR197" i="11"/>
  <c r="AR198" i="11"/>
  <c r="AR199" i="11"/>
  <c r="AR200" i="11"/>
  <c r="AR2" i="11"/>
  <c r="AR3" i="12"/>
  <c r="AR4" i="12"/>
  <c r="AR5" i="12"/>
  <c r="AR6" i="12"/>
  <c r="AR7" i="12"/>
  <c r="AR8" i="12"/>
  <c r="AR9" i="12"/>
  <c r="AR10" i="12"/>
  <c r="AR11" i="12"/>
  <c r="AR12" i="12"/>
  <c r="AR13" i="12"/>
  <c r="AR14" i="12"/>
  <c r="AR15" i="12"/>
  <c r="AR16" i="12"/>
  <c r="AR17" i="12"/>
  <c r="AR18" i="12"/>
  <c r="AR19" i="12"/>
  <c r="AR20" i="12"/>
  <c r="AR21" i="12"/>
  <c r="AR22" i="12"/>
  <c r="AR23" i="12"/>
  <c r="AR24" i="12"/>
  <c r="AR25" i="12"/>
  <c r="AR26" i="12"/>
  <c r="AR27" i="12"/>
  <c r="AR28" i="12"/>
  <c r="AR29" i="12"/>
  <c r="AR30" i="12"/>
  <c r="AR31" i="12"/>
  <c r="AR32" i="12"/>
  <c r="AR33" i="12"/>
  <c r="AR34" i="12"/>
  <c r="AR35" i="12"/>
  <c r="AR36" i="12"/>
  <c r="AR37" i="12"/>
  <c r="AR38" i="12"/>
  <c r="AR39" i="12"/>
  <c r="AR40" i="12"/>
  <c r="AR41" i="12"/>
  <c r="AR42" i="12"/>
  <c r="AR43" i="12"/>
  <c r="AR44" i="12"/>
  <c r="AR45" i="12"/>
  <c r="AR46" i="12"/>
  <c r="AR47" i="12"/>
  <c r="AR48" i="12"/>
  <c r="AR49" i="12"/>
  <c r="AR50" i="12"/>
  <c r="AR51" i="12"/>
  <c r="AR52" i="12"/>
  <c r="AR53" i="12"/>
  <c r="AR54" i="12"/>
  <c r="AR55" i="12"/>
  <c r="AR56" i="12"/>
  <c r="AR57" i="12"/>
  <c r="AR58" i="12"/>
  <c r="AR59" i="12"/>
  <c r="AR60" i="12"/>
  <c r="AR61" i="12"/>
  <c r="AR62" i="12"/>
  <c r="AR63" i="12"/>
  <c r="AR64" i="12"/>
  <c r="AR65" i="12"/>
  <c r="AR66" i="12"/>
  <c r="AR67" i="12"/>
  <c r="AR68" i="12"/>
  <c r="AR69" i="12"/>
  <c r="AR70" i="12"/>
  <c r="AR71" i="12"/>
  <c r="AR72" i="12"/>
  <c r="AR73" i="12"/>
  <c r="AR74" i="12"/>
  <c r="AR75" i="12"/>
  <c r="AR76" i="12"/>
  <c r="AR77" i="12"/>
  <c r="AR78" i="12"/>
  <c r="AR79" i="12"/>
  <c r="AR80" i="12"/>
  <c r="AR81" i="12"/>
  <c r="AR82" i="12"/>
  <c r="AR83" i="12"/>
  <c r="AR84" i="12"/>
  <c r="AR85" i="12"/>
  <c r="AR86" i="12"/>
  <c r="AR87" i="12"/>
  <c r="AR88" i="12"/>
  <c r="AR89" i="12"/>
  <c r="AR90" i="12"/>
  <c r="AR91" i="12"/>
  <c r="AR92" i="12"/>
  <c r="AR93" i="12"/>
  <c r="AR94" i="12"/>
  <c r="AR95" i="12"/>
  <c r="AR96" i="12"/>
  <c r="AR97" i="12"/>
  <c r="AR98" i="12"/>
  <c r="AR99" i="12"/>
  <c r="AR100" i="12"/>
  <c r="AR101" i="12"/>
  <c r="AR102" i="12"/>
  <c r="AR103" i="12"/>
  <c r="AR104" i="12"/>
  <c r="AR105" i="12"/>
  <c r="AR106" i="12"/>
  <c r="AR107" i="12"/>
  <c r="AR108" i="12"/>
  <c r="AR109" i="12"/>
  <c r="AR110" i="12"/>
  <c r="AR111" i="12"/>
  <c r="AR112" i="12"/>
  <c r="AR113" i="12"/>
  <c r="AR114" i="12"/>
  <c r="AR115" i="12"/>
  <c r="AR116" i="12"/>
  <c r="AR117" i="12"/>
  <c r="AR118" i="12"/>
  <c r="AR119" i="12"/>
  <c r="AR120" i="12"/>
  <c r="AR121" i="12"/>
  <c r="AR122" i="12"/>
  <c r="AR123" i="12"/>
  <c r="AR124" i="12"/>
  <c r="AR125" i="12"/>
  <c r="AR126" i="12"/>
  <c r="AR127" i="12"/>
  <c r="AR128" i="12"/>
  <c r="AR129" i="12"/>
  <c r="AR130" i="12"/>
  <c r="AR131" i="12"/>
  <c r="AR132" i="12"/>
  <c r="AR133" i="12"/>
  <c r="AR134" i="12"/>
  <c r="AR135" i="12"/>
  <c r="AR136" i="12"/>
  <c r="AR137" i="12"/>
  <c r="AR138" i="12"/>
  <c r="AR139" i="12"/>
  <c r="AR140" i="12"/>
  <c r="AR141" i="12"/>
  <c r="AR142" i="12"/>
  <c r="AR143" i="12"/>
  <c r="AR144" i="12"/>
  <c r="AR145" i="12"/>
  <c r="AR146" i="12"/>
  <c r="AR147" i="12"/>
  <c r="AR148" i="12"/>
  <c r="AR149" i="12"/>
  <c r="AR150" i="12"/>
  <c r="AR151" i="12"/>
  <c r="AR152" i="12"/>
  <c r="AR153" i="12"/>
  <c r="AR154" i="12"/>
  <c r="AR155" i="12"/>
  <c r="AR156" i="12"/>
  <c r="AR157" i="12"/>
  <c r="AR158" i="12"/>
  <c r="AR159" i="12"/>
  <c r="AR160" i="12"/>
  <c r="AR161" i="12"/>
  <c r="AR162" i="12"/>
  <c r="AR163" i="12"/>
  <c r="AR164" i="12"/>
  <c r="AR165" i="12"/>
  <c r="AR166" i="12"/>
  <c r="AR167" i="12"/>
  <c r="AR168" i="12"/>
  <c r="AR169" i="12"/>
  <c r="AR170" i="12"/>
  <c r="AR171" i="12"/>
  <c r="AR172" i="12"/>
  <c r="AR173" i="12"/>
  <c r="AR174" i="12"/>
  <c r="AR175" i="12"/>
  <c r="AR176" i="12"/>
  <c r="AR177" i="12"/>
  <c r="AR178" i="12"/>
  <c r="AR179" i="12"/>
  <c r="AR180" i="12"/>
  <c r="AR181" i="12"/>
  <c r="AR182" i="12"/>
  <c r="AR183" i="12"/>
  <c r="AR184" i="12"/>
  <c r="AR185" i="12"/>
  <c r="AR186" i="12"/>
  <c r="AR187" i="12"/>
  <c r="AR188" i="12"/>
  <c r="AR189" i="12"/>
  <c r="AR190" i="12"/>
  <c r="AR191" i="12"/>
  <c r="AR192" i="12"/>
  <c r="AR193" i="12"/>
  <c r="AR194" i="12"/>
  <c r="AR195" i="12"/>
  <c r="AR196" i="12"/>
  <c r="AR197" i="12"/>
  <c r="AR198" i="12"/>
  <c r="AR199" i="12"/>
  <c r="AR200" i="12"/>
  <c r="AR201" i="12"/>
  <c r="AR2" i="12"/>
  <c r="AR79" i="14"/>
  <c r="AR80" i="14"/>
  <c r="AR81" i="14"/>
  <c r="AR82" i="14"/>
  <c r="AR83" i="14"/>
  <c r="AR84" i="14"/>
  <c r="AR85" i="14"/>
  <c r="AR86" i="14"/>
  <c r="AR87" i="14"/>
  <c r="AR88" i="14"/>
  <c r="AR89" i="14"/>
  <c r="AR90" i="14"/>
  <c r="AR91" i="14"/>
  <c r="AR92" i="14"/>
  <c r="AR93" i="14"/>
  <c r="AR94" i="14"/>
  <c r="AR95" i="14"/>
  <c r="AR96" i="14"/>
  <c r="AR97" i="14"/>
  <c r="AR98" i="14"/>
  <c r="AR99" i="14"/>
  <c r="AR100" i="14"/>
  <c r="AR101" i="14"/>
  <c r="AR102" i="14"/>
  <c r="AR103" i="14"/>
  <c r="AR104" i="14"/>
  <c r="AR105" i="14"/>
  <c r="AR106" i="14"/>
  <c r="AR107" i="14"/>
  <c r="AR108" i="14"/>
  <c r="AR109" i="14"/>
  <c r="AR110" i="14"/>
  <c r="AR111" i="14"/>
  <c r="AR112" i="14"/>
  <c r="AR113" i="14"/>
  <c r="AR114" i="14"/>
  <c r="AR115" i="14"/>
  <c r="AR116" i="14"/>
  <c r="AR117" i="14"/>
  <c r="AR118" i="14"/>
  <c r="AR119" i="14"/>
  <c r="AR120" i="14"/>
  <c r="AR121" i="14"/>
  <c r="AR122" i="14"/>
  <c r="AR123" i="14"/>
  <c r="AR124" i="14"/>
  <c r="AR125" i="14"/>
  <c r="AR126" i="14"/>
  <c r="AR127" i="14"/>
  <c r="AR128" i="14"/>
  <c r="AR129" i="14"/>
  <c r="AR130" i="14"/>
  <c r="AR131" i="14"/>
  <c r="AR132" i="14"/>
  <c r="AR133" i="14"/>
  <c r="AR134" i="14"/>
  <c r="AR135" i="14"/>
  <c r="AR136" i="14"/>
  <c r="AR137" i="14"/>
  <c r="AR138" i="14"/>
  <c r="AR139" i="14"/>
  <c r="AR140" i="14"/>
  <c r="AR141" i="14"/>
  <c r="AR142" i="14"/>
  <c r="AR143" i="14"/>
  <c r="AR144" i="14"/>
  <c r="AR145" i="14"/>
  <c r="AR146" i="14"/>
  <c r="AR147" i="14"/>
  <c r="AR148" i="14"/>
  <c r="AR149" i="14"/>
  <c r="AR150" i="14"/>
  <c r="AR151" i="14"/>
  <c r="AR152" i="14"/>
  <c r="AR153" i="14"/>
  <c r="AR154" i="14"/>
  <c r="AR155" i="14"/>
  <c r="AR156" i="14"/>
  <c r="AR157" i="14"/>
  <c r="AR158" i="14"/>
  <c r="AR159" i="14"/>
  <c r="AR160" i="14"/>
  <c r="AR161" i="14"/>
  <c r="AR162" i="14"/>
  <c r="AR163" i="14"/>
  <c r="AR164" i="14"/>
  <c r="AR165" i="14"/>
  <c r="AR166" i="14"/>
  <c r="AR167" i="14"/>
  <c r="AR168" i="14"/>
  <c r="AR169" i="14"/>
  <c r="AR170" i="14"/>
  <c r="AR171" i="14"/>
  <c r="AR172" i="14"/>
  <c r="AR173" i="14"/>
  <c r="AR174" i="14"/>
  <c r="AR175" i="14"/>
  <c r="AR176" i="14"/>
  <c r="AR177" i="14"/>
  <c r="AR178" i="14"/>
  <c r="AR179" i="14"/>
  <c r="AR180" i="14"/>
  <c r="AR181" i="14"/>
  <c r="AR182" i="14"/>
  <c r="AR183" i="14"/>
  <c r="AR184" i="14"/>
  <c r="AR185" i="14"/>
  <c r="AR186" i="14"/>
  <c r="AR187" i="14"/>
  <c r="AR188" i="14"/>
  <c r="AR189" i="14"/>
  <c r="AR190" i="14"/>
  <c r="AR191" i="14"/>
  <c r="AR192" i="14"/>
  <c r="AR116" i="4"/>
  <c r="AR117" i="4"/>
  <c r="AR118" i="4"/>
  <c r="AR119" i="4"/>
  <c r="AR120" i="4"/>
  <c r="AR121" i="4"/>
  <c r="AR122" i="4"/>
  <c r="AR123" i="4"/>
  <c r="AR124" i="4"/>
  <c r="AR125" i="4"/>
  <c r="AR126" i="4"/>
  <c r="AR127" i="4"/>
  <c r="AR128" i="4"/>
  <c r="AR129" i="4"/>
  <c r="AR130" i="4"/>
  <c r="AR131" i="4"/>
  <c r="AR132" i="4"/>
  <c r="AR133" i="4"/>
  <c r="AR134" i="4"/>
  <c r="AR135" i="4"/>
  <c r="AR136" i="4"/>
  <c r="AR137" i="4"/>
  <c r="AR138" i="4"/>
  <c r="AR139" i="4"/>
  <c r="AR140" i="4"/>
  <c r="AR141" i="4"/>
  <c r="AR142" i="4"/>
  <c r="AR143" i="4"/>
  <c r="AR144" i="4"/>
  <c r="AR145" i="4"/>
  <c r="AR146" i="4"/>
  <c r="AR147" i="4"/>
  <c r="AR148" i="4"/>
  <c r="AR149" i="4"/>
  <c r="AR150" i="4"/>
  <c r="AR151" i="4"/>
  <c r="AR152" i="4"/>
  <c r="AR153" i="4"/>
  <c r="AR154" i="4"/>
  <c r="AR155" i="4"/>
  <c r="AR156" i="4"/>
  <c r="AR157" i="4"/>
  <c r="AR158" i="4"/>
  <c r="AR159" i="4"/>
  <c r="AR160" i="4"/>
  <c r="AR161" i="4"/>
  <c r="AR162" i="4"/>
  <c r="AR163" i="4"/>
  <c r="AR164" i="4"/>
  <c r="AR165" i="4"/>
  <c r="AR166" i="4"/>
  <c r="AR167" i="4"/>
  <c r="AR168" i="4"/>
  <c r="AR169" i="4"/>
  <c r="AR170" i="4"/>
  <c r="AR171" i="4"/>
  <c r="AR172" i="4"/>
  <c r="AR173" i="4"/>
  <c r="AR174" i="4"/>
  <c r="AR175" i="4"/>
  <c r="AR176" i="4"/>
  <c r="AR177" i="4"/>
  <c r="AR178" i="4"/>
  <c r="AR179" i="4"/>
  <c r="AR180" i="4"/>
  <c r="AR181" i="4"/>
  <c r="AR182" i="4"/>
  <c r="AR183" i="4"/>
  <c r="AR184" i="4"/>
  <c r="AR185" i="4"/>
  <c r="AR186" i="4"/>
  <c r="AR187" i="4"/>
  <c r="AR188" i="4"/>
  <c r="AR189" i="4"/>
  <c r="AR190" i="4"/>
  <c r="AR191" i="4"/>
  <c r="AR192" i="4"/>
  <c r="AR193" i="4"/>
  <c r="AR194" i="4"/>
  <c r="AR195" i="4"/>
  <c r="AR72" i="5"/>
  <c r="AR73" i="5"/>
  <c r="AR74" i="5"/>
  <c r="AR75" i="5"/>
  <c r="AR76" i="5"/>
  <c r="AR77" i="5"/>
  <c r="AR78" i="5"/>
  <c r="AR79" i="5"/>
  <c r="AR80" i="5"/>
  <c r="AR81" i="5"/>
  <c r="AR82" i="5"/>
  <c r="AR83" i="5"/>
  <c r="AR84" i="5"/>
  <c r="AR85" i="5"/>
  <c r="AR86" i="5"/>
  <c r="AR87" i="5"/>
  <c r="AR88" i="5"/>
  <c r="AR89" i="5"/>
  <c r="AR90" i="5"/>
  <c r="AR91" i="5"/>
  <c r="AR92" i="5"/>
  <c r="AR93" i="5"/>
  <c r="AR94" i="5"/>
  <c r="AR95" i="5"/>
  <c r="AR96" i="5"/>
  <c r="AR97" i="5"/>
  <c r="AR98" i="5"/>
  <c r="AR99" i="5"/>
  <c r="AR100" i="5"/>
  <c r="AR101" i="5"/>
  <c r="AR102" i="5"/>
  <c r="AR103" i="5"/>
  <c r="AR104" i="5"/>
  <c r="AR105" i="5"/>
  <c r="AR106" i="5"/>
  <c r="AR107" i="5"/>
  <c r="AR108" i="5"/>
  <c r="AR109" i="5"/>
  <c r="AR110" i="5"/>
  <c r="AR111" i="5"/>
  <c r="AR112" i="5"/>
  <c r="AR113" i="5"/>
  <c r="AR114" i="5"/>
  <c r="AR115" i="5"/>
  <c r="AR116" i="5"/>
  <c r="AR117" i="5"/>
  <c r="AR118" i="5"/>
  <c r="AR119" i="5"/>
  <c r="AR120" i="5"/>
  <c r="AR121" i="5"/>
  <c r="AR122" i="5"/>
  <c r="AR123" i="5"/>
  <c r="AR124" i="5"/>
  <c r="AR125" i="5"/>
  <c r="AR126" i="5"/>
  <c r="AR127" i="5"/>
  <c r="AR128" i="5"/>
  <c r="AR129" i="5"/>
  <c r="AR130" i="5"/>
  <c r="AR131" i="5"/>
  <c r="AR132" i="5"/>
  <c r="AR133" i="5"/>
  <c r="AR134" i="5"/>
  <c r="AR135" i="5"/>
  <c r="AR136" i="5"/>
  <c r="AR137" i="5"/>
  <c r="AR138" i="5"/>
  <c r="AR139" i="5"/>
  <c r="AR140" i="5"/>
  <c r="AR141" i="5"/>
  <c r="AR142" i="5"/>
  <c r="AR143" i="5"/>
  <c r="AR144" i="5"/>
  <c r="AR145" i="5"/>
  <c r="AR146" i="5"/>
  <c r="AR147" i="5"/>
  <c r="AR148" i="5"/>
  <c r="AR149" i="5"/>
  <c r="AR150" i="5"/>
  <c r="AR151" i="5"/>
  <c r="AR152" i="5"/>
  <c r="AR153" i="5"/>
  <c r="AR154" i="5"/>
  <c r="AR155" i="5"/>
  <c r="AR156" i="5"/>
  <c r="AR157" i="5"/>
  <c r="AR158" i="5"/>
  <c r="AR159" i="5"/>
  <c r="AR160" i="5"/>
  <c r="AR161" i="5"/>
  <c r="AR162" i="5"/>
  <c r="AR163" i="5"/>
  <c r="AR164" i="5"/>
  <c r="AR165" i="5"/>
  <c r="AR166" i="5"/>
  <c r="AR167" i="5"/>
  <c r="AR168" i="5"/>
  <c r="AR169" i="5"/>
  <c r="AR170" i="5"/>
  <c r="AR171" i="5"/>
  <c r="AR172" i="5"/>
  <c r="AR173" i="5"/>
  <c r="AR174" i="5"/>
  <c r="AR175" i="5"/>
  <c r="AR176" i="5"/>
  <c r="AR177" i="5"/>
  <c r="AR178" i="5"/>
  <c r="AR179" i="5"/>
  <c r="AR180" i="5"/>
  <c r="AR181" i="5"/>
  <c r="AR182" i="5"/>
  <c r="AR183" i="5"/>
  <c r="AR184" i="5"/>
  <c r="AR185" i="5"/>
  <c r="AR186" i="5"/>
  <c r="AR187" i="5"/>
  <c r="AR188" i="5"/>
  <c r="AR189" i="5"/>
  <c r="AR190" i="5"/>
  <c r="AR191" i="5"/>
  <c r="AR192" i="5"/>
  <c r="AR193" i="5"/>
  <c r="AR194" i="5"/>
  <c r="AR195" i="5"/>
  <c r="AR196" i="5"/>
  <c r="AR197" i="5"/>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129" i="6"/>
  <c r="AR130" i="6"/>
  <c r="AR131" i="6"/>
  <c r="AR132" i="6"/>
  <c r="AR133" i="6"/>
  <c r="AR134" i="6"/>
  <c r="AR135" i="6"/>
  <c r="AR136" i="6"/>
  <c r="AR137" i="6"/>
  <c r="AR138" i="6"/>
  <c r="AR139" i="6"/>
  <c r="AR140" i="6"/>
  <c r="AR141" i="6"/>
  <c r="AR142" i="6"/>
  <c r="AR143" i="6"/>
  <c r="AR144" i="6"/>
  <c r="AR145" i="6"/>
  <c r="AR146" i="6"/>
  <c r="AR147" i="6"/>
  <c r="AR148" i="6"/>
  <c r="AR149" i="6"/>
  <c r="AR150" i="6"/>
  <c r="AR151" i="6"/>
  <c r="AR152" i="6"/>
  <c r="AR153" i="6"/>
  <c r="AR154" i="6"/>
  <c r="AR155" i="6"/>
  <c r="AR156" i="6"/>
  <c r="AR157" i="6"/>
  <c r="AR158" i="6"/>
  <c r="AR159" i="6"/>
  <c r="AR160" i="6"/>
  <c r="AR161" i="6"/>
  <c r="AR162" i="6"/>
  <c r="AR163" i="6"/>
  <c r="AR164" i="6"/>
  <c r="AR165" i="6"/>
  <c r="AR166" i="6"/>
  <c r="AR167" i="6"/>
  <c r="AR168" i="6"/>
  <c r="AR169" i="6"/>
  <c r="AR170" i="6"/>
  <c r="AR171" i="6"/>
  <c r="AR172" i="6"/>
  <c r="AR173" i="6"/>
  <c r="AR174" i="6"/>
  <c r="AR175" i="6"/>
  <c r="AR176" i="6"/>
  <c r="AR177" i="6"/>
  <c r="AR178" i="6"/>
  <c r="AR179" i="6"/>
  <c r="AR180" i="6"/>
  <c r="AR181" i="6"/>
  <c r="AR182" i="6"/>
  <c r="AR183" i="6"/>
  <c r="AR184" i="6"/>
  <c r="AR185" i="6"/>
  <c r="AR186" i="6"/>
  <c r="AR187" i="6"/>
  <c r="AR188" i="6"/>
  <c r="AR189" i="6"/>
  <c r="AR190" i="6"/>
  <c r="AR191" i="6"/>
  <c r="AR192" i="6"/>
  <c r="AR193" i="6"/>
  <c r="AR194" i="6"/>
  <c r="AR195" i="6"/>
  <c r="AR196" i="6"/>
  <c r="AR197" i="6"/>
  <c r="AR198" i="6"/>
  <c r="AR199" i="6"/>
  <c r="AR200" i="6"/>
  <c r="AR201" i="6"/>
  <c r="AR71" i="7"/>
  <c r="AR72" i="7"/>
  <c r="AR73" i="7"/>
  <c r="AR74" i="7"/>
  <c r="AR75" i="7"/>
  <c r="AR76" i="7"/>
  <c r="AR77" i="7"/>
  <c r="AR78" i="7"/>
  <c r="AR79" i="7"/>
  <c r="AR80" i="7"/>
  <c r="AR81" i="7"/>
  <c r="AR82" i="7"/>
  <c r="AR83" i="7"/>
  <c r="AR84" i="7"/>
  <c r="AR85" i="7"/>
  <c r="AR86" i="7"/>
  <c r="AR87" i="7"/>
  <c r="AR88" i="7"/>
  <c r="AR89" i="7"/>
  <c r="AR90" i="7"/>
  <c r="AR91" i="7"/>
  <c r="AR92" i="7"/>
  <c r="AR93" i="7"/>
  <c r="AR94" i="7"/>
  <c r="AR95" i="7"/>
  <c r="AR96" i="7"/>
  <c r="AR97" i="7"/>
  <c r="AR98" i="7"/>
  <c r="AR99" i="7"/>
  <c r="AR100" i="7"/>
  <c r="AR101" i="7"/>
  <c r="AR102" i="7"/>
  <c r="AR103" i="7"/>
  <c r="AR104" i="7"/>
  <c r="AR105" i="7"/>
  <c r="AR106" i="7"/>
  <c r="AR107" i="7"/>
  <c r="AR108" i="7"/>
  <c r="AR109" i="7"/>
  <c r="AR110" i="7"/>
  <c r="AR111" i="7"/>
  <c r="AR112" i="7"/>
  <c r="AR113" i="7"/>
  <c r="AR114" i="7"/>
  <c r="AR115" i="7"/>
  <c r="AR116" i="7"/>
  <c r="AR117" i="7"/>
  <c r="AR118" i="7"/>
  <c r="AR119" i="7"/>
  <c r="AR120" i="7"/>
  <c r="AR121" i="7"/>
  <c r="AR122" i="7"/>
  <c r="AR123" i="7"/>
  <c r="AR124" i="7"/>
  <c r="AR125" i="7"/>
  <c r="AR126" i="7"/>
  <c r="AR127" i="7"/>
  <c r="AR128" i="7"/>
  <c r="AR129" i="7"/>
  <c r="AR130" i="7"/>
  <c r="AR131" i="7"/>
  <c r="AR132" i="7"/>
  <c r="AR133" i="7"/>
  <c r="AR134" i="7"/>
  <c r="AR135" i="7"/>
  <c r="AR136" i="7"/>
  <c r="AR137" i="7"/>
  <c r="AR138" i="7"/>
  <c r="AR139" i="7"/>
  <c r="AR140" i="7"/>
  <c r="AR141" i="7"/>
  <c r="AR142" i="7"/>
  <c r="AR143" i="7"/>
  <c r="AR144" i="7"/>
  <c r="AR145" i="7"/>
  <c r="AR146" i="7"/>
  <c r="AR147" i="7"/>
  <c r="AR148" i="7"/>
  <c r="AR149" i="7"/>
  <c r="AR150" i="7"/>
  <c r="AR151" i="7"/>
  <c r="AR152" i="7"/>
  <c r="AR153" i="7"/>
  <c r="AR154" i="7"/>
  <c r="AR155" i="7"/>
  <c r="AR156" i="7"/>
  <c r="AR157" i="7"/>
  <c r="AR158" i="7"/>
  <c r="AR159" i="7"/>
  <c r="AR160" i="7"/>
  <c r="AR161" i="7"/>
  <c r="AR162" i="7"/>
  <c r="AR163" i="7"/>
  <c r="AR164" i="7"/>
  <c r="AR165" i="7"/>
  <c r="AR166" i="7"/>
  <c r="AR167" i="7"/>
  <c r="AR168" i="7"/>
  <c r="AR169" i="7"/>
  <c r="AR170" i="7"/>
  <c r="AR171" i="7"/>
  <c r="AR172" i="7"/>
  <c r="AR173" i="7"/>
  <c r="AR174" i="7"/>
  <c r="AR175" i="7"/>
  <c r="AR176" i="7"/>
  <c r="AR177" i="7"/>
  <c r="AR178" i="7"/>
  <c r="AR179" i="7"/>
  <c r="AR180" i="7"/>
  <c r="AR181" i="7"/>
  <c r="AR182" i="7"/>
  <c r="AR183" i="7"/>
  <c r="AR184" i="7"/>
  <c r="AR185" i="7"/>
  <c r="AR186" i="7"/>
  <c r="AR187" i="7"/>
  <c r="AR188" i="7"/>
  <c r="AR189" i="7"/>
  <c r="AR190" i="7"/>
  <c r="AR191" i="7"/>
  <c r="AR192" i="7"/>
  <c r="AR193" i="7"/>
  <c r="AR194" i="7"/>
  <c r="AR195" i="7"/>
  <c r="AR196" i="7"/>
  <c r="AR197" i="7"/>
  <c r="AR198" i="7"/>
  <c r="AR199" i="7"/>
  <c r="AR200" i="7"/>
  <c r="AR95" i="8"/>
  <c r="AR96" i="8"/>
  <c r="AR97" i="8"/>
  <c r="AR98" i="8"/>
  <c r="AR99" i="8"/>
  <c r="AR100" i="8"/>
  <c r="AR101" i="8"/>
  <c r="AR102" i="8"/>
  <c r="AR103" i="8"/>
  <c r="AR104" i="8"/>
  <c r="AR105" i="8"/>
  <c r="AR106" i="8"/>
  <c r="AR107" i="8"/>
  <c r="AR108" i="8"/>
  <c r="AR109" i="8"/>
  <c r="AR110" i="8"/>
  <c r="AR111" i="8"/>
  <c r="AR112" i="8"/>
  <c r="AR113" i="8"/>
  <c r="AR114" i="8"/>
  <c r="AR115" i="8"/>
  <c r="AR116" i="8"/>
  <c r="AR117" i="8"/>
  <c r="AR118" i="8"/>
  <c r="AR119" i="8"/>
  <c r="AR120" i="8"/>
  <c r="AR121" i="8"/>
  <c r="AR122" i="8"/>
  <c r="AR123" i="8"/>
  <c r="AR124" i="8"/>
  <c r="AR125" i="8"/>
  <c r="AR126" i="8"/>
  <c r="AR127" i="8"/>
  <c r="AR128" i="8"/>
  <c r="AR129" i="8"/>
  <c r="AR130" i="8"/>
  <c r="AR131" i="8"/>
  <c r="AR132" i="8"/>
  <c r="AR133" i="8"/>
  <c r="AR134" i="8"/>
  <c r="AR135" i="8"/>
  <c r="AR136" i="8"/>
  <c r="AR137" i="8"/>
  <c r="AR138" i="8"/>
  <c r="AR139" i="8"/>
  <c r="AR140" i="8"/>
  <c r="AR141" i="8"/>
  <c r="AR142" i="8"/>
  <c r="AR143" i="8"/>
  <c r="AR144" i="8"/>
  <c r="AR145" i="8"/>
  <c r="AR146" i="8"/>
  <c r="AR147" i="8"/>
  <c r="AR148" i="8"/>
  <c r="AR149" i="8"/>
  <c r="AR150" i="8"/>
  <c r="AR151" i="8"/>
  <c r="AR152" i="8"/>
  <c r="AR153" i="8"/>
  <c r="AR154" i="8"/>
  <c r="AR155" i="8"/>
  <c r="AR156" i="8"/>
  <c r="AR157" i="8"/>
  <c r="AR158" i="8"/>
  <c r="AR159" i="8"/>
  <c r="AR160" i="8"/>
  <c r="AR161" i="8"/>
  <c r="AR162" i="8"/>
  <c r="AR163" i="8"/>
  <c r="AR164" i="8"/>
  <c r="AR165" i="8"/>
  <c r="AR166" i="8"/>
  <c r="AR167" i="8"/>
  <c r="AR168" i="8"/>
  <c r="AR169" i="8"/>
  <c r="AR170" i="8"/>
  <c r="AR171" i="8"/>
  <c r="AR172" i="8"/>
  <c r="AR173" i="8"/>
  <c r="AR174" i="8"/>
  <c r="AR175" i="8"/>
  <c r="AR176" i="8"/>
  <c r="AR177" i="8"/>
  <c r="AR178" i="8"/>
  <c r="AR179" i="8"/>
  <c r="AR180" i="8"/>
  <c r="AR181" i="8"/>
  <c r="AR182" i="8"/>
  <c r="AR183" i="8"/>
  <c r="AR184" i="8"/>
  <c r="AR185" i="8"/>
  <c r="AR186" i="8"/>
  <c r="AR187" i="8"/>
  <c r="AR188" i="8"/>
  <c r="AR189" i="8"/>
  <c r="AR190" i="8"/>
  <c r="AR191" i="8"/>
  <c r="AR192" i="8"/>
  <c r="AR193" i="8"/>
  <c r="AR194" i="8"/>
  <c r="AR195" i="8"/>
  <c r="AR196" i="8"/>
  <c r="C13" i="16" a="1"/>
  <c r="B14" i="16" a="1"/>
  <c r="C9" i="16" a="1"/>
  <c r="C11" i="16" a="1"/>
  <c r="C8" i="16" a="1"/>
  <c r="B16" i="16" a="1"/>
  <c r="C10" i="16" a="1"/>
  <c r="C12" i="16" a="1"/>
  <c r="B11" i="16" a="1"/>
  <c r="C4" i="16" a="1"/>
  <c r="B8" i="16" a="1"/>
  <c r="B15" i="16" a="1"/>
  <c r="B7" i="16" a="1"/>
  <c r="B5" i="16" a="1"/>
  <c r="B4" i="16" a="1"/>
  <c r="C6" i="16" a="1"/>
  <c r="C12" i="16" l="1"/>
  <c r="C8" i="16"/>
  <c r="B8" i="16"/>
  <c r="B16" i="16"/>
  <c r="C4" i="16"/>
  <c r="B4" i="16"/>
  <c r="B7" i="16"/>
  <c r="C6" i="16"/>
  <c r="C11" i="16"/>
  <c r="B11" i="16"/>
  <c r="B5" i="16"/>
  <c r="C9" i="16"/>
  <c r="B15" i="16"/>
  <c r="C10" i="16"/>
  <c r="B14" i="16"/>
  <c r="C13" i="16"/>
  <c r="D2" i="12"/>
  <c r="D2" i="13"/>
  <c r="D2" i="9"/>
  <c r="D2" i="10"/>
  <c r="D2" i="11"/>
  <c r="T156" i="2"/>
  <c r="T162" i="2"/>
  <c r="T161" i="2"/>
  <c r="T160" i="2"/>
  <c r="T158" i="2"/>
  <c r="T159" i="2"/>
  <c r="T157" i="2"/>
  <c r="T225" i="2"/>
  <c r="B10" i="16" a="1"/>
  <c r="B13" i="16" a="1"/>
  <c r="B6" i="16" a="1"/>
  <c r="C16" i="16" a="1"/>
  <c r="C5" i="16" a="1"/>
  <c r="C7" i="16" a="1"/>
  <c r="B12" i="16" a="1"/>
  <c r="C15" i="16" a="1"/>
  <c r="C14" i="16" a="1"/>
  <c r="B9" i="16" a="1"/>
  <c r="C7" i="16" l="1"/>
  <c r="D7" i="16" s="1"/>
  <c r="C14" i="16"/>
  <c r="D14" i="16" s="1"/>
  <c r="B12" i="16"/>
  <c r="D12" i="16" s="1"/>
  <c r="B10" i="16"/>
  <c r="D10" i="16" s="1"/>
  <c r="B6" i="16"/>
  <c r="D6" i="16" s="1"/>
  <c r="C16" i="16"/>
  <c r="D16" i="16" s="1"/>
  <c r="C5" i="16"/>
  <c r="B9" i="16"/>
  <c r="D9" i="16" s="1"/>
  <c r="C15" i="16"/>
  <c r="D15" i="16" s="1"/>
  <c r="B13" i="16"/>
  <c r="D5" i="16"/>
  <c r="D11" i="16"/>
  <c r="D4" i="16"/>
  <c r="D8" i="16"/>
  <c r="D13" i="16"/>
  <c r="I84" i="3" l="1"/>
  <c r="S84" i="3"/>
  <c r="I85" i="3"/>
  <c r="S85" i="3"/>
  <c r="I86" i="3"/>
  <c r="S86" i="3"/>
  <c r="I87" i="3"/>
  <c r="S87" i="3"/>
  <c r="I88" i="3"/>
  <c r="S88" i="3"/>
  <c r="I89" i="3"/>
  <c r="S89" i="3"/>
  <c r="I90" i="3"/>
  <c r="S90" i="3"/>
  <c r="I91" i="3"/>
  <c r="S91" i="3"/>
  <c r="I92" i="3"/>
  <c r="S92" i="3"/>
  <c r="I93" i="3"/>
  <c r="S93" i="3"/>
  <c r="I94" i="3"/>
  <c r="S94" i="3"/>
  <c r="I95" i="3"/>
  <c r="S95" i="3"/>
  <c r="I96" i="3"/>
  <c r="S96" i="3"/>
  <c r="I97" i="3"/>
  <c r="S97" i="3"/>
  <c r="I98" i="3"/>
  <c r="S98" i="3"/>
  <c r="I99" i="3"/>
  <c r="S99" i="3"/>
  <c r="I100" i="3"/>
  <c r="S100" i="3"/>
  <c r="I101" i="3"/>
  <c r="S101" i="3"/>
  <c r="I102" i="3"/>
  <c r="S102" i="3"/>
  <c r="I103" i="3"/>
  <c r="S103" i="3"/>
  <c r="I104" i="3"/>
  <c r="S104" i="3"/>
  <c r="I105" i="3"/>
  <c r="S105" i="3"/>
  <c r="I106" i="3"/>
  <c r="S106" i="3"/>
  <c r="I107" i="3"/>
  <c r="S107" i="3"/>
  <c r="I108" i="3"/>
  <c r="S108" i="3"/>
  <c r="I109" i="3"/>
  <c r="S109" i="3"/>
  <c r="I110" i="3"/>
  <c r="S110" i="3"/>
  <c r="I111" i="3"/>
  <c r="S111" i="3"/>
  <c r="I112" i="3"/>
  <c r="S112" i="3"/>
  <c r="I113" i="3"/>
  <c r="S113" i="3"/>
  <c r="I114" i="3"/>
  <c r="S114" i="3"/>
  <c r="I115" i="3"/>
  <c r="S115" i="3"/>
  <c r="I116" i="3"/>
  <c r="S116" i="3"/>
  <c r="I117" i="3"/>
  <c r="S117" i="3"/>
  <c r="I118" i="3"/>
  <c r="S118" i="3"/>
  <c r="I119" i="3"/>
  <c r="S119" i="3"/>
  <c r="I120" i="3"/>
  <c r="S120" i="3"/>
  <c r="I121" i="3"/>
  <c r="S121" i="3"/>
  <c r="I122" i="3"/>
  <c r="S122" i="3"/>
  <c r="I123" i="3"/>
  <c r="S123" i="3"/>
  <c r="I124" i="3"/>
  <c r="S124" i="3"/>
  <c r="I125" i="3"/>
  <c r="S125" i="3"/>
  <c r="I126" i="3"/>
  <c r="S126" i="3"/>
  <c r="I127" i="3"/>
  <c r="S127" i="3"/>
  <c r="I128" i="3"/>
  <c r="S128" i="3"/>
  <c r="I129" i="3"/>
  <c r="S129" i="3"/>
  <c r="I130" i="3"/>
  <c r="S130" i="3"/>
  <c r="I131" i="3"/>
  <c r="S131" i="3"/>
  <c r="I132" i="3"/>
  <c r="S132" i="3"/>
  <c r="I133" i="3"/>
  <c r="S133" i="3"/>
  <c r="I134" i="3"/>
  <c r="S134" i="3"/>
  <c r="I135" i="3"/>
  <c r="S135" i="3"/>
  <c r="I136" i="3"/>
  <c r="S136" i="3"/>
  <c r="I137" i="3"/>
  <c r="S137" i="3"/>
  <c r="I138" i="3"/>
  <c r="S138" i="3"/>
  <c r="I139" i="3"/>
  <c r="S139" i="3"/>
  <c r="I140" i="3"/>
  <c r="S140" i="3"/>
  <c r="I141" i="3"/>
  <c r="S141" i="3"/>
  <c r="I142" i="3"/>
  <c r="S142" i="3"/>
  <c r="I143" i="3"/>
  <c r="S143" i="3"/>
  <c r="I144" i="3"/>
  <c r="S144" i="3"/>
  <c r="I145" i="3"/>
  <c r="S145" i="3"/>
  <c r="I146" i="3"/>
  <c r="S146" i="3"/>
  <c r="I147" i="3"/>
  <c r="S147" i="3"/>
  <c r="I148" i="3"/>
  <c r="S148" i="3"/>
  <c r="I149" i="3"/>
  <c r="S149" i="3"/>
  <c r="I150" i="3"/>
  <c r="S150" i="3"/>
  <c r="I151" i="3"/>
  <c r="S151" i="3"/>
  <c r="I152" i="3"/>
  <c r="S152" i="3"/>
  <c r="I153" i="3"/>
  <c r="S153" i="3"/>
  <c r="I154" i="3"/>
  <c r="S154" i="3"/>
  <c r="I155" i="3"/>
  <c r="S155" i="3"/>
  <c r="I156" i="3"/>
  <c r="S156" i="3"/>
  <c r="I157" i="3"/>
  <c r="S157" i="3"/>
  <c r="I158" i="3"/>
  <c r="S158" i="3"/>
  <c r="I159" i="3"/>
  <c r="S159" i="3"/>
  <c r="I160" i="3"/>
  <c r="S160" i="3"/>
  <c r="I161" i="3"/>
  <c r="S161" i="3"/>
  <c r="I162" i="3"/>
  <c r="S162" i="3"/>
  <c r="I163" i="3"/>
  <c r="S163" i="3"/>
  <c r="I164" i="3"/>
  <c r="S164" i="3"/>
  <c r="I165" i="3"/>
  <c r="S165" i="3"/>
  <c r="I166" i="3"/>
  <c r="S166" i="3"/>
  <c r="I167" i="3"/>
  <c r="S167" i="3"/>
  <c r="I168" i="3"/>
  <c r="S168" i="3"/>
  <c r="I169" i="3"/>
  <c r="S169" i="3"/>
  <c r="I170" i="3"/>
  <c r="S170" i="3"/>
  <c r="I171" i="3"/>
  <c r="S171" i="3"/>
  <c r="I172" i="3"/>
  <c r="S172" i="3"/>
  <c r="I173" i="3"/>
  <c r="S173" i="3"/>
  <c r="I174" i="3"/>
  <c r="S174" i="3"/>
  <c r="I175" i="3"/>
  <c r="S175" i="3"/>
  <c r="I176" i="3"/>
  <c r="S176" i="3"/>
  <c r="I177" i="3"/>
  <c r="S177" i="3"/>
  <c r="I178" i="3"/>
  <c r="S178" i="3"/>
  <c r="I179" i="3"/>
  <c r="S179" i="3"/>
  <c r="I180" i="3"/>
  <c r="S180" i="3"/>
  <c r="I181" i="3"/>
  <c r="S181" i="3"/>
  <c r="I182" i="3"/>
  <c r="S182" i="3"/>
  <c r="I183" i="3"/>
  <c r="S183" i="3"/>
  <c r="I184" i="3"/>
  <c r="S184" i="3"/>
  <c r="I185" i="3"/>
  <c r="S185" i="3"/>
  <c r="I186" i="3"/>
  <c r="S186" i="3"/>
  <c r="I187" i="3"/>
  <c r="S187" i="3"/>
  <c r="I188" i="3"/>
  <c r="S188" i="3"/>
  <c r="I189" i="3"/>
  <c r="S189" i="3"/>
  <c r="I190" i="3"/>
  <c r="S190" i="3"/>
  <c r="I191" i="3"/>
  <c r="S191" i="3"/>
  <c r="I192" i="3"/>
  <c r="S192" i="3"/>
  <c r="I193" i="3"/>
  <c r="S193" i="3"/>
  <c r="I194" i="3"/>
  <c r="S194" i="3"/>
  <c r="I195" i="3"/>
  <c r="S195" i="3"/>
  <c r="I196" i="3"/>
  <c r="S196" i="3"/>
  <c r="I197" i="3"/>
  <c r="S197" i="3"/>
  <c r="I198" i="3"/>
  <c r="S198" i="3"/>
  <c r="I199" i="3"/>
  <c r="S199" i="3"/>
  <c r="I200" i="3"/>
  <c r="S200" i="3"/>
  <c r="T198" i="8" l="1"/>
  <c r="S40" i="9"/>
  <c r="S41" i="9"/>
  <c r="S42" i="9"/>
  <c r="S43" i="9"/>
  <c r="S44" i="9"/>
  <c r="S45" i="9"/>
  <c r="S46" i="9"/>
  <c r="S47" i="9"/>
  <c r="S48" i="9"/>
  <c r="S49" i="9"/>
  <c r="S50" i="9"/>
  <c r="S51" i="9"/>
  <c r="S52" i="9"/>
  <c r="S53" i="9"/>
  <c r="S54" i="9"/>
  <c r="S55" i="9"/>
  <c r="S56" i="9"/>
  <c r="S57" i="9"/>
  <c r="S58" i="9"/>
  <c r="S59" i="9"/>
  <c r="S60" i="9"/>
  <c r="S61" i="9"/>
  <c r="S62" i="9"/>
  <c r="S63" i="9"/>
  <c r="S64" i="9"/>
  <c r="S65" i="9"/>
  <c r="S66" i="9"/>
  <c r="S67" i="9"/>
  <c r="S68" i="9"/>
  <c r="S69" i="9"/>
  <c r="S70" i="9"/>
  <c r="S71" i="9"/>
  <c r="S72" i="9"/>
  <c r="S73" i="9"/>
  <c r="S74" i="9"/>
  <c r="S75" i="9"/>
  <c r="S76" i="9"/>
  <c r="S77" i="9"/>
  <c r="S78" i="9"/>
  <c r="S79" i="9"/>
  <c r="S80" i="9"/>
  <c r="S81" i="9"/>
  <c r="S82" i="9"/>
  <c r="S83" i="9"/>
  <c r="S84" i="9"/>
  <c r="S85" i="9"/>
  <c r="S86" i="9"/>
  <c r="S87" i="9"/>
  <c r="S88" i="9"/>
  <c r="S89" i="9"/>
  <c r="S90" i="9"/>
  <c r="S91" i="9"/>
  <c r="S92" i="9"/>
  <c r="S93" i="9"/>
  <c r="S94" i="9"/>
  <c r="S95" i="9"/>
  <c r="S96" i="9"/>
  <c r="S97" i="9"/>
  <c r="S98" i="9"/>
  <c r="S99" i="9"/>
  <c r="S100" i="9"/>
  <c r="S101" i="9"/>
  <c r="S102" i="9"/>
  <c r="S103" i="9"/>
  <c r="S104" i="9"/>
  <c r="S105" i="9"/>
  <c r="S106" i="9"/>
  <c r="S107" i="9"/>
  <c r="S108" i="9"/>
  <c r="S109" i="9"/>
  <c r="S110" i="9"/>
  <c r="S111" i="9"/>
  <c r="S112" i="9"/>
  <c r="S113" i="9"/>
  <c r="S114" i="9"/>
  <c r="S115" i="9"/>
  <c r="S116" i="9"/>
  <c r="S117" i="9"/>
  <c r="S118" i="9"/>
  <c r="S119" i="9"/>
  <c r="S120" i="9"/>
  <c r="S121" i="9"/>
  <c r="S122" i="9"/>
  <c r="S123" i="9"/>
  <c r="S124" i="9"/>
  <c r="S125" i="9"/>
  <c r="S126" i="9"/>
  <c r="S127" i="9"/>
  <c r="S128" i="9"/>
  <c r="S129" i="9"/>
  <c r="S130" i="9"/>
  <c r="S131" i="9"/>
  <c r="S132" i="9"/>
  <c r="S133" i="9"/>
  <c r="S134" i="9"/>
  <c r="S135" i="9"/>
  <c r="S136" i="9"/>
  <c r="S137" i="9"/>
  <c r="S138" i="9"/>
  <c r="S139" i="9"/>
  <c r="S140" i="9"/>
  <c r="S141" i="9"/>
  <c r="S142" i="9"/>
  <c r="S143" i="9"/>
  <c r="S144" i="9"/>
  <c r="S145" i="9"/>
  <c r="S146" i="9"/>
  <c r="S147" i="9"/>
  <c r="S148" i="9"/>
  <c r="S149" i="9"/>
  <c r="S150" i="9"/>
  <c r="S151" i="9"/>
  <c r="S152" i="9"/>
  <c r="S153" i="9"/>
  <c r="S154" i="9"/>
  <c r="S155" i="9"/>
  <c r="S156" i="9"/>
  <c r="S157" i="9"/>
  <c r="S158" i="9"/>
  <c r="S159" i="9"/>
  <c r="S160" i="9"/>
  <c r="S161" i="9"/>
  <c r="S162" i="9"/>
  <c r="S163" i="9"/>
  <c r="S164" i="9"/>
  <c r="S165" i="9"/>
  <c r="S166" i="9"/>
  <c r="S167" i="9"/>
  <c r="S168" i="9"/>
  <c r="S169" i="9"/>
  <c r="S170" i="9"/>
  <c r="S171" i="9"/>
  <c r="S172" i="9"/>
  <c r="S173" i="9"/>
  <c r="S174" i="9"/>
  <c r="S175" i="9"/>
  <c r="S176" i="9"/>
  <c r="S177" i="9"/>
  <c r="S178" i="9"/>
  <c r="S179" i="9"/>
  <c r="S180" i="9"/>
  <c r="S181" i="9"/>
  <c r="S182" i="9"/>
  <c r="S183" i="9"/>
  <c r="S184" i="9"/>
  <c r="S185" i="9"/>
  <c r="S186" i="9"/>
  <c r="S187" i="9"/>
  <c r="S188" i="9"/>
  <c r="S189" i="9"/>
  <c r="S190" i="9"/>
  <c r="S191" i="9"/>
  <c r="S192" i="9"/>
  <c r="S193" i="9"/>
  <c r="S194" i="9"/>
  <c r="S195" i="9"/>
  <c r="S196" i="9"/>
  <c r="S197" i="9"/>
  <c r="S198" i="9"/>
  <c r="L201" i="9"/>
  <c r="M201" i="9"/>
  <c r="N201" i="9"/>
  <c r="O201" i="9"/>
  <c r="P201" i="9"/>
  <c r="T201" i="9"/>
  <c r="U201" i="9"/>
  <c r="V201" i="9"/>
  <c r="W201" i="9"/>
  <c r="X201" i="9"/>
  <c r="Y201" i="9"/>
  <c r="AA201" i="9"/>
  <c r="AB201" i="9"/>
  <c r="AC201" i="9"/>
  <c r="AE201" i="9"/>
  <c r="AF201" i="9"/>
  <c r="AG201" i="9"/>
  <c r="AH201" i="9"/>
  <c r="AI201" i="9"/>
  <c r="AJ201" i="9"/>
  <c r="AK201" i="9"/>
  <c r="AL201" i="9"/>
  <c r="L202" i="9"/>
  <c r="M202" i="9"/>
  <c r="N202" i="9"/>
  <c r="O202" i="9"/>
  <c r="P202" i="9"/>
  <c r="U202" i="9"/>
  <c r="V202" i="9"/>
  <c r="W202" i="9"/>
  <c r="X202" i="9"/>
  <c r="Y202" i="9"/>
  <c r="AA202" i="9"/>
  <c r="AB202" i="9"/>
  <c r="AC202" i="9"/>
  <c r="AE202" i="9"/>
  <c r="AF202" i="9"/>
  <c r="AG202" i="9"/>
  <c r="AH202" i="9"/>
  <c r="AI202" i="9"/>
  <c r="AJ202" i="9"/>
  <c r="AK202" i="9"/>
  <c r="AL202" i="9"/>
  <c r="L203" i="9"/>
  <c r="M203" i="9"/>
  <c r="N203" i="9"/>
  <c r="O203" i="9"/>
  <c r="P203" i="9"/>
  <c r="U203" i="9"/>
  <c r="V203" i="9"/>
  <c r="W203" i="9"/>
  <c r="X203" i="9"/>
  <c r="Y203" i="9"/>
  <c r="AA204" i="9"/>
  <c r="AB203" i="9"/>
  <c r="AC203" i="9"/>
  <c r="AE203" i="9"/>
  <c r="AF203" i="9"/>
  <c r="AG203" i="9"/>
  <c r="AH203" i="9"/>
  <c r="AI203" i="9"/>
  <c r="AJ203" i="9"/>
  <c r="AK203" i="9"/>
  <c r="AL203" i="9"/>
  <c r="L204" i="9"/>
  <c r="N204" i="9"/>
  <c r="O204" i="9"/>
  <c r="P204" i="9"/>
  <c r="U204" i="9"/>
  <c r="V204" i="9"/>
  <c r="AA205" i="9"/>
  <c r="AH204" i="9"/>
  <c r="AI204" i="9"/>
  <c r="L205" i="9"/>
  <c r="N205" i="9"/>
  <c r="P205" i="9"/>
  <c r="U205" i="9"/>
  <c r="V205" i="9"/>
  <c r="AA206" i="9"/>
  <c r="AI205" i="9"/>
  <c r="N206" i="9"/>
  <c r="P206" i="9"/>
  <c r="U206" i="9"/>
  <c r="V206" i="9"/>
  <c r="AA207" i="9"/>
  <c r="AI206" i="9"/>
  <c r="N207" i="9"/>
  <c r="P207" i="9"/>
  <c r="U207" i="9"/>
  <c r="V207" i="9"/>
  <c r="AA208" i="9"/>
  <c r="AI207" i="9"/>
  <c r="N208" i="9"/>
  <c r="P208" i="9"/>
  <c r="U208" i="9"/>
  <c r="V208" i="9"/>
  <c r="AA209" i="9"/>
  <c r="AI208" i="9"/>
  <c r="N209" i="9"/>
  <c r="P209" i="9"/>
  <c r="U209" i="9"/>
  <c r="V209" i="9"/>
  <c r="AA210" i="9"/>
  <c r="AI209" i="9"/>
  <c r="N210" i="9"/>
  <c r="P210" i="9"/>
  <c r="U210" i="9"/>
  <c r="V210" i="9"/>
  <c r="AA211" i="9"/>
  <c r="AI210" i="9"/>
  <c r="N211" i="9"/>
  <c r="P211" i="9"/>
  <c r="U211" i="9"/>
  <c r="V211" i="9"/>
  <c r="AA212" i="9"/>
  <c r="AI211" i="9"/>
  <c r="N212" i="9"/>
  <c r="P212" i="9"/>
  <c r="U212" i="9"/>
  <c r="V212" i="9"/>
  <c r="AA213" i="9"/>
  <c r="AI212" i="9"/>
  <c r="N213" i="9"/>
  <c r="P213" i="9"/>
  <c r="U213" i="9"/>
  <c r="V213" i="9"/>
  <c r="AA214" i="9"/>
  <c r="AI213" i="9"/>
  <c r="N214" i="9"/>
  <c r="P214" i="9"/>
  <c r="U214" i="9"/>
  <c r="V214" i="9"/>
  <c r="AI214" i="9"/>
  <c r="N215" i="9"/>
  <c r="P215" i="9"/>
  <c r="U215" i="9"/>
  <c r="V215" i="9"/>
  <c r="AI215" i="9"/>
  <c r="N216" i="9"/>
  <c r="P216" i="9"/>
  <c r="U216" i="9"/>
  <c r="V216" i="9"/>
  <c r="AI216" i="9"/>
  <c r="N217" i="9"/>
  <c r="P217" i="9"/>
  <c r="AI217" i="9"/>
  <c r="N218" i="9"/>
  <c r="P218" i="9"/>
  <c r="N219" i="9"/>
  <c r="P219" i="9"/>
  <c r="N220" i="9"/>
  <c r="P220" i="9"/>
  <c r="N221" i="9"/>
  <c r="P221" i="9"/>
  <c r="N222" i="9"/>
  <c r="P222" i="9"/>
  <c r="N223" i="9"/>
  <c r="P223" i="9"/>
  <c r="N224" i="9"/>
  <c r="P224" i="9"/>
  <c r="N225" i="9"/>
  <c r="P225" i="9"/>
  <c r="N226" i="9"/>
  <c r="P226" i="9"/>
  <c r="N227" i="9"/>
  <c r="P227" i="9"/>
  <c r="P228" i="9"/>
  <c r="P229" i="9"/>
  <c r="P230" i="9"/>
  <c r="P231" i="9"/>
  <c r="P232" i="9"/>
  <c r="P233" i="9"/>
  <c r="P234" i="9"/>
  <c r="P235" i="9"/>
  <c r="P236" i="9"/>
  <c r="P237" i="9"/>
  <c r="P238" i="9"/>
  <c r="P239" i="9"/>
  <c r="I2" i="10"/>
  <c r="R201" i="9" l="1"/>
  <c r="K201" i="9"/>
  <c r="K202" i="9"/>
  <c r="K207" i="9"/>
  <c r="K204" i="9"/>
  <c r="K203" i="9"/>
  <c r="K206" i="9"/>
  <c r="K205" i="9"/>
  <c r="AA211" i="8" l="1"/>
  <c r="D236" i="2" s="1"/>
  <c r="AA210" i="8"/>
  <c r="D235" i="2" s="1"/>
  <c r="AA209" i="8"/>
  <c r="D234" i="2" s="1"/>
  <c r="AA208" i="8"/>
  <c r="D233" i="2" s="1"/>
  <c r="AA207" i="8"/>
  <c r="D232" i="2" s="1"/>
  <c r="AA206" i="8"/>
  <c r="D231" i="2" s="1"/>
  <c r="AA205" i="8"/>
  <c r="D230" i="2" s="1"/>
  <c r="AA204" i="8"/>
  <c r="D229" i="2" s="1"/>
  <c r="AA203" i="8"/>
  <c r="D228" i="2" s="1"/>
  <c r="AA202" i="8"/>
  <c r="D227" i="2" s="1"/>
  <c r="AA201" i="8"/>
  <c r="D226" i="2" s="1"/>
  <c r="AA199" i="8"/>
  <c r="D224" i="2" s="1"/>
  <c r="AA198" i="8"/>
  <c r="AA216" i="7"/>
  <c r="E236" i="2" s="1"/>
  <c r="AA215" i="7"/>
  <c r="E235" i="2" s="1"/>
  <c r="AA214" i="7"/>
  <c r="E234" i="2" s="1"/>
  <c r="AA213" i="7"/>
  <c r="E233" i="2" s="1"/>
  <c r="AA212" i="7"/>
  <c r="E232" i="2" s="1"/>
  <c r="AA211" i="7"/>
  <c r="E231" i="2" s="1"/>
  <c r="AA210" i="7"/>
  <c r="E230" i="2" s="1"/>
  <c r="AA209" i="7"/>
  <c r="E229" i="2" s="1"/>
  <c r="AA208" i="7"/>
  <c r="E228" i="2" s="1"/>
  <c r="AA207" i="7"/>
  <c r="E227" i="2" s="1"/>
  <c r="AA206" i="7"/>
  <c r="E226" i="2" s="1"/>
  <c r="AA204" i="7"/>
  <c r="E224" i="2" s="1"/>
  <c r="AA203" i="7"/>
  <c r="AA216" i="6"/>
  <c r="F236" i="2" s="1"/>
  <c r="AA215" i="6"/>
  <c r="F235" i="2" s="1"/>
  <c r="AA214" i="6"/>
  <c r="F234" i="2" s="1"/>
  <c r="AA213" i="6"/>
  <c r="F233" i="2" s="1"/>
  <c r="AA212" i="6"/>
  <c r="F232" i="2" s="1"/>
  <c r="AA211" i="6"/>
  <c r="F231" i="2" s="1"/>
  <c r="AA210" i="6"/>
  <c r="F230" i="2" s="1"/>
  <c r="AA209" i="6"/>
  <c r="F229" i="2" s="1"/>
  <c r="AA208" i="6"/>
  <c r="F228" i="2" s="1"/>
  <c r="AA207" i="6"/>
  <c r="F227" i="2" s="1"/>
  <c r="AA206" i="6"/>
  <c r="F226" i="2" s="1"/>
  <c r="AA204" i="6"/>
  <c r="F224" i="2" s="1"/>
  <c r="AA203" i="6"/>
  <c r="AA216" i="3"/>
  <c r="H236" i="2" s="1"/>
  <c r="AA215" i="3"/>
  <c r="H235" i="2" s="1"/>
  <c r="AA214" i="3"/>
  <c r="H234" i="2" s="1"/>
  <c r="AA213" i="3"/>
  <c r="H233" i="2" s="1"/>
  <c r="AA212" i="3"/>
  <c r="H232" i="2" s="1"/>
  <c r="AA211" i="3"/>
  <c r="H231" i="2" s="1"/>
  <c r="AA210" i="3"/>
  <c r="H230" i="2" s="1"/>
  <c r="AA209" i="3"/>
  <c r="H229" i="2" s="1"/>
  <c r="AA208" i="3"/>
  <c r="H228" i="2" s="1"/>
  <c r="AA207" i="3"/>
  <c r="H227" i="2" s="1"/>
  <c r="AA206" i="3"/>
  <c r="H226" i="2" s="1"/>
  <c r="AA204" i="3"/>
  <c r="H224" i="2" s="1"/>
  <c r="AA203" i="3"/>
  <c r="AA212" i="5"/>
  <c r="I236" i="2" s="1"/>
  <c r="AA211" i="5"/>
  <c r="I235" i="2" s="1"/>
  <c r="AA210" i="5"/>
  <c r="I234" i="2" s="1"/>
  <c r="AA209" i="5"/>
  <c r="I233" i="2" s="1"/>
  <c r="AA208" i="5"/>
  <c r="I232" i="2" s="1"/>
  <c r="AA207" i="5"/>
  <c r="I231" i="2" s="1"/>
  <c r="AA206" i="5"/>
  <c r="I230" i="2" s="1"/>
  <c r="AA205" i="5"/>
  <c r="I229" i="2" s="1"/>
  <c r="AA204" i="5"/>
  <c r="I228" i="2" s="1"/>
  <c r="AA203" i="5"/>
  <c r="I227" i="2" s="1"/>
  <c r="AA202" i="5"/>
  <c r="I226" i="2" s="1"/>
  <c r="AA200" i="5"/>
  <c r="I224" i="2" s="1"/>
  <c r="AA199" i="5"/>
  <c r="AA210" i="4"/>
  <c r="J236" i="2" s="1"/>
  <c r="AA209" i="4"/>
  <c r="J235" i="2" s="1"/>
  <c r="AA208" i="4"/>
  <c r="J234" i="2" s="1"/>
  <c r="AA207" i="4"/>
  <c r="J233" i="2" s="1"/>
  <c r="AA206" i="4"/>
  <c r="J232" i="2" s="1"/>
  <c r="AA205" i="4"/>
  <c r="J231" i="2" s="1"/>
  <c r="AA204" i="4"/>
  <c r="J230" i="2" s="1"/>
  <c r="AA203" i="4"/>
  <c r="J229" i="2" s="1"/>
  <c r="AA202" i="4"/>
  <c r="J228" i="2" s="1"/>
  <c r="AA201" i="4"/>
  <c r="J227" i="2" s="1"/>
  <c r="AA200" i="4"/>
  <c r="J226" i="2" s="1"/>
  <c r="AA198" i="4"/>
  <c r="J224" i="2" s="1"/>
  <c r="AA197" i="4"/>
  <c r="AA207" i="14"/>
  <c r="L236" i="2" s="1"/>
  <c r="AA206" i="14"/>
  <c r="L235" i="2" s="1"/>
  <c r="AA205" i="14"/>
  <c r="L234" i="2" s="1"/>
  <c r="AA204" i="14"/>
  <c r="L233" i="2" s="1"/>
  <c r="AA203" i="14"/>
  <c r="L232" i="2" s="1"/>
  <c r="AA202" i="14"/>
  <c r="L231" i="2" s="1"/>
  <c r="AA201" i="14"/>
  <c r="L230" i="2" s="1"/>
  <c r="AA200" i="14"/>
  <c r="L229" i="2" s="1"/>
  <c r="AA199" i="14"/>
  <c r="L228" i="2" s="1"/>
  <c r="AA198" i="14"/>
  <c r="L227" i="2" s="1"/>
  <c r="AA197" i="14"/>
  <c r="L226" i="2" s="1"/>
  <c r="AA195" i="14"/>
  <c r="L224" i="2" s="1"/>
  <c r="AA194" i="14"/>
  <c r="AA214" i="13"/>
  <c r="M236" i="2" s="1"/>
  <c r="AA213" i="13"/>
  <c r="M235" i="2" s="1"/>
  <c r="AA212" i="13"/>
  <c r="M234" i="2" s="1"/>
  <c r="AA211" i="13"/>
  <c r="M233" i="2" s="1"/>
  <c r="AA210" i="13"/>
  <c r="M232" i="2" s="1"/>
  <c r="AA209" i="13"/>
  <c r="M231" i="2" s="1"/>
  <c r="AA208" i="13"/>
  <c r="M230" i="2" s="1"/>
  <c r="AA207" i="13"/>
  <c r="M229" i="2" s="1"/>
  <c r="AA206" i="13"/>
  <c r="M228" i="2" s="1"/>
  <c r="AA205" i="13"/>
  <c r="M227" i="2" s="1"/>
  <c r="AA204" i="13"/>
  <c r="M226" i="2" s="1"/>
  <c r="AA202" i="13"/>
  <c r="M224" i="2" s="1"/>
  <c r="AA201" i="13"/>
  <c r="AA216" i="12"/>
  <c r="N236" i="2" s="1"/>
  <c r="AA215" i="12"/>
  <c r="N235" i="2" s="1"/>
  <c r="AA214" i="12"/>
  <c r="N234" i="2" s="1"/>
  <c r="AA213" i="12"/>
  <c r="N233" i="2" s="1"/>
  <c r="AA212" i="12"/>
  <c r="N232" i="2" s="1"/>
  <c r="AA211" i="12"/>
  <c r="N231" i="2" s="1"/>
  <c r="AA210" i="12"/>
  <c r="N230" i="2" s="1"/>
  <c r="AA209" i="12"/>
  <c r="N229" i="2" s="1"/>
  <c r="AA208" i="12"/>
  <c r="N228" i="2" s="1"/>
  <c r="AA207" i="12"/>
  <c r="N227" i="2" s="1"/>
  <c r="AA206" i="12"/>
  <c r="N226" i="2" s="1"/>
  <c r="AA204" i="12"/>
  <c r="N224" i="2" s="1"/>
  <c r="AA203" i="12"/>
  <c r="AA215" i="11"/>
  <c r="P236" i="2" s="1"/>
  <c r="AA214" i="11"/>
  <c r="P235" i="2" s="1"/>
  <c r="AA213" i="11"/>
  <c r="P234" i="2" s="1"/>
  <c r="AA212" i="11"/>
  <c r="P233" i="2" s="1"/>
  <c r="AA211" i="11"/>
  <c r="P232" i="2" s="1"/>
  <c r="AA210" i="11"/>
  <c r="P231" i="2" s="1"/>
  <c r="AA209" i="11"/>
  <c r="P230" i="2" s="1"/>
  <c r="AA208" i="11"/>
  <c r="P229" i="2" s="1"/>
  <c r="AA207" i="11"/>
  <c r="P228" i="2" s="1"/>
  <c r="AA206" i="11"/>
  <c r="P227" i="2" s="1"/>
  <c r="AA205" i="11"/>
  <c r="P226" i="2" s="1"/>
  <c r="AA203" i="11"/>
  <c r="P224" i="2" s="1"/>
  <c r="AA202" i="11"/>
  <c r="AA216" i="10"/>
  <c r="Q236" i="2" s="1"/>
  <c r="AA215" i="10"/>
  <c r="Q235" i="2" s="1"/>
  <c r="AA214" i="10"/>
  <c r="Q234" i="2" s="1"/>
  <c r="AA213" i="10"/>
  <c r="Q233" i="2" s="1"/>
  <c r="AA212" i="10"/>
  <c r="Q232" i="2" s="1"/>
  <c r="AA211" i="10"/>
  <c r="Q231" i="2" s="1"/>
  <c r="AA210" i="10"/>
  <c r="Q230" i="2" s="1"/>
  <c r="AA209" i="10"/>
  <c r="Q229" i="2" s="1"/>
  <c r="AA208" i="10"/>
  <c r="Q228" i="2" s="1"/>
  <c r="AA207" i="10"/>
  <c r="Q227" i="2" s="1"/>
  <c r="AA206" i="10"/>
  <c r="Q226" i="2" s="1"/>
  <c r="AA204" i="10"/>
  <c r="Q224" i="2" s="1"/>
  <c r="AA203" i="10"/>
  <c r="R230" i="2"/>
  <c r="R227" i="2"/>
  <c r="AA204" i="1"/>
  <c r="AA206" i="1"/>
  <c r="AA207" i="1"/>
  <c r="AA208" i="1"/>
  <c r="AA209" i="1"/>
  <c r="AA210" i="1"/>
  <c r="AA211" i="1"/>
  <c r="AA212" i="1"/>
  <c r="AA213" i="1"/>
  <c r="AA214" i="1"/>
  <c r="AA215" i="1"/>
  <c r="AA216" i="1"/>
  <c r="AA203" i="1"/>
  <c r="R224" i="2"/>
  <c r="R226" i="2"/>
  <c r="R228" i="2"/>
  <c r="R229" i="2"/>
  <c r="R231" i="2"/>
  <c r="R232" i="2"/>
  <c r="R233" i="2"/>
  <c r="R234" i="2"/>
  <c r="R235" i="2"/>
  <c r="R236" i="2"/>
  <c r="AI219" i="1"/>
  <c r="AI218" i="1"/>
  <c r="AI217" i="1"/>
  <c r="AI216" i="1"/>
  <c r="AI215" i="1"/>
  <c r="AI214" i="1"/>
  <c r="AI213" i="1"/>
  <c r="AI212" i="1"/>
  <c r="AI211" i="1"/>
  <c r="AI210" i="1"/>
  <c r="AI209" i="1"/>
  <c r="AI208" i="1"/>
  <c r="AI207" i="1"/>
  <c r="AI206" i="1"/>
  <c r="AI205" i="1"/>
  <c r="AI204" i="1"/>
  <c r="AI203" i="1"/>
  <c r="R286" i="2"/>
  <c r="R283" i="2"/>
  <c r="AI219" i="10"/>
  <c r="Q286" i="2" s="1"/>
  <c r="AI218" i="10"/>
  <c r="Q285" i="2" s="1"/>
  <c r="AI217" i="10"/>
  <c r="Q284" i="2" s="1"/>
  <c r="AI216" i="10"/>
  <c r="Q283" i="2" s="1"/>
  <c r="AI215" i="10"/>
  <c r="AI214" i="10"/>
  <c r="AI213" i="10"/>
  <c r="AI212" i="10"/>
  <c r="AI211" i="10"/>
  <c r="AI210" i="10"/>
  <c r="AI209" i="10"/>
  <c r="AI208" i="10"/>
  <c r="AI207" i="10"/>
  <c r="AI206" i="10"/>
  <c r="AI205" i="10"/>
  <c r="AI204" i="10"/>
  <c r="AI203" i="10"/>
  <c r="AI218" i="11"/>
  <c r="P286" i="2" s="1"/>
  <c r="AI217" i="11"/>
  <c r="P285" i="2" s="1"/>
  <c r="AI216" i="11"/>
  <c r="P284" i="2" s="1"/>
  <c r="AI215" i="11"/>
  <c r="P283" i="2" s="1"/>
  <c r="AI214" i="11"/>
  <c r="AI213" i="11"/>
  <c r="AI212" i="11"/>
  <c r="AI211" i="11"/>
  <c r="AI210" i="11"/>
  <c r="AI209" i="11"/>
  <c r="AI208" i="11"/>
  <c r="AI207" i="11"/>
  <c r="AI206" i="11"/>
  <c r="AI205" i="11"/>
  <c r="AI204" i="11"/>
  <c r="AI203" i="11"/>
  <c r="AI202" i="11"/>
  <c r="AI219" i="12"/>
  <c r="N286" i="2" s="1"/>
  <c r="AI218" i="12"/>
  <c r="N285" i="2" s="1"/>
  <c r="AI217" i="12"/>
  <c r="N284" i="2" s="1"/>
  <c r="AI216" i="12"/>
  <c r="N283" i="2" s="1"/>
  <c r="AI215" i="12"/>
  <c r="AI214" i="12"/>
  <c r="AI213" i="12"/>
  <c r="AI212" i="12"/>
  <c r="AI211" i="12"/>
  <c r="AI210" i="12"/>
  <c r="AI209" i="12"/>
  <c r="AI208" i="12"/>
  <c r="AI207" i="12"/>
  <c r="AI206" i="12"/>
  <c r="AI205" i="12"/>
  <c r="AI204" i="12"/>
  <c r="AI203" i="12"/>
  <c r="AI217" i="13"/>
  <c r="M286" i="2" s="1"/>
  <c r="AI216" i="13"/>
  <c r="M285" i="2" s="1"/>
  <c r="AI215" i="13"/>
  <c r="M284" i="2" s="1"/>
  <c r="AI214" i="13"/>
  <c r="M283" i="2" s="1"/>
  <c r="AI213" i="13"/>
  <c r="AI212" i="13"/>
  <c r="AI211" i="13"/>
  <c r="AI210" i="13"/>
  <c r="AI209" i="13"/>
  <c r="AI208" i="13"/>
  <c r="AI207" i="13"/>
  <c r="AI206" i="13"/>
  <c r="AI205" i="13"/>
  <c r="AI204" i="13"/>
  <c r="AI203" i="13"/>
  <c r="AI202" i="13"/>
  <c r="AI201" i="13"/>
  <c r="AI210" i="14"/>
  <c r="L286" i="2" s="1"/>
  <c r="AI209" i="14"/>
  <c r="L285" i="2" s="1"/>
  <c r="AI208" i="14"/>
  <c r="L284" i="2" s="1"/>
  <c r="AI207" i="14"/>
  <c r="L283" i="2" s="1"/>
  <c r="AI206" i="14"/>
  <c r="AI205" i="14"/>
  <c r="AI204" i="14"/>
  <c r="AI203" i="14"/>
  <c r="AI202" i="14"/>
  <c r="AI201" i="14"/>
  <c r="AI200" i="14"/>
  <c r="AI199" i="14"/>
  <c r="AI198" i="14"/>
  <c r="AI197" i="14"/>
  <c r="AI196" i="14"/>
  <c r="AI195" i="14"/>
  <c r="AI194" i="14"/>
  <c r="AI213" i="4"/>
  <c r="J286" i="2" s="1"/>
  <c r="AI212" i="4"/>
  <c r="J285" i="2" s="1"/>
  <c r="AI211" i="4"/>
  <c r="J284" i="2" s="1"/>
  <c r="AI210" i="4"/>
  <c r="J283" i="2" s="1"/>
  <c r="AI209" i="4"/>
  <c r="AI208" i="4"/>
  <c r="AI207" i="4"/>
  <c r="AI206" i="4"/>
  <c r="AI205" i="4"/>
  <c r="AI204" i="4"/>
  <c r="AI203" i="4"/>
  <c r="AI202" i="4"/>
  <c r="AI201" i="4"/>
  <c r="AI200" i="4"/>
  <c r="AI199" i="4"/>
  <c r="AI198" i="4"/>
  <c r="AI197" i="4"/>
  <c r="AI215" i="5"/>
  <c r="I286" i="2" s="1"/>
  <c r="AI214" i="5"/>
  <c r="I285" i="2" s="1"/>
  <c r="AI213" i="5"/>
  <c r="I284" i="2" s="1"/>
  <c r="AI212" i="5"/>
  <c r="I283" i="2" s="1"/>
  <c r="AI211" i="5"/>
  <c r="AI210" i="5"/>
  <c r="AI209" i="5"/>
  <c r="AI208" i="5"/>
  <c r="AI207" i="5"/>
  <c r="AI206" i="5"/>
  <c r="AI205" i="5"/>
  <c r="AI204" i="5"/>
  <c r="AI203" i="5"/>
  <c r="AI202" i="5"/>
  <c r="AI201" i="5"/>
  <c r="AI200" i="5"/>
  <c r="AI199" i="5"/>
  <c r="AI219" i="3"/>
  <c r="H286" i="2" s="1"/>
  <c r="AI218" i="3"/>
  <c r="H285" i="2" s="1"/>
  <c r="AI217" i="3"/>
  <c r="H284" i="2" s="1"/>
  <c r="AI216" i="3"/>
  <c r="H283" i="2" s="1"/>
  <c r="AI215" i="3"/>
  <c r="AI214" i="3"/>
  <c r="AI213" i="3"/>
  <c r="AI212" i="3"/>
  <c r="AI211" i="3"/>
  <c r="AI210" i="3"/>
  <c r="AI209" i="3"/>
  <c r="AI208" i="3"/>
  <c r="AI207" i="3"/>
  <c r="AI206" i="3"/>
  <c r="AI205" i="3"/>
  <c r="AI204" i="3"/>
  <c r="AI203" i="3"/>
  <c r="AI219" i="6"/>
  <c r="F286" i="2" s="1"/>
  <c r="AI218" i="6"/>
  <c r="F285" i="2" s="1"/>
  <c r="AI217" i="6"/>
  <c r="F284" i="2" s="1"/>
  <c r="AI216" i="6"/>
  <c r="F283" i="2" s="1"/>
  <c r="AI215" i="6"/>
  <c r="AI214" i="6"/>
  <c r="AI213" i="6"/>
  <c r="AI212" i="6"/>
  <c r="AI211" i="6"/>
  <c r="AI210" i="6"/>
  <c r="AI209" i="6"/>
  <c r="AI208" i="6"/>
  <c r="AI207" i="6"/>
  <c r="AI206" i="6"/>
  <c r="AI205" i="6"/>
  <c r="AI204" i="6"/>
  <c r="AI203" i="6"/>
  <c r="AI219" i="7"/>
  <c r="E286" i="2" s="1"/>
  <c r="AI218" i="7"/>
  <c r="E285" i="2" s="1"/>
  <c r="AI217" i="7"/>
  <c r="E284" i="2" s="1"/>
  <c r="AI216" i="7"/>
  <c r="E283" i="2" s="1"/>
  <c r="AI215" i="7"/>
  <c r="AI214" i="7"/>
  <c r="AI213" i="7"/>
  <c r="AI212" i="7"/>
  <c r="AI211" i="7"/>
  <c r="AI210" i="7"/>
  <c r="AI209" i="7"/>
  <c r="AI208" i="7"/>
  <c r="AI207" i="7"/>
  <c r="AI206" i="7"/>
  <c r="AI205" i="7"/>
  <c r="AI204" i="7"/>
  <c r="AI203" i="7"/>
  <c r="AI212" i="8"/>
  <c r="D284" i="2" s="1"/>
  <c r="AI213" i="8"/>
  <c r="D285" i="2" s="1"/>
  <c r="AI214" i="8"/>
  <c r="D286" i="2" s="1"/>
  <c r="AI205" i="8"/>
  <c r="AI206" i="8"/>
  <c r="AI207" i="8"/>
  <c r="AI208" i="8"/>
  <c r="AI209" i="8"/>
  <c r="AI210" i="8"/>
  <c r="AI211" i="8"/>
  <c r="D283" i="2" s="1"/>
  <c r="AI199" i="8"/>
  <c r="AI200" i="8"/>
  <c r="AI201" i="8"/>
  <c r="AI202" i="8"/>
  <c r="AI203" i="8"/>
  <c r="AI204" i="8"/>
  <c r="AI198" i="8"/>
  <c r="R284" i="2"/>
  <c r="R285" i="2"/>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R155" i="2"/>
  <c r="R152" i="2"/>
  <c r="P241" i="10"/>
  <c r="Q155" i="2" s="1"/>
  <c r="P240" i="10"/>
  <c r="Q154" i="2" s="1"/>
  <c r="P239" i="10"/>
  <c r="Q153" i="2" s="1"/>
  <c r="P238" i="10"/>
  <c r="Q152" i="2" s="1"/>
  <c r="P237" i="10"/>
  <c r="P236" i="10"/>
  <c r="P235" i="10"/>
  <c r="P234" i="10"/>
  <c r="P233" i="10"/>
  <c r="P232" i="10"/>
  <c r="P231" i="10"/>
  <c r="P230" i="10"/>
  <c r="P229" i="10"/>
  <c r="P228" i="10"/>
  <c r="P227" i="10"/>
  <c r="P226" i="10"/>
  <c r="P225" i="10"/>
  <c r="P224" i="10"/>
  <c r="P223" i="10"/>
  <c r="P222" i="10"/>
  <c r="P221" i="10"/>
  <c r="P220" i="10"/>
  <c r="P219" i="10"/>
  <c r="P218" i="10"/>
  <c r="P217" i="10"/>
  <c r="P216" i="10"/>
  <c r="P215" i="10"/>
  <c r="P214" i="10"/>
  <c r="P213" i="10"/>
  <c r="P212" i="10"/>
  <c r="P211" i="10"/>
  <c r="P210" i="10"/>
  <c r="P209" i="10"/>
  <c r="P208" i="10"/>
  <c r="P207" i="10"/>
  <c r="P206" i="10"/>
  <c r="P205" i="10"/>
  <c r="P204" i="10"/>
  <c r="P203" i="10"/>
  <c r="P240" i="11"/>
  <c r="P155" i="2" s="1"/>
  <c r="P239" i="11"/>
  <c r="P154" i="2" s="1"/>
  <c r="P238" i="11"/>
  <c r="P153" i="2" s="1"/>
  <c r="P237" i="11"/>
  <c r="P152" i="2" s="1"/>
  <c r="P236" i="11"/>
  <c r="P235" i="11"/>
  <c r="P234" i="11"/>
  <c r="P233" i="11"/>
  <c r="P232" i="11"/>
  <c r="P231" i="11"/>
  <c r="P230" i="11"/>
  <c r="P229" i="11"/>
  <c r="P228" i="11"/>
  <c r="P227" i="11"/>
  <c r="P226" i="11"/>
  <c r="P225" i="11"/>
  <c r="P224" i="11"/>
  <c r="P223" i="11"/>
  <c r="P222" i="11"/>
  <c r="P221" i="11"/>
  <c r="P220" i="11"/>
  <c r="P219" i="11"/>
  <c r="P218" i="11"/>
  <c r="P217" i="11"/>
  <c r="P216" i="11"/>
  <c r="P215" i="11"/>
  <c r="P214" i="11"/>
  <c r="P213" i="11"/>
  <c r="P212" i="11"/>
  <c r="P211" i="11"/>
  <c r="P210" i="11"/>
  <c r="P209" i="11"/>
  <c r="P208" i="11"/>
  <c r="P207" i="11"/>
  <c r="P206" i="11"/>
  <c r="P205" i="11"/>
  <c r="P204" i="11"/>
  <c r="P203" i="11"/>
  <c r="P202" i="11"/>
  <c r="P241" i="12"/>
  <c r="N155" i="2" s="1"/>
  <c r="P240" i="12"/>
  <c r="N154" i="2" s="1"/>
  <c r="P239" i="12"/>
  <c r="N153" i="2" s="1"/>
  <c r="P238" i="12"/>
  <c r="N152" i="2" s="1"/>
  <c r="P237" i="12"/>
  <c r="P236" i="12"/>
  <c r="P235" i="12"/>
  <c r="P234" i="12"/>
  <c r="P233" i="12"/>
  <c r="P232" i="12"/>
  <c r="P231" i="12"/>
  <c r="P230" i="12"/>
  <c r="P229" i="12"/>
  <c r="P228" i="12"/>
  <c r="P227" i="12"/>
  <c r="P226" i="12"/>
  <c r="P225" i="12"/>
  <c r="P224" i="12"/>
  <c r="P223" i="12"/>
  <c r="P222" i="12"/>
  <c r="P221" i="12"/>
  <c r="P220" i="12"/>
  <c r="P219" i="12"/>
  <c r="P218" i="12"/>
  <c r="P217" i="12"/>
  <c r="P216" i="12"/>
  <c r="P215" i="12"/>
  <c r="P214" i="12"/>
  <c r="P213" i="12"/>
  <c r="P212" i="12"/>
  <c r="P211" i="12"/>
  <c r="P210" i="12"/>
  <c r="P209" i="12"/>
  <c r="P208" i="12"/>
  <c r="P207" i="12"/>
  <c r="P206" i="12"/>
  <c r="P205" i="12"/>
  <c r="P204" i="12"/>
  <c r="P203" i="12"/>
  <c r="P239" i="13"/>
  <c r="M155" i="2" s="1"/>
  <c r="P238" i="13"/>
  <c r="M154" i="2" s="1"/>
  <c r="P237" i="13"/>
  <c r="M153" i="2" s="1"/>
  <c r="P236" i="13"/>
  <c r="M152" i="2" s="1"/>
  <c r="P235" i="13"/>
  <c r="P234" i="13"/>
  <c r="P233" i="13"/>
  <c r="P232" i="13"/>
  <c r="P231" i="13"/>
  <c r="P230" i="13"/>
  <c r="P229" i="13"/>
  <c r="P228" i="13"/>
  <c r="P227" i="13"/>
  <c r="P226" i="13"/>
  <c r="P225" i="13"/>
  <c r="P224" i="13"/>
  <c r="P223" i="13"/>
  <c r="P222" i="13"/>
  <c r="P221" i="13"/>
  <c r="P220" i="13"/>
  <c r="P219" i="13"/>
  <c r="P218" i="13"/>
  <c r="P217" i="13"/>
  <c r="P216" i="13"/>
  <c r="P215" i="13"/>
  <c r="P214" i="13"/>
  <c r="P213" i="13"/>
  <c r="P212" i="13"/>
  <c r="P211" i="13"/>
  <c r="P210" i="13"/>
  <c r="P209" i="13"/>
  <c r="P208" i="13"/>
  <c r="P207" i="13"/>
  <c r="P206" i="13"/>
  <c r="P205" i="13"/>
  <c r="P204" i="13"/>
  <c r="P203" i="13"/>
  <c r="P202" i="13"/>
  <c r="P201" i="13"/>
  <c r="P232" i="14"/>
  <c r="L155" i="2" s="1"/>
  <c r="P231" i="14"/>
  <c r="L154" i="2" s="1"/>
  <c r="P230" i="14"/>
  <c r="L153" i="2" s="1"/>
  <c r="P229" i="14"/>
  <c r="L152" i="2" s="1"/>
  <c r="P228" i="14"/>
  <c r="P227" i="14"/>
  <c r="P226" i="14"/>
  <c r="P225" i="14"/>
  <c r="P224" i="14"/>
  <c r="P223" i="14"/>
  <c r="P222" i="14"/>
  <c r="P221" i="14"/>
  <c r="P220" i="14"/>
  <c r="P219" i="14"/>
  <c r="P218" i="14"/>
  <c r="P217" i="14"/>
  <c r="P216" i="14"/>
  <c r="P215" i="14"/>
  <c r="P214" i="14"/>
  <c r="P213" i="14"/>
  <c r="P212" i="14"/>
  <c r="P211" i="14"/>
  <c r="P210" i="14"/>
  <c r="P209" i="14"/>
  <c r="P208" i="14"/>
  <c r="P207" i="14"/>
  <c r="P206" i="14"/>
  <c r="P205" i="14"/>
  <c r="P204" i="14"/>
  <c r="P203" i="14"/>
  <c r="P202" i="14"/>
  <c r="P201" i="14"/>
  <c r="P200" i="14"/>
  <c r="P199" i="14"/>
  <c r="P198" i="14"/>
  <c r="P197" i="14"/>
  <c r="P196" i="14"/>
  <c r="P195" i="14"/>
  <c r="P194" i="14"/>
  <c r="P235" i="4"/>
  <c r="J155" i="2" s="1"/>
  <c r="P234" i="4"/>
  <c r="J154" i="2" s="1"/>
  <c r="P233" i="4"/>
  <c r="J153" i="2" s="1"/>
  <c r="P232" i="4"/>
  <c r="J152" i="2" s="1"/>
  <c r="P231" i="4"/>
  <c r="P230" i="4"/>
  <c r="P229" i="4"/>
  <c r="P228" i="4"/>
  <c r="P227" i="4"/>
  <c r="P226" i="4"/>
  <c r="P225" i="4"/>
  <c r="P224" i="4"/>
  <c r="P223" i="4"/>
  <c r="P222" i="4"/>
  <c r="P221" i="4"/>
  <c r="P220" i="4"/>
  <c r="P219" i="4"/>
  <c r="P218" i="4"/>
  <c r="P217" i="4"/>
  <c r="P216" i="4"/>
  <c r="P215" i="4"/>
  <c r="P214" i="4"/>
  <c r="P213" i="4"/>
  <c r="P212" i="4"/>
  <c r="P211" i="4"/>
  <c r="P210" i="4"/>
  <c r="P209" i="4"/>
  <c r="P208" i="4"/>
  <c r="P207" i="4"/>
  <c r="P206" i="4"/>
  <c r="P205" i="4"/>
  <c r="P204" i="4"/>
  <c r="P203" i="4"/>
  <c r="P202" i="4"/>
  <c r="P201" i="4"/>
  <c r="P200" i="4"/>
  <c r="P199" i="4"/>
  <c r="P198" i="4"/>
  <c r="P197" i="4"/>
  <c r="P237" i="5"/>
  <c r="I155" i="2" s="1"/>
  <c r="P236" i="5"/>
  <c r="I154" i="2" s="1"/>
  <c r="P235" i="5"/>
  <c r="I153" i="2" s="1"/>
  <c r="P234" i="5"/>
  <c r="I152" i="2" s="1"/>
  <c r="P233" i="5"/>
  <c r="P232" i="5"/>
  <c r="P231" i="5"/>
  <c r="P230" i="5"/>
  <c r="P229" i="5"/>
  <c r="P228" i="5"/>
  <c r="P227" i="5"/>
  <c r="P226" i="5"/>
  <c r="P225" i="5"/>
  <c r="P224" i="5"/>
  <c r="P223" i="5"/>
  <c r="P222" i="5"/>
  <c r="P221" i="5"/>
  <c r="P220" i="5"/>
  <c r="P219" i="5"/>
  <c r="P218" i="5"/>
  <c r="P217" i="5"/>
  <c r="P216" i="5"/>
  <c r="P215" i="5"/>
  <c r="P214" i="5"/>
  <c r="P213" i="5"/>
  <c r="P212" i="5"/>
  <c r="P211" i="5"/>
  <c r="P210" i="5"/>
  <c r="P209" i="5"/>
  <c r="P208" i="5"/>
  <c r="P207" i="5"/>
  <c r="P206" i="5"/>
  <c r="P205" i="5"/>
  <c r="P204" i="5"/>
  <c r="P203" i="5"/>
  <c r="P202" i="5"/>
  <c r="P201" i="5"/>
  <c r="P200" i="5"/>
  <c r="P199" i="5"/>
  <c r="P241" i="3"/>
  <c r="H155" i="2" s="1"/>
  <c r="P240" i="3"/>
  <c r="H154" i="2" s="1"/>
  <c r="P239" i="3"/>
  <c r="H153" i="2" s="1"/>
  <c r="P238" i="3"/>
  <c r="H152" i="2" s="1"/>
  <c r="P237" i="3"/>
  <c r="P236" i="3"/>
  <c r="P235" i="3"/>
  <c r="P234" i="3"/>
  <c r="P233" i="3"/>
  <c r="P232" i="3"/>
  <c r="P231" i="3"/>
  <c r="P230" i="3"/>
  <c r="P229" i="3"/>
  <c r="P228" i="3"/>
  <c r="P227" i="3"/>
  <c r="P226" i="3"/>
  <c r="P225" i="3"/>
  <c r="P224" i="3"/>
  <c r="P223" i="3"/>
  <c r="P222" i="3"/>
  <c r="P221" i="3"/>
  <c r="P220" i="3"/>
  <c r="P219" i="3"/>
  <c r="P218" i="3"/>
  <c r="P217" i="3"/>
  <c r="P216" i="3"/>
  <c r="P215" i="3"/>
  <c r="P214" i="3"/>
  <c r="P213" i="3"/>
  <c r="P212" i="3"/>
  <c r="P211" i="3"/>
  <c r="P210" i="3"/>
  <c r="P209" i="3"/>
  <c r="P208" i="3"/>
  <c r="P207" i="3"/>
  <c r="P206" i="3"/>
  <c r="P205" i="3"/>
  <c r="P204" i="3"/>
  <c r="P203" i="3"/>
  <c r="P241" i="6"/>
  <c r="F155" i="2" s="1"/>
  <c r="P240" i="6"/>
  <c r="F154" i="2" s="1"/>
  <c r="P239" i="6"/>
  <c r="F153" i="2" s="1"/>
  <c r="P238" i="6"/>
  <c r="F152" i="2" s="1"/>
  <c r="P237" i="6"/>
  <c r="P236" i="6"/>
  <c r="P235" i="6"/>
  <c r="P234" i="6"/>
  <c r="P233" i="6"/>
  <c r="P232" i="6"/>
  <c r="P231" i="6"/>
  <c r="P230" i="6"/>
  <c r="P229" i="6"/>
  <c r="P228" i="6"/>
  <c r="P227" i="6"/>
  <c r="P226" i="6"/>
  <c r="P225" i="6"/>
  <c r="P224" i="6"/>
  <c r="P223" i="6"/>
  <c r="P222" i="6"/>
  <c r="P221" i="6"/>
  <c r="P220" i="6"/>
  <c r="P219" i="6"/>
  <c r="P218" i="6"/>
  <c r="P217" i="6"/>
  <c r="P216" i="6"/>
  <c r="P215" i="6"/>
  <c r="P214" i="6"/>
  <c r="P213" i="6"/>
  <c r="P212" i="6"/>
  <c r="P211" i="6"/>
  <c r="P210" i="6"/>
  <c r="P209" i="6"/>
  <c r="P208" i="6"/>
  <c r="P207" i="6"/>
  <c r="P206" i="6"/>
  <c r="P205" i="6"/>
  <c r="P204" i="6"/>
  <c r="P203" i="6"/>
  <c r="P241" i="7"/>
  <c r="E155" i="2" s="1"/>
  <c r="P240" i="7"/>
  <c r="E154" i="2" s="1"/>
  <c r="P239" i="7"/>
  <c r="E153" i="2" s="1"/>
  <c r="P238" i="7"/>
  <c r="E152" i="2" s="1"/>
  <c r="P237" i="7"/>
  <c r="P236" i="7"/>
  <c r="P235" i="7"/>
  <c r="P234" i="7"/>
  <c r="P233" i="7"/>
  <c r="P232" i="7"/>
  <c r="P231" i="7"/>
  <c r="P230" i="7"/>
  <c r="P229" i="7"/>
  <c r="P228" i="7"/>
  <c r="P227" i="7"/>
  <c r="P226" i="7"/>
  <c r="P225" i="7"/>
  <c r="P224" i="7"/>
  <c r="P223" i="7"/>
  <c r="P222" i="7"/>
  <c r="P221" i="7"/>
  <c r="P220" i="7"/>
  <c r="P219" i="7"/>
  <c r="P218" i="7"/>
  <c r="P217" i="7"/>
  <c r="P216" i="7"/>
  <c r="P215" i="7"/>
  <c r="P214" i="7"/>
  <c r="P213" i="7"/>
  <c r="P212" i="7"/>
  <c r="P211" i="7"/>
  <c r="P210" i="7"/>
  <c r="P209" i="7"/>
  <c r="P208" i="7"/>
  <c r="P207" i="7"/>
  <c r="P206" i="7"/>
  <c r="P205" i="7"/>
  <c r="P204" i="7"/>
  <c r="P203" i="7"/>
  <c r="P199" i="8"/>
  <c r="P200" i="8"/>
  <c r="P201" i="8"/>
  <c r="P202" i="8"/>
  <c r="P203" i="8"/>
  <c r="P204" i="8"/>
  <c r="P205" i="8"/>
  <c r="P206" i="8"/>
  <c r="P207" i="8"/>
  <c r="P208" i="8"/>
  <c r="P209" i="8"/>
  <c r="P210" i="8"/>
  <c r="P211" i="8"/>
  <c r="P212" i="8"/>
  <c r="P213" i="8"/>
  <c r="P214" i="8"/>
  <c r="P215" i="8"/>
  <c r="P216" i="8"/>
  <c r="P217" i="8"/>
  <c r="P218" i="8"/>
  <c r="P219" i="8"/>
  <c r="P220" i="8"/>
  <c r="P221" i="8"/>
  <c r="P222" i="8"/>
  <c r="P223" i="8"/>
  <c r="P224" i="8"/>
  <c r="P225" i="8"/>
  <c r="P226" i="8"/>
  <c r="P227" i="8"/>
  <c r="P228" i="8"/>
  <c r="P229" i="8"/>
  <c r="P230" i="8"/>
  <c r="P231" i="8"/>
  <c r="P232" i="8"/>
  <c r="P233" i="8"/>
  <c r="D152" i="2" s="1"/>
  <c r="P234" i="8"/>
  <c r="D153" i="2" s="1"/>
  <c r="P235" i="8"/>
  <c r="D154" i="2" s="1"/>
  <c r="P236" i="8"/>
  <c r="D155" i="2" s="1"/>
  <c r="P198" i="8"/>
  <c r="N229" i="1"/>
  <c r="N228" i="1"/>
  <c r="N227" i="1"/>
  <c r="N226" i="1"/>
  <c r="N225" i="1"/>
  <c r="N224" i="1"/>
  <c r="N223" i="1"/>
  <c r="N222" i="1"/>
  <c r="N221" i="1"/>
  <c r="N220" i="1"/>
  <c r="N219" i="1"/>
  <c r="N218" i="1"/>
  <c r="N217" i="1"/>
  <c r="N216" i="1"/>
  <c r="N215" i="1"/>
  <c r="N214" i="1"/>
  <c r="N213" i="1"/>
  <c r="N212" i="1"/>
  <c r="N211" i="1"/>
  <c r="N210" i="1"/>
  <c r="N209" i="1"/>
  <c r="N208" i="1"/>
  <c r="N207" i="1"/>
  <c r="N206" i="1"/>
  <c r="N205" i="1"/>
  <c r="N204" i="1"/>
  <c r="N203" i="1"/>
  <c r="R106" i="2"/>
  <c r="R103" i="2"/>
  <c r="R102" i="2"/>
  <c r="R100" i="2"/>
  <c r="R99" i="2"/>
  <c r="R98" i="2"/>
  <c r="R95" i="2"/>
  <c r="R94" i="2"/>
  <c r="R92" i="2"/>
  <c r="R91" i="2"/>
  <c r="R90" i="2"/>
  <c r="R89" i="2"/>
  <c r="R87" i="2"/>
  <c r="R86" i="2"/>
  <c r="R84" i="2"/>
  <c r="R83" i="2"/>
  <c r="R82" i="2"/>
  <c r="R81" i="2"/>
  <c r="N229" i="10"/>
  <c r="N228" i="10"/>
  <c r="Q105" i="2" s="1"/>
  <c r="N227" i="10"/>
  <c r="Q104" i="2" s="1"/>
  <c r="N226" i="10"/>
  <c r="Q103" i="2" s="1"/>
  <c r="N225" i="10"/>
  <c r="Q102" i="2" s="1"/>
  <c r="N224" i="10"/>
  <c r="Q101" i="2" s="1"/>
  <c r="N223" i="10"/>
  <c r="Q100" i="2" s="1"/>
  <c r="N222" i="10"/>
  <c r="Q99" i="2" s="1"/>
  <c r="N221" i="10"/>
  <c r="Q98" i="2" s="1"/>
  <c r="N220" i="10"/>
  <c r="Q97" i="2" s="1"/>
  <c r="N219" i="10"/>
  <c r="Q96" i="2" s="1"/>
  <c r="N218" i="10"/>
  <c r="Q95" i="2" s="1"/>
  <c r="N217" i="10"/>
  <c r="Q94" i="2" s="1"/>
  <c r="N216" i="10"/>
  <c r="Q93" i="2" s="1"/>
  <c r="N215" i="10"/>
  <c r="Q92" i="2" s="1"/>
  <c r="N214" i="10"/>
  <c r="Q91" i="2" s="1"/>
  <c r="N213" i="10"/>
  <c r="N212" i="10"/>
  <c r="Q89" i="2" s="1"/>
  <c r="N211" i="10"/>
  <c r="Q88" i="2" s="1"/>
  <c r="N210" i="10"/>
  <c r="Q87" i="2" s="1"/>
  <c r="N209" i="10"/>
  <c r="Q86" i="2" s="1"/>
  <c r="N208" i="10"/>
  <c r="Q85" i="2" s="1"/>
  <c r="N207" i="10"/>
  <c r="Q84" i="2" s="1"/>
  <c r="N206" i="10"/>
  <c r="Q83" i="2" s="1"/>
  <c r="N205" i="10"/>
  <c r="Q82" i="2" s="1"/>
  <c r="N204" i="10"/>
  <c r="Q81" i="2" s="1"/>
  <c r="N203" i="10"/>
  <c r="N228" i="11"/>
  <c r="P106" i="2" s="1"/>
  <c r="N227" i="11"/>
  <c r="P105" i="2" s="1"/>
  <c r="N226" i="11"/>
  <c r="P104" i="2" s="1"/>
  <c r="N225" i="11"/>
  <c r="P103" i="2" s="1"/>
  <c r="N224" i="11"/>
  <c r="P102" i="2" s="1"/>
  <c r="N223" i="11"/>
  <c r="P101" i="2" s="1"/>
  <c r="N222" i="11"/>
  <c r="P100" i="2" s="1"/>
  <c r="N221" i="11"/>
  <c r="P99" i="2" s="1"/>
  <c r="N220" i="11"/>
  <c r="P98" i="2" s="1"/>
  <c r="N219" i="11"/>
  <c r="P97" i="2" s="1"/>
  <c r="N218" i="11"/>
  <c r="P96" i="2" s="1"/>
  <c r="N217" i="11"/>
  <c r="P95" i="2" s="1"/>
  <c r="N216" i="11"/>
  <c r="P94" i="2" s="1"/>
  <c r="N215" i="11"/>
  <c r="P93" i="2" s="1"/>
  <c r="N214" i="11"/>
  <c r="P92" i="2" s="1"/>
  <c r="N213" i="11"/>
  <c r="P91" i="2" s="1"/>
  <c r="N212" i="11"/>
  <c r="P90" i="2" s="1"/>
  <c r="N211" i="11"/>
  <c r="P89" i="2" s="1"/>
  <c r="N210" i="11"/>
  <c r="P88" i="2" s="1"/>
  <c r="N209" i="11"/>
  <c r="P87" i="2" s="1"/>
  <c r="N208" i="11"/>
  <c r="P86" i="2" s="1"/>
  <c r="N207" i="11"/>
  <c r="P85" i="2" s="1"/>
  <c r="N206" i="11"/>
  <c r="P84" i="2" s="1"/>
  <c r="N205" i="11"/>
  <c r="P83" i="2" s="1"/>
  <c r="N204" i="11"/>
  <c r="P82" i="2" s="1"/>
  <c r="N203" i="11"/>
  <c r="P81" i="2" s="1"/>
  <c r="N202" i="11"/>
  <c r="N229" i="12"/>
  <c r="N106" i="2" s="1"/>
  <c r="N228" i="12"/>
  <c r="N105" i="2" s="1"/>
  <c r="N227" i="12"/>
  <c r="N104" i="2" s="1"/>
  <c r="N226" i="12"/>
  <c r="N103" i="2" s="1"/>
  <c r="N225" i="12"/>
  <c r="N102" i="2" s="1"/>
  <c r="N224" i="12"/>
  <c r="N101" i="2" s="1"/>
  <c r="N223" i="12"/>
  <c r="N100" i="2" s="1"/>
  <c r="N222" i="12"/>
  <c r="N99" i="2" s="1"/>
  <c r="N221" i="12"/>
  <c r="N98" i="2" s="1"/>
  <c r="N220" i="12"/>
  <c r="N97" i="2" s="1"/>
  <c r="N219" i="12"/>
  <c r="N96" i="2" s="1"/>
  <c r="N218" i="12"/>
  <c r="N95" i="2" s="1"/>
  <c r="N217" i="12"/>
  <c r="N94" i="2" s="1"/>
  <c r="N216" i="12"/>
  <c r="N93" i="2" s="1"/>
  <c r="N215" i="12"/>
  <c r="N92" i="2" s="1"/>
  <c r="N214" i="12"/>
  <c r="N91" i="2" s="1"/>
  <c r="N213" i="12"/>
  <c r="N90" i="2" s="1"/>
  <c r="N212" i="12"/>
  <c r="N89" i="2" s="1"/>
  <c r="N211" i="12"/>
  <c r="N88" i="2" s="1"/>
  <c r="N210" i="12"/>
  <c r="N87" i="2" s="1"/>
  <c r="N209" i="12"/>
  <c r="N86" i="2" s="1"/>
  <c r="N208" i="12"/>
  <c r="N85" i="2" s="1"/>
  <c r="N207" i="12"/>
  <c r="N84" i="2" s="1"/>
  <c r="N206" i="12"/>
  <c r="N83" i="2" s="1"/>
  <c r="N205" i="12"/>
  <c r="N82" i="2" s="1"/>
  <c r="N204" i="12"/>
  <c r="N81" i="2" s="1"/>
  <c r="N203" i="12"/>
  <c r="N227" i="13"/>
  <c r="M106" i="2" s="1"/>
  <c r="N226" i="13"/>
  <c r="M105" i="2" s="1"/>
  <c r="N225" i="13"/>
  <c r="M104" i="2" s="1"/>
  <c r="N224" i="13"/>
  <c r="M103" i="2" s="1"/>
  <c r="N223" i="13"/>
  <c r="M102" i="2" s="1"/>
  <c r="N222" i="13"/>
  <c r="M101" i="2" s="1"/>
  <c r="N221" i="13"/>
  <c r="M100" i="2" s="1"/>
  <c r="N220" i="13"/>
  <c r="M99" i="2" s="1"/>
  <c r="N219" i="13"/>
  <c r="M98" i="2" s="1"/>
  <c r="N218" i="13"/>
  <c r="M97" i="2" s="1"/>
  <c r="N217" i="13"/>
  <c r="M96" i="2" s="1"/>
  <c r="N216" i="13"/>
  <c r="M95" i="2" s="1"/>
  <c r="N215" i="13"/>
  <c r="M94" i="2" s="1"/>
  <c r="N214" i="13"/>
  <c r="M93" i="2" s="1"/>
  <c r="N213" i="13"/>
  <c r="M92" i="2" s="1"/>
  <c r="N212" i="13"/>
  <c r="M91" i="2" s="1"/>
  <c r="N211" i="13"/>
  <c r="M90" i="2" s="1"/>
  <c r="N210" i="13"/>
  <c r="M89" i="2" s="1"/>
  <c r="N209" i="13"/>
  <c r="M88" i="2" s="1"/>
  <c r="N208" i="13"/>
  <c r="M87" i="2" s="1"/>
  <c r="N207" i="13"/>
  <c r="M86" i="2" s="1"/>
  <c r="N206" i="13"/>
  <c r="M85" i="2" s="1"/>
  <c r="N205" i="13"/>
  <c r="M84" i="2" s="1"/>
  <c r="N204" i="13"/>
  <c r="M83" i="2" s="1"/>
  <c r="N203" i="13"/>
  <c r="M82" i="2" s="1"/>
  <c r="N202" i="13"/>
  <c r="M81" i="2" s="1"/>
  <c r="N201" i="13"/>
  <c r="N220" i="14"/>
  <c r="L106" i="2" s="1"/>
  <c r="N219" i="14"/>
  <c r="L105" i="2" s="1"/>
  <c r="N218" i="14"/>
  <c r="L104" i="2" s="1"/>
  <c r="N217" i="14"/>
  <c r="L103" i="2" s="1"/>
  <c r="N216" i="14"/>
  <c r="L102" i="2" s="1"/>
  <c r="N215" i="14"/>
  <c r="L101" i="2" s="1"/>
  <c r="N214" i="14"/>
  <c r="L100" i="2" s="1"/>
  <c r="N213" i="14"/>
  <c r="L99" i="2" s="1"/>
  <c r="N212" i="14"/>
  <c r="L98" i="2" s="1"/>
  <c r="N211" i="14"/>
  <c r="L97" i="2" s="1"/>
  <c r="N210" i="14"/>
  <c r="L96" i="2" s="1"/>
  <c r="N209" i="14"/>
  <c r="L95" i="2" s="1"/>
  <c r="N208" i="14"/>
  <c r="L94" i="2" s="1"/>
  <c r="N207" i="14"/>
  <c r="L93" i="2" s="1"/>
  <c r="N206" i="14"/>
  <c r="L92" i="2" s="1"/>
  <c r="N205" i="14"/>
  <c r="L91" i="2" s="1"/>
  <c r="N204" i="14"/>
  <c r="L90" i="2" s="1"/>
  <c r="N203" i="14"/>
  <c r="L89" i="2" s="1"/>
  <c r="N202" i="14"/>
  <c r="L88" i="2" s="1"/>
  <c r="N201" i="14"/>
  <c r="L87" i="2" s="1"/>
  <c r="N200" i="14"/>
  <c r="L86" i="2" s="1"/>
  <c r="N199" i="14"/>
  <c r="L85" i="2" s="1"/>
  <c r="N198" i="14"/>
  <c r="L84" i="2" s="1"/>
  <c r="N197" i="14"/>
  <c r="L83" i="2" s="1"/>
  <c r="N196" i="14"/>
  <c r="L82" i="2" s="1"/>
  <c r="N195" i="14"/>
  <c r="L81" i="2" s="1"/>
  <c r="N194" i="14"/>
  <c r="N223" i="4"/>
  <c r="J106" i="2" s="1"/>
  <c r="N222" i="4"/>
  <c r="J105" i="2" s="1"/>
  <c r="N221" i="4"/>
  <c r="J104" i="2" s="1"/>
  <c r="N220" i="4"/>
  <c r="J103" i="2" s="1"/>
  <c r="N219" i="4"/>
  <c r="J102" i="2" s="1"/>
  <c r="N218" i="4"/>
  <c r="J101" i="2" s="1"/>
  <c r="N217" i="4"/>
  <c r="J100" i="2" s="1"/>
  <c r="N216" i="4"/>
  <c r="J99" i="2" s="1"/>
  <c r="N215" i="4"/>
  <c r="J98" i="2" s="1"/>
  <c r="N214" i="4"/>
  <c r="J97" i="2" s="1"/>
  <c r="N213" i="4"/>
  <c r="J96" i="2" s="1"/>
  <c r="N212" i="4"/>
  <c r="J95" i="2" s="1"/>
  <c r="N211" i="4"/>
  <c r="J94" i="2" s="1"/>
  <c r="N210" i="4"/>
  <c r="J93" i="2" s="1"/>
  <c r="N209" i="4"/>
  <c r="J92" i="2" s="1"/>
  <c r="N208" i="4"/>
  <c r="J91" i="2" s="1"/>
  <c r="N207" i="4"/>
  <c r="J90" i="2" s="1"/>
  <c r="N206" i="4"/>
  <c r="J89" i="2" s="1"/>
  <c r="N205" i="4"/>
  <c r="J88" i="2" s="1"/>
  <c r="N204" i="4"/>
  <c r="J87" i="2" s="1"/>
  <c r="N203" i="4"/>
  <c r="J86" i="2" s="1"/>
  <c r="N202" i="4"/>
  <c r="J85" i="2" s="1"/>
  <c r="N201" i="4"/>
  <c r="J84" i="2" s="1"/>
  <c r="N200" i="4"/>
  <c r="J83" i="2" s="1"/>
  <c r="N199" i="4"/>
  <c r="J82" i="2" s="1"/>
  <c r="N198" i="4"/>
  <c r="J81" i="2" s="1"/>
  <c r="N197" i="4"/>
  <c r="N225" i="5"/>
  <c r="I106" i="2" s="1"/>
  <c r="N224" i="5"/>
  <c r="I105" i="2" s="1"/>
  <c r="N223" i="5"/>
  <c r="I104" i="2" s="1"/>
  <c r="N222" i="5"/>
  <c r="I103" i="2" s="1"/>
  <c r="N221" i="5"/>
  <c r="I102" i="2" s="1"/>
  <c r="N220" i="5"/>
  <c r="I101" i="2" s="1"/>
  <c r="N219" i="5"/>
  <c r="I100" i="2" s="1"/>
  <c r="N218" i="5"/>
  <c r="I99" i="2" s="1"/>
  <c r="N217" i="5"/>
  <c r="I98" i="2" s="1"/>
  <c r="N216" i="5"/>
  <c r="I97" i="2" s="1"/>
  <c r="N215" i="5"/>
  <c r="I96" i="2" s="1"/>
  <c r="N214" i="5"/>
  <c r="I95" i="2" s="1"/>
  <c r="N213" i="5"/>
  <c r="I94" i="2" s="1"/>
  <c r="N212" i="5"/>
  <c r="I93" i="2" s="1"/>
  <c r="N211" i="5"/>
  <c r="I92" i="2" s="1"/>
  <c r="N210" i="5"/>
  <c r="I91" i="2" s="1"/>
  <c r="N209" i="5"/>
  <c r="I90" i="2" s="1"/>
  <c r="N208" i="5"/>
  <c r="I89" i="2" s="1"/>
  <c r="N207" i="5"/>
  <c r="I88" i="2" s="1"/>
  <c r="N206" i="5"/>
  <c r="I87" i="2" s="1"/>
  <c r="N205" i="5"/>
  <c r="I86" i="2" s="1"/>
  <c r="N204" i="5"/>
  <c r="I85" i="2" s="1"/>
  <c r="N203" i="5"/>
  <c r="I84" i="2" s="1"/>
  <c r="N202" i="5"/>
  <c r="I83" i="2" s="1"/>
  <c r="N201" i="5"/>
  <c r="I82" i="2" s="1"/>
  <c r="N200" i="5"/>
  <c r="I81" i="2" s="1"/>
  <c r="N199" i="5"/>
  <c r="N229" i="3"/>
  <c r="H106" i="2" s="1"/>
  <c r="N228" i="3"/>
  <c r="H105" i="2" s="1"/>
  <c r="N227" i="3"/>
  <c r="H104" i="2" s="1"/>
  <c r="N226" i="3"/>
  <c r="H103" i="2" s="1"/>
  <c r="N225" i="3"/>
  <c r="H102" i="2" s="1"/>
  <c r="N224" i="3"/>
  <c r="H101" i="2" s="1"/>
  <c r="N223" i="3"/>
  <c r="H100" i="2" s="1"/>
  <c r="N222" i="3"/>
  <c r="H99" i="2" s="1"/>
  <c r="N221" i="3"/>
  <c r="H98" i="2" s="1"/>
  <c r="N220" i="3"/>
  <c r="H97" i="2" s="1"/>
  <c r="N219" i="3"/>
  <c r="H96" i="2" s="1"/>
  <c r="N218" i="3"/>
  <c r="H95" i="2" s="1"/>
  <c r="N217" i="3"/>
  <c r="H94" i="2" s="1"/>
  <c r="N216" i="3"/>
  <c r="H93" i="2" s="1"/>
  <c r="N215" i="3"/>
  <c r="H92" i="2" s="1"/>
  <c r="N214" i="3"/>
  <c r="H91" i="2" s="1"/>
  <c r="N213" i="3"/>
  <c r="H90" i="2" s="1"/>
  <c r="N212" i="3"/>
  <c r="H89" i="2" s="1"/>
  <c r="N211" i="3"/>
  <c r="H88" i="2" s="1"/>
  <c r="N210" i="3"/>
  <c r="H87" i="2" s="1"/>
  <c r="N209" i="3"/>
  <c r="H86" i="2" s="1"/>
  <c r="N208" i="3"/>
  <c r="H85" i="2" s="1"/>
  <c r="N207" i="3"/>
  <c r="H84" i="2" s="1"/>
  <c r="N206" i="3"/>
  <c r="H83" i="2" s="1"/>
  <c r="N205" i="3"/>
  <c r="H82" i="2" s="1"/>
  <c r="N204" i="3"/>
  <c r="H81" i="2" s="1"/>
  <c r="N203" i="3"/>
  <c r="N229" i="6"/>
  <c r="F106" i="2" s="1"/>
  <c r="N228" i="6"/>
  <c r="F105" i="2" s="1"/>
  <c r="N227" i="6"/>
  <c r="F104" i="2" s="1"/>
  <c r="N226" i="6"/>
  <c r="F103" i="2" s="1"/>
  <c r="N225" i="6"/>
  <c r="F102" i="2" s="1"/>
  <c r="N224" i="6"/>
  <c r="F101" i="2" s="1"/>
  <c r="N223" i="6"/>
  <c r="F100" i="2" s="1"/>
  <c r="N222" i="6"/>
  <c r="F99" i="2" s="1"/>
  <c r="N221" i="6"/>
  <c r="F98" i="2" s="1"/>
  <c r="N220" i="6"/>
  <c r="F97" i="2" s="1"/>
  <c r="N219" i="6"/>
  <c r="F96" i="2" s="1"/>
  <c r="N218" i="6"/>
  <c r="F95" i="2" s="1"/>
  <c r="N217" i="6"/>
  <c r="F94" i="2" s="1"/>
  <c r="N216" i="6"/>
  <c r="F93" i="2" s="1"/>
  <c r="N215" i="6"/>
  <c r="F92" i="2" s="1"/>
  <c r="N214" i="6"/>
  <c r="F91" i="2" s="1"/>
  <c r="N213" i="6"/>
  <c r="F90" i="2" s="1"/>
  <c r="N212" i="6"/>
  <c r="F89" i="2" s="1"/>
  <c r="N211" i="6"/>
  <c r="F88" i="2" s="1"/>
  <c r="N210" i="6"/>
  <c r="F87" i="2" s="1"/>
  <c r="N209" i="6"/>
  <c r="F86" i="2" s="1"/>
  <c r="N208" i="6"/>
  <c r="F85" i="2" s="1"/>
  <c r="N207" i="6"/>
  <c r="F84" i="2" s="1"/>
  <c r="N206" i="6"/>
  <c r="F83" i="2" s="1"/>
  <c r="N205" i="6"/>
  <c r="F82" i="2" s="1"/>
  <c r="N204" i="6"/>
  <c r="F81" i="2" s="1"/>
  <c r="N203" i="6"/>
  <c r="N229" i="7"/>
  <c r="E106" i="2" s="1"/>
  <c r="N228" i="7"/>
  <c r="E105" i="2" s="1"/>
  <c r="N227" i="7"/>
  <c r="E104" i="2" s="1"/>
  <c r="N226" i="7"/>
  <c r="E103" i="2" s="1"/>
  <c r="N225" i="7"/>
  <c r="E102" i="2" s="1"/>
  <c r="N224" i="7"/>
  <c r="E101" i="2" s="1"/>
  <c r="N223" i="7"/>
  <c r="E100" i="2" s="1"/>
  <c r="N222" i="7"/>
  <c r="E99" i="2" s="1"/>
  <c r="N221" i="7"/>
  <c r="E98" i="2" s="1"/>
  <c r="N220" i="7"/>
  <c r="E97" i="2" s="1"/>
  <c r="N219" i="7"/>
  <c r="E96" i="2" s="1"/>
  <c r="N218" i="7"/>
  <c r="E95" i="2" s="1"/>
  <c r="N217" i="7"/>
  <c r="E94" i="2" s="1"/>
  <c r="N216" i="7"/>
  <c r="E93" i="2" s="1"/>
  <c r="N215" i="7"/>
  <c r="E92" i="2" s="1"/>
  <c r="N214" i="7"/>
  <c r="E91" i="2" s="1"/>
  <c r="N213" i="7"/>
  <c r="E90" i="2" s="1"/>
  <c r="N212" i="7"/>
  <c r="E89" i="2" s="1"/>
  <c r="N211" i="7"/>
  <c r="E88" i="2" s="1"/>
  <c r="N210" i="7"/>
  <c r="E87" i="2" s="1"/>
  <c r="N209" i="7"/>
  <c r="E86" i="2" s="1"/>
  <c r="N208" i="7"/>
  <c r="E85" i="2" s="1"/>
  <c r="N207" i="7"/>
  <c r="E84" i="2" s="1"/>
  <c r="N206" i="7"/>
  <c r="E83" i="2" s="1"/>
  <c r="N205" i="7"/>
  <c r="E82" i="2" s="1"/>
  <c r="N204" i="7"/>
  <c r="E81" i="2" s="1"/>
  <c r="N203" i="7"/>
  <c r="N224" i="8"/>
  <c r="D106" i="2" s="1"/>
  <c r="N216" i="8"/>
  <c r="D98" i="2" s="1"/>
  <c r="N217" i="8"/>
  <c r="D99" i="2" s="1"/>
  <c r="N218" i="8"/>
  <c r="D100" i="2" s="1"/>
  <c r="N219" i="8"/>
  <c r="D101" i="2" s="1"/>
  <c r="N220" i="8"/>
  <c r="D102" i="2" s="1"/>
  <c r="N221" i="8"/>
  <c r="D103" i="2" s="1"/>
  <c r="N222" i="8"/>
  <c r="D104" i="2" s="1"/>
  <c r="N223" i="8"/>
  <c r="D105" i="2" s="1"/>
  <c r="N199" i="8"/>
  <c r="D81" i="2" s="1"/>
  <c r="N200" i="8"/>
  <c r="D82" i="2" s="1"/>
  <c r="N201" i="8"/>
  <c r="D83" i="2" s="1"/>
  <c r="N202" i="8"/>
  <c r="D84" i="2" s="1"/>
  <c r="N203" i="8"/>
  <c r="D85" i="2" s="1"/>
  <c r="N204" i="8"/>
  <c r="D86" i="2" s="1"/>
  <c r="N205" i="8"/>
  <c r="D87" i="2" s="1"/>
  <c r="N206" i="8"/>
  <c r="D88" i="2" s="1"/>
  <c r="N207" i="8"/>
  <c r="D89" i="2" s="1"/>
  <c r="N208" i="8"/>
  <c r="D90" i="2" s="1"/>
  <c r="N209" i="8"/>
  <c r="D91" i="2" s="1"/>
  <c r="N210" i="8"/>
  <c r="D92" i="2" s="1"/>
  <c r="N211" i="8"/>
  <c r="D93" i="2" s="1"/>
  <c r="N212" i="8"/>
  <c r="D94" i="2" s="1"/>
  <c r="N213" i="8"/>
  <c r="D95" i="2" s="1"/>
  <c r="N214" i="8"/>
  <c r="D96" i="2" s="1"/>
  <c r="N215" i="8"/>
  <c r="D97" i="2" s="1"/>
  <c r="N198" i="8"/>
  <c r="R101" i="2"/>
  <c r="R104" i="2"/>
  <c r="R105" i="2"/>
  <c r="Q106" i="2"/>
  <c r="R85" i="2"/>
  <c r="R88" i="2"/>
  <c r="Q90" i="2"/>
  <c r="R93" i="2"/>
  <c r="R96" i="2"/>
  <c r="R97" i="2"/>
  <c r="R153" i="2"/>
  <c r="R154" i="2"/>
  <c r="H12" i="17"/>
  <c r="O226" i="2" l="1"/>
  <c r="O224" i="2"/>
  <c r="O233" i="2"/>
  <c r="O234" i="2"/>
  <c r="K224" i="2"/>
  <c r="K233" i="2"/>
  <c r="K231" i="2"/>
  <c r="K283" i="2"/>
  <c r="K230" i="2"/>
  <c r="G234" i="2"/>
  <c r="G235" i="2"/>
  <c r="G232" i="2"/>
  <c r="G231" i="2"/>
  <c r="G229" i="2"/>
  <c r="G226" i="2"/>
  <c r="G233" i="2"/>
  <c r="G224" i="2"/>
  <c r="K229" i="2"/>
  <c r="K235" i="2"/>
  <c r="K236" i="2"/>
  <c r="K226" i="2"/>
  <c r="K234" i="2"/>
  <c r="K232" i="2"/>
  <c r="K228" i="2"/>
  <c r="K227" i="2"/>
  <c r="O228" i="2"/>
  <c r="O229" i="2"/>
  <c r="O232" i="2"/>
  <c r="O236" i="2"/>
  <c r="O231" i="2"/>
  <c r="O230" i="2"/>
  <c r="O235" i="2"/>
  <c r="O227" i="2"/>
  <c r="S230" i="2"/>
  <c r="S236" i="2"/>
  <c r="S233" i="2"/>
  <c r="S229" i="2"/>
  <c r="S224" i="2"/>
  <c r="S227" i="2"/>
  <c r="S234" i="2"/>
  <c r="S232" i="2"/>
  <c r="S226" i="2"/>
  <c r="S235" i="2"/>
  <c r="S231" i="2"/>
  <c r="S228" i="2"/>
  <c r="G228" i="2"/>
  <c r="G236" i="2"/>
  <c r="G230" i="2"/>
  <c r="G227" i="2"/>
  <c r="O284" i="2"/>
  <c r="K284" i="2"/>
  <c r="O283" i="2"/>
  <c r="K286" i="2"/>
  <c r="S283" i="2"/>
  <c r="S286" i="2"/>
  <c r="S285" i="2"/>
  <c r="S284" i="2"/>
  <c r="O285" i="2"/>
  <c r="O286" i="2"/>
  <c r="K285" i="2"/>
  <c r="G286" i="2"/>
  <c r="G283" i="2"/>
  <c r="G284" i="2"/>
  <c r="G285" i="2"/>
  <c r="O103" i="2"/>
  <c r="S98" i="2"/>
  <c r="S106" i="2"/>
  <c r="O106" i="2"/>
  <c r="K97" i="2"/>
  <c r="K83" i="2"/>
  <c r="S90" i="2"/>
  <c r="S97" i="2"/>
  <c r="S82" i="2"/>
  <c r="S96" i="2"/>
  <c r="S95" i="2"/>
  <c r="S94" i="2"/>
  <c r="S103" i="2"/>
  <c r="S81" i="2"/>
  <c r="S105" i="2"/>
  <c r="S104" i="2"/>
  <c r="S102" i="2"/>
  <c r="S99" i="2"/>
  <c r="S84" i="2"/>
  <c r="S92" i="2"/>
  <c r="S100" i="2"/>
  <c r="S89" i="2"/>
  <c r="S88" i="2"/>
  <c r="S87" i="2"/>
  <c r="S86" i="2"/>
  <c r="S85" i="2"/>
  <c r="S93" i="2"/>
  <c r="S101" i="2"/>
  <c r="S91" i="2"/>
  <c r="S83" i="2"/>
  <c r="O83" i="2"/>
  <c r="O102" i="2"/>
  <c r="O94" i="2"/>
  <c r="O95" i="2"/>
  <c r="O84" i="2"/>
  <c r="O96" i="2"/>
  <c r="O92" i="2"/>
  <c r="O88" i="2"/>
  <c r="O91" i="2"/>
  <c r="O81" i="2"/>
  <c r="O89" i="2"/>
  <c r="O97" i="2"/>
  <c r="O82" i="2"/>
  <c r="O90" i="2"/>
  <c r="O105" i="2"/>
  <c r="O104" i="2"/>
  <c r="O98" i="2"/>
  <c r="O85" i="2"/>
  <c r="O93" i="2"/>
  <c r="O101" i="2"/>
  <c r="O100" i="2"/>
  <c r="O99" i="2"/>
  <c r="O87" i="2"/>
  <c r="O86" i="2"/>
  <c r="K91" i="2"/>
  <c r="K100" i="2"/>
  <c r="K103" i="2"/>
  <c r="K85" i="2"/>
  <c r="K105" i="2"/>
  <c r="K101" i="2"/>
  <c r="K88" i="2"/>
  <c r="K93" i="2"/>
  <c r="K87" i="2"/>
  <c r="K95" i="2"/>
  <c r="K106" i="2"/>
  <c r="K94" i="2"/>
  <c r="K92" i="2"/>
  <c r="K102" i="2"/>
  <c r="K96" i="2"/>
  <c r="K104" i="2"/>
  <c r="K86" i="2"/>
  <c r="K84" i="2"/>
  <c r="K99" i="2"/>
  <c r="K98" i="2"/>
  <c r="K81" i="2"/>
  <c r="K89" i="2"/>
  <c r="K82" i="2"/>
  <c r="K90" i="2"/>
  <c r="G100" i="2"/>
  <c r="G93" i="2"/>
  <c r="G91" i="2"/>
  <c r="G88" i="2"/>
  <c r="G101" i="2"/>
  <c r="G84" i="2"/>
  <c r="G82" i="2"/>
  <c r="G103" i="2"/>
  <c r="G89" i="2"/>
  <c r="G98" i="2"/>
  <c r="G102" i="2"/>
  <c r="G96" i="2"/>
  <c r="G92" i="2"/>
  <c r="G90" i="2"/>
  <c r="G85" i="2"/>
  <c r="G105" i="2"/>
  <c r="G106" i="2"/>
  <c r="G97" i="2"/>
  <c r="G83" i="2"/>
  <c r="G104" i="2"/>
  <c r="G81" i="2"/>
  <c r="G99" i="2"/>
  <c r="G94" i="2"/>
  <c r="G86" i="2"/>
  <c r="G95" i="2"/>
  <c r="G87" i="2"/>
  <c r="S152" i="2"/>
  <c r="S153" i="2"/>
  <c r="S155" i="2"/>
  <c r="S154" i="2"/>
  <c r="O154" i="2"/>
  <c r="O153" i="2"/>
  <c r="O152" i="2"/>
  <c r="O155" i="2"/>
  <c r="K153" i="2"/>
  <c r="K155" i="2"/>
  <c r="K152" i="2"/>
  <c r="K154" i="2"/>
  <c r="G155" i="2"/>
  <c r="G154" i="2"/>
  <c r="G152" i="2"/>
  <c r="G153" i="2"/>
  <c r="L12" i="17"/>
  <c r="J12" i="17"/>
  <c r="T233" i="2" l="1"/>
  <c r="T283" i="2"/>
  <c r="T234" i="2"/>
  <c r="T229" i="2"/>
  <c r="T224" i="2"/>
  <c r="T226" i="2"/>
  <c r="T232" i="2"/>
  <c r="T231" i="2"/>
  <c r="T236" i="2"/>
  <c r="T235" i="2"/>
  <c r="T230" i="2"/>
  <c r="T227" i="2"/>
  <c r="T228" i="2"/>
  <c r="T284" i="2"/>
  <c r="T285" i="2"/>
  <c r="T286" i="2"/>
  <c r="T104" i="2"/>
  <c r="T93" i="2"/>
  <c r="T94" i="2"/>
  <c r="T85" i="2"/>
  <c r="T82" i="2"/>
  <c r="T103" i="2"/>
  <c r="T99" i="2"/>
  <c r="T96" i="2"/>
  <c r="T95" i="2"/>
  <c r="T83" i="2"/>
  <c r="T81" i="2"/>
  <c r="T102" i="2"/>
  <c r="T87" i="2"/>
  <c r="T97" i="2"/>
  <c r="T98" i="2"/>
  <c r="T101" i="2"/>
  <c r="T92" i="2"/>
  <c r="T100" i="2"/>
  <c r="T86" i="2"/>
  <c r="T84" i="2"/>
  <c r="T88" i="2"/>
  <c r="T91" i="2"/>
  <c r="T106" i="2"/>
  <c r="T89" i="2"/>
  <c r="T105" i="2"/>
  <c r="T90" i="2"/>
  <c r="T152" i="2"/>
  <c r="T153" i="2"/>
  <c r="T155" i="2"/>
  <c r="T154" i="2"/>
  <c r="L9" i="17" a="1"/>
  <c r="L9" i="17" s="1"/>
  <c r="J9" i="17" a="1"/>
  <c r="J9" i="17" s="1"/>
  <c r="J51" i="17" a="1"/>
  <c r="L51" i="17" a="1"/>
  <c r="L51" i="17" l="1"/>
  <c r="J51" i="17"/>
  <c r="H8" i="17"/>
  <c r="S200" i="1" l="1"/>
  <c r="S199" i="1"/>
  <c r="S198" i="1"/>
  <c r="S197" i="1"/>
  <c r="S196" i="1"/>
  <c r="S195" i="1"/>
  <c r="S194" i="1"/>
  <c r="S193" i="1"/>
  <c r="S192" i="1"/>
  <c r="S191" i="1"/>
  <c r="S190" i="1"/>
  <c r="S189" i="1"/>
  <c r="S188" i="1"/>
  <c r="S187" i="1"/>
  <c r="S186" i="1"/>
  <c r="S185" i="1"/>
  <c r="S184" i="1"/>
  <c r="S183" i="1"/>
  <c r="S182" i="1"/>
  <c r="S181" i="1"/>
  <c r="S180" i="1"/>
  <c r="S179" i="1"/>
  <c r="S178" i="1"/>
  <c r="S177" i="1"/>
  <c r="S176" i="1"/>
  <c r="S175" i="1"/>
  <c r="S174" i="1"/>
  <c r="S173" i="1"/>
  <c r="S172" i="1"/>
  <c r="S171" i="1"/>
  <c r="S170" i="1"/>
  <c r="S169" i="1"/>
  <c r="S168" i="1"/>
  <c r="S167" i="1"/>
  <c r="S166" i="1"/>
  <c r="S165" i="1"/>
  <c r="S164" i="1"/>
  <c r="S163" i="1"/>
  <c r="S162" i="1"/>
  <c r="S161" i="1"/>
  <c r="S160" i="1"/>
  <c r="S159" i="1"/>
  <c r="S158" i="1"/>
  <c r="S157" i="1"/>
  <c r="S156" i="1"/>
  <c r="S155" i="1"/>
  <c r="S154" i="1"/>
  <c r="S153" i="1"/>
  <c r="S152" i="1"/>
  <c r="S151" i="1"/>
  <c r="S150" i="1"/>
  <c r="S149" i="1"/>
  <c r="S148" i="1"/>
  <c r="S147" i="1"/>
  <c r="S146" i="1"/>
  <c r="S145" i="1"/>
  <c r="S144" i="1"/>
  <c r="S143" i="1"/>
  <c r="S142" i="1"/>
  <c r="S141" i="1"/>
  <c r="S140" i="1"/>
  <c r="S139" i="1"/>
  <c r="S138" i="1"/>
  <c r="S137" i="1"/>
  <c r="S136" i="1"/>
  <c r="S135" i="1"/>
  <c r="S134" i="1"/>
  <c r="S133" i="1"/>
  <c r="S132" i="1"/>
  <c r="S131" i="1"/>
  <c r="S130" i="1"/>
  <c r="S129" i="1"/>
  <c r="S128" i="1"/>
  <c r="S127" i="1"/>
  <c r="S126" i="1"/>
  <c r="S125" i="1"/>
  <c r="S124" i="1"/>
  <c r="S123" i="1"/>
  <c r="S122" i="1"/>
  <c r="S121" i="1"/>
  <c r="S120" i="1"/>
  <c r="S119" i="1"/>
  <c r="S118" i="1"/>
  <c r="S117" i="1"/>
  <c r="S116" i="1"/>
  <c r="S115" i="1"/>
  <c r="S114" i="1"/>
  <c r="S113" i="1"/>
  <c r="S112" i="1"/>
  <c r="S111" i="1"/>
  <c r="S110" i="1"/>
  <c r="S109" i="1"/>
  <c r="S108" i="1"/>
  <c r="S107" i="1"/>
  <c r="S106" i="1"/>
  <c r="S105" i="1"/>
  <c r="S104" i="1"/>
  <c r="S103" i="1"/>
  <c r="S102" i="1"/>
  <c r="S101" i="1"/>
  <c r="S100" i="1"/>
  <c r="S99" i="1"/>
  <c r="S98" i="1"/>
  <c r="S97" i="1"/>
  <c r="S96" i="1"/>
  <c r="S95" i="1"/>
  <c r="S94" i="1"/>
  <c r="S93" i="1"/>
  <c r="S92" i="1"/>
  <c r="S91" i="1"/>
  <c r="S90" i="1"/>
  <c r="S89" i="1"/>
  <c r="S88" i="1"/>
  <c r="S87" i="1"/>
  <c r="S86" i="1"/>
  <c r="S85" i="1"/>
  <c r="S84" i="1"/>
  <c r="S83" i="1"/>
  <c r="S82" i="1"/>
  <c r="S81" i="1"/>
  <c r="S80" i="1"/>
  <c r="S79" i="1"/>
  <c r="S78" i="1"/>
  <c r="S77" i="1"/>
  <c r="S76" i="1"/>
  <c r="S75" i="1"/>
  <c r="S74" i="1"/>
  <c r="S73" i="1"/>
  <c r="S72" i="1"/>
  <c r="S71" i="1"/>
  <c r="S70" i="1"/>
  <c r="S69" i="1"/>
  <c r="S68" i="1"/>
  <c r="S67" i="1"/>
  <c r="S66" i="1"/>
  <c r="S65" i="1"/>
  <c r="S64" i="1"/>
  <c r="S63" i="1"/>
  <c r="S62" i="1"/>
  <c r="S61" i="1"/>
  <c r="S60" i="1"/>
  <c r="S59" i="1"/>
  <c r="S58" i="1"/>
  <c r="S57" i="1"/>
  <c r="S56" i="1"/>
  <c r="S55" i="1"/>
  <c r="S54" i="1"/>
  <c r="S53" i="1"/>
  <c r="S52" i="1"/>
  <c r="S51" i="1"/>
  <c r="S50" i="1"/>
  <c r="S49" i="1"/>
  <c r="S48" i="1"/>
  <c r="S47" i="1"/>
  <c r="S46" i="1"/>
  <c r="S45" i="1"/>
  <c r="S44" i="1"/>
  <c r="S43" i="1"/>
  <c r="S42" i="1"/>
  <c r="S41" i="1"/>
  <c r="S40" i="1"/>
  <c r="S39" i="1"/>
  <c r="S38" i="1"/>
  <c r="S37" i="1"/>
  <c r="S36" i="1"/>
  <c r="S35" i="1"/>
  <c r="S34" i="1"/>
  <c r="S33" i="1"/>
  <c r="S32" i="1"/>
  <c r="S31" i="1"/>
  <c r="S30" i="1"/>
  <c r="S29" i="1"/>
  <c r="S28" i="1"/>
  <c r="S27" i="1"/>
  <c r="S26" i="1"/>
  <c r="S25" i="1"/>
  <c r="S24" i="1"/>
  <c r="S23" i="1"/>
  <c r="S22" i="1"/>
  <c r="S21" i="1"/>
  <c r="S20" i="1"/>
  <c r="S19" i="1"/>
  <c r="S18" i="1"/>
  <c r="S17" i="1"/>
  <c r="S16" i="1"/>
  <c r="S15" i="1"/>
  <c r="S14" i="1"/>
  <c r="S13" i="1"/>
  <c r="S12" i="1"/>
  <c r="S11" i="1"/>
  <c r="S10" i="1"/>
  <c r="S9" i="1"/>
  <c r="S8" i="1"/>
  <c r="S7" i="1"/>
  <c r="S6" i="1"/>
  <c r="S5" i="1"/>
  <c r="S4" i="1"/>
  <c r="S3" i="1"/>
  <c r="S200" i="10"/>
  <c r="S199" i="10"/>
  <c r="S198" i="10"/>
  <c r="S197" i="10"/>
  <c r="S196" i="10"/>
  <c r="S195" i="10"/>
  <c r="S194" i="10"/>
  <c r="S193" i="10"/>
  <c r="S192" i="10"/>
  <c r="S191" i="10"/>
  <c r="S190" i="10"/>
  <c r="S189" i="10"/>
  <c r="S188" i="10"/>
  <c r="S187" i="10"/>
  <c r="S186" i="10"/>
  <c r="S185" i="10"/>
  <c r="S184" i="10"/>
  <c r="S183" i="10"/>
  <c r="S182" i="10"/>
  <c r="S181" i="10"/>
  <c r="S180" i="10"/>
  <c r="S179" i="10"/>
  <c r="S178" i="10"/>
  <c r="S177" i="10"/>
  <c r="S176" i="10"/>
  <c r="S175" i="10"/>
  <c r="S174" i="10"/>
  <c r="S173" i="10"/>
  <c r="S172" i="10"/>
  <c r="S171" i="10"/>
  <c r="S170" i="10"/>
  <c r="S169" i="10"/>
  <c r="S168" i="10"/>
  <c r="S167" i="10"/>
  <c r="S166" i="10"/>
  <c r="S165" i="10"/>
  <c r="S164" i="10"/>
  <c r="S163" i="10"/>
  <c r="S162" i="10"/>
  <c r="S161" i="10"/>
  <c r="S160" i="10"/>
  <c r="S159" i="10"/>
  <c r="S158" i="10"/>
  <c r="S157" i="10"/>
  <c r="S156" i="10"/>
  <c r="S155" i="10"/>
  <c r="S154" i="10"/>
  <c r="S153" i="10"/>
  <c r="S152" i="10"/>
  <c r="S151" i="10"/>
  <c r="S150" i="10"/>
  <c r="S149" i="10"/>
  <c r="S148" i="10"/>
  <c r="S147" i="10"/>
  <c r="S146" i="10"/>
  <c r="S145" i="10"/>
  <c r="S144" i="10"/>
  <c r="S143" i="10"/>
  <c r="S142" i="10"/>
  <c r="S141" i="10"/>
  <c r="S140" i="10"/>
  <c r="S139" i="10"/>
  <c r="S138" i="10"/>
  <c r="S137" i="10"/>
  <c r="S136" i="10"/>
  <c r="S135" i="10"/>
  <c r="S134" i="10"/>
  <c r="S133" i="10"/>
  <c r="S132" i="10"/>
  <c r="S131" i="10"/>
  <c r="S130" i="10"/>
  <c r="S129" i="10"/>
  <c r="S128" i="10"/>
  <c r="S127" i="10"/>
  <c r="S126" i="10"/>
  <c r="S125" i="10"/>
  <c r="S124" i="10"/>
  <c r="S123" i="10"/>
  <c r="S122" i="10"/>
  <c r="S121" i="10"/>
  <c r="S120" i="10"/>
  <c r="S119" i="10"/>
  <c r="S118" i="10"/>
  <c r="S117" i="10"/>
  <c r="S116" i="10"/>
  <c r="S115" i="10"/>
  <c r="S114" i="10"/>
  <c r="S113" i="10"/>
  <c r="S112" i="10"/>
  <c r="S111" i="10"/>
  <c r="S110" i="10"/>
  <c r="S109" i="10"/>
  <c r="S108" i="10"/>
  <c r="S107" i="10"/>
  <c r="S106" i="10"/>
  <c r="S105" i="10"/>
  <c r="S104" i="10"/>
  <c r="S103" i="10"/>
  <c r="S102" i="10"/>
  <c r="S101" i="10"/>
  <c r="S100" i="10"/>
  <c r="S99" i="10"/>
  <c r="S98" i="10"/>
  <c r="S97" i="10"/>
  <c r="S96" i="10"/>
  <c r="S95" i="10"/>
  <c r="S94" i="10"/>
  <c r="S93" i="10"/>
  <c r="S92" i="10"/>
  <c r="S91" i="10"/>
  <c r="S90" i="10"/>
  <c r="S89" i="10"/>
  <c r="S88" i="10"/>
  <c r="S87" i="10"/>
  <c r="S86" i="10"/>
  <c r="S85" i="10"/>
  <c r="S84" i="10"/>
  <c r="S83" i="10"/>
  <c r="S82" i="10"/>
  <c r="S81" i="10"/>
  <c r="S80" i="10"/>
  <c r="S79" i="10"/>
  <c r="S78" i="10"/>
  <c r="S77" i="10"/>
  <c r="S76" i="10"/>
  <c r="S75" i="10"/>
  <c r="S74" i="10"/>
  <c r="S73" i="10"/>
  <c r="S72" i="10"/>
  <c r="S71" i="10"/>
  <c r="S70" i="10"/>
  <c r="S69" i="10"/>
  <c r="S68" i="10"/>
  <c r="S67" i="10"/>
  <c r="S66" i="10"/>
  <c r="S199" i="11"/>
  <c r="S198" i="11"/>
  <c r="S197" i="11"/>
  <c r="S196" i="11"/>
  <c r="S195" i="11"/>
  <c r="S194" i="11"/>
  <c r="S193" i="11"/>
  <c r="S192" i="11"/>
  <c r="S191" i="11"/>
  <c r="S190" i="11"/>
  <c r="S189" i="11"/>
  <c r="S188" i="11"/>
  <c r="S187" i="11"/>
  <c r="S186" i="11"/>
  <c r="S185" i="11"/>
  <c r="S184" i="11"/>
  <c r="S183" i="11"/>
  <c r="S182" i="11"/>
  <c r="S181" i="11"/>
  <c r="S180" i="11"/>
  <c r="S179" i="11"/>
  <c r="S178" i="11"/>
  <c r="S177" i="11"/>
  <c r="S176" i="11"/>
  <c r="S175" i="11"/>
  <c r="S174" i="11"/>
  <c r="S173" i="11"/>
  <c r="S172" i="11"/>
  <c r="S171" i="11"/>
  <c r="S170" i="11"/>
  <c r="S169" i="11"/>
  <c r="S168" i="11"/>
  <c r="S167" i="11"/>
  <c r="S166" i="11"/>
  <c r="S165" i="11"/>
  <c r="S164" i="11"/>
  <c r="S163" i="11"/>
  <c r="S162" i="11"/>
  <c r="S161" i="11"/>
  <c r="S160" i="11"/>
  <c r="S159" i="11"/>
  <c r="S158" i="11"/>
  <c r="S157" i="11"/>
  <c r="S156" i="11"/>
  <c r="S155" i="11"/>
  <c r="S154" i="11"/>
  <c r="S153" i="11"/>
  <c r="S152" i="11"/>
  <c r="S151" i="11"/>
  <c r="S150" i="11"/>
  <c r="S149" i="11"/>
  <c r="S148" i="11"/>
  <c r="S147" i="11"/>
  <c r="S146" i="11"/>
  <c r="S145" i="11"/>
  <c r="S144" i="11"/>
  <c r="S143" i="11"/>
  <c r="S142" i="11"/>
  <c r="S141" i="11"/>
  <c r="S140" i="11"/>
  <c r="S139" i="11"/>
  <c r="S138" i="11"/>
  <c r="S137" i="11"/>
  <c r="S136" i="11"/>
  <c r="S135" i="11"/>
  <c r="S134" i="11"/>
  <c r="S133" i="11"/>
  <c r="S132" i="11"/>
  <c r="S131" i="11"/>
  <c r="S130" i="11"/>
  <c r="S129" i="11"/>
  <c r="S128" i="11"/>
  <c r="S127" i="11"/>
  <c r="S126" i="11"/>
  <c r="S125" i="11"/>
  <c r="S124" i="11"/>
  <c r="S123" i="11"/>
  <c r="S122" i="11"/>
  <c r="S121" i="11"/>
  <c r="S120" i="11"/>
  <c r="S119" i="11"/>
  <c r="S118" i="11"/>
  <c r="S117" i="11"/>
  <c r="S116" i="11"/>
  <c r="S115" i="11"/>
  <c r="S114" i="11"/>
  <c r="S113" i="11"/>
  <c r="S112" i="11"/>
  <c r="S111" i="11"/>
  <c r="S110" i="11"/>
  <c r="S109" i="11"/>
  <c r="S108" i="11"/>
  <c r="S107" i="11"/>
  <c r="S106" i="11"/>
  <c r="S105" i="11"/>
  <c r="S104" i="11"/>
  <c r="S103" i="11"/>
  <c r="S102" i="11"/>
  <c r="S101" i="11"/>
  <c r="S100" i="11"/>
  <c r="S99" i="11"/>
  <c r="S98" i="11"/>
  <c r="S97" i="11"/>
  <c r="S96" i="11"/>
  <c r="S95" i="11"/>
  <c r="S94" i="11"/>
  <c r="S93" i="11"/>
  <c r="S92" i="11"/>
  <c r="S91" i="11"/>
  <c r="S90" i="11"/>
  <c r="S89" i="11"/>
  <c r="S88" i="11"/>
  <c r="S87" i="11"/>
  <c r="S86" i="11"/>
  <c r="S85" i="11"/>
  <c r="S84" i="11"/>
  <c r="S83" i="11"/>
  <c r="S82" i="11"/>
  <c r="S81" i="11"/>
  <c r="S80" i="11"/>
  <c r="S79" i="11"/>
  <c r="S200" i="12"/>
  <c r="S199" i="12"/>
  <c r="S198" i="12"/>
  <c r="S197" i="12"/>
  <c r="S196" i="12"/>
  <c r="S195" i="12"/>
  <c r="S194" i="12"/>
  <c r="S193" i="12"/>
  <c r="S192" i="12"/>
  <c r="S191" i="12"/>
  <c r="S190" i="12"/>
  <c r="S189" i="12"/>
  <c r="S188" i="12"/>
  <c r="S187" i="12"/>
  <c r="S186" i="12"/>
  <c r="S185" i="12"/>
  <c r="S184" i="12"/>
  <c r="S183" i="12"/>
  <c r="S182" i="12"/>
  <c r="S181" i="12"/>
  <c r="S180" i="12"/>
  <c r="S179" i="12"/>
  <c r="S178" i="12"/>
  <c r="S177" i="12"/>
  <c r="S176" i="12"/>
  <c r="S175" i="12"/>
  <c r="S174" i="12"/>
  <c r="S173" i="12"/>
  <c r="S172" i="12"/>
  <c r="S171" i="12"/>
  <c r="S170" i="12"/>
  <c r="S169" i="12"/>
  <c r="S168" i="12"/>
  <c r="S167" i="12"/>
  <c r="S166" i="12"/>
  <c r="S165" i="12"/>
  <c r="S164" i="12"/>
  <c r="S163" i="12"/>
  <c r="S162" i="12"/>
  <c r="S161" i="12"/>
  <c r="S160" i="12"/>
  <c r="S159" i="12"/>
  <c r="S158" i="12"/>
  <c r="S157" i="12"/>
  <c r="S156" i="12"/>
  <c r="S155" i="12"/>
  <c r="S154" i="12"/>
  <c r="S153" i="12"/>
  <c r="S152" i="12"/>
  <c r="S151" i="12"/>
  <c r="S150" i="12"/>
  <c r="S149" i="12"/>
  <c r="S148" i="12"/>
  <c r="S147" i="12"/>
  <c r="S146" i="12"/>
  <c r="S145" i="12"/>
  <c r="S144" i="12"/>
  <c r="S143" i="12"/>
  <c r="S142" i="12"/>
  <c r="S141" i="12"/>
  <c r="S140" i="12"/>
  <c r="S139" i="12"/>
  <c r="S138" i="12"/>
  <c r="S137" i="12"/>
  <c r="S136" i="12"/>
  <c r="S135" i="12"/>
  <c r="S134" i="12"/>
  <c r="S133" i="12"/>
  <c r="S132" i="12"/>
  <c r="S131" i="12"/>
  <c r="S130" i="12"/>
  <c r="S129" i="12"/>
  <c r="S128" i="12"/>
  <c r="S127" i="12"/>
  <c r="S126" i="12"/>
  <c r="S125" i="12"/>
  <c r="S124" i="12"/>
  <c r="S123" i="12"/>
  <c r="S122" i="12"/>
  <c r="S121" i="12"/>
  <c r="S120" i="12"/>
  <c r="S119" i="12"/>
  <c r="S118" i="12"/>
  <c r="S117" i="12"/>
  <c r="S116" i="12"/>
  <c r="S115" i="12"/>
  <c r="S114" i="12"/>
  <c r="S113" i="12"/>
  <c r="S112" i="12"/>
  <c r="S111" i="12"/>
  <c r="S110" i="12"/>
  <c r="S109" i="12"/>
  <c r="S108" i="12"/>
  <c r="S107" i="12"/>
  <c r="S106" i="12"/>
  <c r="S105" i="12"/>
  <c r="S104" i="12"/>
  <c r="S103" i="12"/>
  <c r="S102" i="12"/>
  <c r="S101" i="12"/>
  <c r="S100" i="12"/>
  <c r="S99" i="12"/>
  <c r="S98" i="12"/>
  <c r="S97" i="12"/>
  <c r="S96" i="12"/>
  <c r="S95" i="12"/>
  <c r="S94" i="12"/>
  <c r="S93" i="12"/>
  <c r="S92" i="12"/>
  <c r="S91" i="12"/>
  <c r="S90" i="12"/>
  <c r="S89" i="12"/>
  <c r="S88" i="12"/>
  <c r="S87" i="12"/>
  <c r="S86" i="12"/>
  <c r="S85" i="12"/>
  <c r="S84" i="12"/>
  <c r="S83" i="12"/>
  <c r="S82" i="12"/>
  <c r="S81" i="12"/>
  <c r="S80" i="12"/>
  <c r="S79" i="12"/>
  <c r="S78" i="12"/>
  <c r="S77" i="12"/>
  <c r="S76" i="12"/>
  <c r="S75" i="12"/>
  <c r="S74" i="12"/>
  <c r="S73" i="12"/>
  <c r="S72" i="12"/>
  <c r="S71" i="12"/>
  <c r="S70" i="12"/>
  <c r="S69" i="12"/>
  <c r="S68" i="12"/>
  <c r="S67" i="12"/>
  <c r="S66" i="12"/>
  <c r="S65" i="12"/>
  <c r="S64" i="12"/>
  <c r="S63" i="12"/>
  <c r="S62" i="12"/>
  <c r="S61" i="12"/>
  <c r="S60" i="12"/>
  <c r="S59" i="12"/>
  <c r="S58" i="12"/>
  <c r="S57" i="12"/>
  <c r="S56" i="12"/>
  <c r="S55" i="12"/>
  <c r="S54" i="12"/>
  <c r="S53" i="12"/>
  <c r="S52" i="12"/>
  <c r="S51" i="12"/>
  <c r="S50" i="12"/>
  <c r="S49" i="12"/>
  <c r="S48" i="12"/>
  <c r="S47" i="12"/>
  <c r="S46" i="12"/>
  <c r="S45" i="12"/>
  <c r="S44" i="12"/>
  <c r="S43" i="12"/>
  <c r="S42" i="12"/>
  <c r="S198" i="13"/>
  <c r="S197" i="13"/>
  <c r="S196" i="13"/>
  <c r="S195" i="13"/>
  <c r="S194" i="13"/>
  <c r="S193" i="13"/>
  <c r="S192" i="13"/>
  <c r="S191" i="13"/>
  <c r="S190" i="13"/>
  <c r="S189" i="13"/>
  <c r="S188" i="13"/>
  <c r="S187" i="13"/>
  <c r="S186" i="13"/>
  <c r="S185" i="13"/>
  <c r="S184" i="13"/>
  <c r="S183" i="13"/>
  <c r="S182" i="13"/>
  <c r="S181" i="13"/>
  <c r="S180" i="13"/>
  <c r="S179" i="13"/>
  <c r="S178" i="13"/>
  <c r="S177" i="13"/>
  <c r="S176" i="13"/>
  <c r="S175" i="13"/>
  <c r="S174" i="13"/>
  <c r="S173" i="13"/>
  <c r="S172" i="13"/>
  <c r="S171" i="13"/>
  <c r="S170" i="13"/>
  <c r="S169" i="13"/>
  <c r="S168" i="13"/>
  <c r="S167" i="13"/>
  <c r="S166" i="13"/>
  <c r="S165" i="13"/>
  <c r="S164" i="13"/>
  <c r="S163" i="13"/>
  <c r="S162" i="13"/>
  <c r="S161" i="13"/>
  <c r="S160" i="13"/>
  <c r="S159" i="13"/>
  <c r="S158" i="13"/>
  <c r="S157" i="13"/>
  <c r="S156" i="13"/>
  <c r="S155" i="13"/>
  <c r="S154" i="13"/>
  <c r="S153" i="13"/>
  <c r="S152" i="13"/>
  <c r="S151" i="13"/>
  <c r="S150" i="13"/>
  <c r="S149" i="13"/>
  <c r="S148" i="13"/>
  <c r="S147" i="13"/>
  <c r="S146" i="13"/>
  <c r="S145" i="13"/>
  <c r="S144" i="13"/>
  <c r="S143" i="13"/>
  <c r="S142" i="13"/>
  <c r="S141" i="13"/>
  <c r="S140" i="13"/>
  <c r="S139" i="13"/>
  <c r="S138" i="13"/>
  <c r="S137" i="13"/>
  <c r="S136" i="13"/>
  <c r="S135" i="13"/>
  <c r="S134" i="13"/>
  <c r="S133" i="13"/>
  <c r="S132" i="13"/>
  <c r="S131" i="13"/>
  <c r="S130" i="13"/>
  <c r="S129" i="13"/>
  <c r="S128" i="13"/>
  <c r="S127" i="13"/>
  <c r="S126" i="13"/>
  <c r="S125" i="13"/>
  <c r="S124" i="13"/>
  <c r="S123" i="13"/>
  <c r="S122" i="13"/>
  <c r="S121" i="13"/>
  <c r="S120" i="13"/>
  <c r="S119" i="13"/>
  <c r="S118" i="13"/>
  <c r="S117" i="13"/>
  <c r="S116" i="13"/>
  <c r="S115" i="13"/>
  <c r="S114" i="13"/>
  <c r="S113" i="13"/>
  <c r="S112" i="13"/>
  <c r="S111" i="13"/>
  <c r="S110" i="13"/>
  <c r="S109" i="13"/>
  <c r="S108" i="13"/>
  <c r="S107" i="13"/>
  <c r="S106" i="13"/>
  <c r="S105" i="13"/>
  <c r="S104" i="13"/>
  <c r="S103" i="13"/>
  <c r="S102" i="13"/>
  <c r="S101" i="13"/>
  <c r="S100" i="13"/>
  <c r="S99" i="13"/>
  <c r="S98" i="13"/>
  <c r="S97" i="13"/>
  <c r="S96" i="13"/>
  <c r="S95" i="13"/>
  <c r="S94" i="13"/>
  <c r="S191" i="14"/>
  <c r="S190" i="14"/>
  <c r="S189" i="14"/>
  <c r="S188" i="14"/>
  <c r="S187" i="14"/>
  <c r="S186" i="14"/>
  <c r="S185" i="14"/>
  <c r="S184" i="14"/>
  <c r="S183" i="14"/>
  <c r="S182" i="14"/>
  <c r="S181" i="14"/>
  <c r="S180" i="14"/>
  <c r="S179" i="14"/>
  <c r="S178" i="14"/>
  <c r="S177" i="14"/>
  <c r="S176" i="14"/>
  <c r="S175" i="14"/>
  <c r="S174" i="14"/>
  <c r="S173" i="14"/>
  <c r="S172" i="14"/>
  <c r="S171" i="14"/>
  <c r="S170" i="14"/>
  <c r="S169" i="14"/>
  <c r="S168" i="14"/>
  <c r="S167" i="14"/>
  <c r="S166" i="14"/>
  <c r="S165" i="14"/>
  <c r="S164" i="14"/>
  <c r="S163" i="14"/>
  <c r="S162" i="14"/>
  <c r="S161" i="14"/>
  <c r="S160" i="14"/>
  <c r="S194" i="4"/>
  <c r="S193" i="4"/>
  <c r="S192" i="4"/>
  <c r="S191" i="4"/>
  <c r="S190" i="4"/>
  <c r="S189" i="4"/>
  <c r="S188" i="4"/>
  <c r="S187" i="4"/>
  <c r="S186" i="4"/>
  <c r="S185" i="4"/>
  <c r="S184" i="4"/>
  <c r="S183" i="4"/>
  <c r="S182" i="4"/>
  <c r="S181" i="4"/>
  <c r="S180" i="4"/>
  <c r="S179" i="4"/>
  <c r="S178" i="4"/>
  <c r="S177" i="4"/>
  <c r="S176" i="4"/>
  <c r="S175" i="4"/>
  <c r="S174" i="4"/>
  <c r="S173" i="4"/>
  <c r="S172" i="4"/>
  <c r="S171" i="4"/>
  <c r="S170" i="4"/>
  <c r="S169" i="4"/>
  <c r="S168" i="4"/>
  <c r="S167" i="4"/>
  <c r="S166" i="4"/>
  <c r="S165" i="4"/>
  <c r="S164" i="4"/>
  <c r="S163" i="4"/>
  <c r="S162" i="4"/>
  <c r="S161" i="4"/>
  <c r="S160" i="4"/>
  <c r="S159" i="4"/>
  <c r="S158" i="4"/>
  <c r="S157" i="4"/>
  <c r="S156" i="4"/>
  <c r="S155" i="4"/>
  <c r="S154" i="4"/>
  <c r="S153" i="4"/>
  <c r="S152" i="4"/>
  <c r="S151" i="4"/>
  <c r="S150" i="4"/>
  <c r="S149" i="4"/>
  <c r="S148" i="4"/>
  <c r="S147" i="4"/>
  <c r="S146" i="4"/>
  <c r="S145" i="4"/>
  <c r="S144" i="4"/>
  <c r="S143" i="4"/>
  <c r="S142" i="4"/>
  <c r="S141" i="4"/>
  <c r="S140" i="4"/>
  <c r="S139" i="4"/>
  <c r="S138" i="4"/>
  <c r="S137" i="4"/>
  <c r="S136" i="4"/>
  <c r="S135" i="4"/>
  <c r="S134" i="4"/>
  <c r="S133" i="4"/>
  <c r="S132" i="4"/>
  <c r="S131" i="4"/>
  <c r="S130" i="4"/>
  <c r="S129" i="4"/>
  <c r="S128" i="4"/>
  <c r="S127" i="4"/>
  <c r="S126" i="4"/>
  <c r="S125" i="4"/>
  <c r="S124" i="4"/>
  <c r="S123" i="4"/>
  <c r="S122" i="4"/>
  <c r="S121" i="4"/>
  <c r="S120" i="4"/>
  <c r="S119" i="4"/>
  <c r="S118" i="4"/>
  <c r="S117" i="4"/>
  <c r="S116" i="4"/>
  <c r="S196" i="5"/>
  <c r="S195" i="5"/>
  <c r="S194" i="5"/>
  <c r="S193" i="5"/>
  <c r="S192" i="5"/>
  <c r="S191" i="5"/>
  <c r="S190" i="5"/>
  <c r="S189" i="5"/>
  <c r="S188" i="5"/>
  <c r="S187" i="5"/>
  <c r="S186" i="5"/>
  <c r="S185" i="5"/>
  <c r="S184" i="5"/>
  <c r="S183" i="5"/>
  <c r="S182" i="5"/>
  <c r="S181" i="5"/>
  <c r="S180" i="5"/>
  <c r="S179" i="5"/>
  <c r="S178" i="5"/>
  <c r="S177" i="5"/>
  <c r="S176" i="5"/>
  <c r="S175" i="5"/>
  <c r="S174" i="5"/>
  <c r="S173" i="5"/>
  <c r="S172" i="5"/>
  <c r="S171" i="5"/>
  <c r="S170" i="5"/>
  <c r="S169" i="5"/>
  <c r="S168" i="5"/>
  <c r="S167" i="5"/>
  <c r="S166" i="5"/>
  <c r="S165" i="5"/>
  <c r="S164" i="5"/>
  <c r="S163" i="5"/>
  <c r="S162" i="5"/>
  <c r="S161" i="5"/>
  <c r="S160" i="5"/>
  <c r="S159" i="5"/>
  <c r="S158" i="5"/>
  <c r="S157" i="5"/>
  <c r="S156" i="5"/>
  <c r="S155" i="5"/>
  <c r="S154" i="5"/>
  <c r="S153" i="5"/>
  <c r="S152" i="5"/>
  <c r="S151" i="5"/>
  <c r="S150" i="5"/>
  <c r="S149" i="5"/>
  <c r="S148" i="5"/>
  <c r="S147" i="5"/>
  <c r="S146" i="5"/>
  <c r="S145" i="5"/>
  <c r="S144" i="5"/>
  <c r="S143" i="5"/>
  <c r="S142" i="5"/>
  <c r="S141" i="5"/>
  <c r="S140" i="5"/>
  <c r="S139" i="5"/>
  <c r="S138" i="5"/>
  <c r="S137" i="5"/>
  <c r="S136" i="5"/>
  <c r="S135" i="5"/>
  <c r="S134" i="5"/>
  <c r="S133" i="5"/>
  <c r="S132" i="5"/>
  <c r="S131" i="5"/>
  <c r="S130" i="5"/>
  <c r="S129" i="5"/>
  <c r="S128" i="5"/>
  <c r="S127" i="5"/>
  <c r="S126" i="5"/>
  <c r="S125" i="5"/>
  <c r="S124" i="5"/>
  <c r="S123" i="5"/>
  <c r="S122" i="5"/>
  <c r="S121" i="5"/>
  <c r="S120" i="5"/>
  <c r="S119" i="5"/>
  <c r="S118" i="5"/>
  <c r="S117" i="5"/>
  <c r="S116" i="5"/>
  <c r="S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200" i="6"/>
  <c r="S199" i="6"/>
  <c r="S198" i="6"/>
  <c r="S197" i="6"/>
  <c r="S196" i="6"/>
  <c r="S195" i="6"/>
  <c r="S194" i="6"/>
  <c r="S193" i="6"/>
  <c r="S192" i="6"/>
  <c r="S191" i="6"/>
  <c r="S190" i="6"/>
  <c r="S189" i="6"/>
  <c r="S188" i="6"/>
  <c r="S187" i="6"/>
  <c r="S186" i="6"/>
  <c r="S185" i="6"/>
  <c r="S184" i="6"/>
  <c r="S183" i="6"/>
  <c r="S182" i="6"/>
  <c r="S181" i="6"/>
  <c r="S180" i="6"/>
  <c r="S179" i="6"/>
  <c r="S178" i="6"/>
  <c r="S177" i="6"/>
  <c r="S176" i="6"/>
  <c r="S175" i="6"/>
  <c r="S174" i="6"/>
  <c r="S173" i="6"/>
  <c r="S172" i="6"/>
  <c r="S171" i="6"/>
  <c r="S170" i="6"/>
  <c r="S169" i="6"/>
  <c r="S168" i="6"/>
  <c r="S167" i="6"/>
  <c r="S166" i="6"/>
  <c r="S165" i="6"/>
  <c r="S164" i="6"/>
  <c r="S163" i="6"/>
  <c r="S162" i="6"/>
  <c r="S161" i="6"/>
  <c r="S160" i="6"/>
  <c r="S159" i="6"/>
  <c r="S158" i="6"/>
  <c r="S157" i="6"/>
  <c r="S156" i="6"/>
  <c r="S155" i="6"/>
  <c r="S154" i="6"/>
  <c r="S153" i="6"/>
  <c r="S152" i="6"/>
  <c r="S151" i="6"/>
  <c r="S150" i="6"/>
  <c r="S149" i="6"/>
  <c r="S148" i="6"/>
  <c r="S147" i="6"/>
  <c r="S146" i="6"/>
  <c r="S145" i="6"/>
  <c r="S144" i="6"/>
  <c r="S143" i="6"/>
  <c r="S142" i="6"/>
  <c r="S141" i="6"/>
  <c r="S140" i="6"/>
  <c r="S139" i="6"/>
  <c r="S138" i="6"/>
  <c r="S137" i="6"/>
  <c r="S136" i="6"/>
  <c r="S135" i="6"/>
  <c r="S134" i="6"/>
  <c r="S133" i="6"/>
  <c r="S132" i="6"/>
  <c r="S131" i="6"/>
  <c r="S130" i="6"/>
  <c r="S129" i="6"/>
  <c r="S200" i="7"/>
  <c r="S199" i="7"/>
  <c r="S198" i="7"/>
  <c r="S197" i="7"/>
  <c r="S196" i="7"/>
  <c r="S195" i="7"/>
  <c r="S194" i="7"/>
  <c r="S193" i="7"/>
  <c r="S192" i="7"/>
  <c r="S191" i="7"/>
  <c r="S190" i="7"/>
  <c r="S189" i="7"/>
  <c r="S188" i="7"/>
  <c r="S187" i="7"/>
  <c r="S186" i="7"/>
  <c r="S185" i="7"/>
  <c r="S184" i="7"/>
  <c r="S183" i="7"/>
  <c r="S182" i="7"/>
  <c r="S181" i="7"/>
  <c r="S180" i="7"/>
  <c r="S179" i="7"/>
  <c r="S178" i="7"/>
  <c r="S177" i="7"/>
  <c r="S176" i="7"/>
  <c r="S175" i="7"/>
  <c r="S174" i="7"/>
  <c r="S173" i="7"/>
  <c r="S172" i="7"/>
  <c r="S171" i="7"/>
  <c r="S170" i="7"/>
  <c r="S169" i="7"/>
  <c r="S168" i="7"/>
  <c r="S167" i="7"/>
  <c r="S166" i="7"/>
  <c r="S165" i="7"/>
  <c r="S164" i="7"/>
  <c r="S163" i="7"/>
  <c r="S162" i="7"/>
  <c r="S161" i="7"/>
  <c r="S160" i="7"/>
  <c r="S159" i="7"/>
  <c r="S158" i="7"/>
  <c r="S157" i="7"/>
  <c r="S156" i="7"/>
  <c r="S155" i="7"/>
  <c r="S154" i="7"/>
  <c r="S153" i="7"/>
  <c r="S152" i="7"/>
  <c r="S151" i="7"/>
  <c r="S150" i="7"/>
  <c r="S149" i="7"/>
  <c r="S148" i="7"/>
  <c r="S147" i="7"/>
  <c r="S146" i="7"/>
  <c r="S145" i="7"/>
  <c r="S144" i="7"/>
  <c r="S143" i="7"/>
  <c r="S142" i="7"/>
  <c r="S141" i="7"/>
  <c r="S140" i="7"/>
  <c r="S139" i="7"/>
  <c r="S138" i="7"/>
  <c r="S137" i="7"/>
  <c r="S136" i="7"/>
  <c r="S135" i="7"/>
  <c r="S134" i="7"/>
  <c r="S133" i="7"/>
  <c r="S132" i="7"/>
  <c r="S131" i="7"/>
  <c r="S130" i="7"/>
  <c r="S129" i="7"/>
  <c r="S128" i="7"/>
  <c r="S127" i="7"/>
  <c r="S126" i="7"/>
  <c r="S125" i="7"/>
  <c r="S124" i="7"/>
  <c r="S123" i="7"/>
  <c r="S122" i="7"/>
  <c r="S121" i="7"/>
  <c r="S120" i="7"/>
  <c r="S119" i="7"/>
  <c r="S118" i="7"/>
  <c r="S117" i="7"/>
  <c r="S116" i="7"/>
  <c r="S115" i="7"/>
  <c r="S114" i="7"/>
  <c r="S113" i="7"/>
  <c r="S112" i="7"/>
  <c r="S111" i="7"/>
  <c r="S110" i="7"/>
  <c r="S109" i="7"/>
  <c r="S108" i="7"/>
  <c r="S107" i="7"/>
  <c r="S106" i="7"/>
  <c r="S105" i="7"/>
  <c r="S104" i="7"/>
  <c r="S103" i="7"/>
  <c r="S102" i="7"/>
  <c r="S101" i="7"/>
  <c r="S100" i="7"/>
  <c r="S99" i="7"/>
  <c r="S98" i="7"/>
  <c r="S97" i="7"/>
  <c r="S96" i="7"/>
  <c r="S95" i="7"/>
  <c r="S94" i="7"/>
  <c r="S93" i="7"/>
  <c r="S92" i="7"/>
  <c r="S91" i="7"/>
  <c r="S90" i="7"/>
  <c r="S89" i="7"/>
  <c r="S88" i="7"/>
  <c r="S87" i="7"/>
  <c r="S86" i="7"/>
  <c r="S85" i="7"/>
  <c r="S84" i="7"/>
  <c r="S83" i="7"/>
  <c r="S82" i="7"/>
  <c r="S81" i="7"/>
  <c r="S80" i="7"/>
  <c r="S79" i="7"/>
  <c r="S78" i="7"/>
  <c r="S77" i="7"/>
  <c r="S76" i="7"/>
  <c r="S75" i="7"/>
  <c r="S74" i="7"/>
  <c r="S73" i="7"/>
  <c r="S72" i="7"/>
  <c r="S71" i="7"/>
  <c r="S195" i="8"/>
  <c r="S194" i="8"/>
  <c r="S193" i="8"/>
  <c r="S192" i="8"/>
  <c r="S191" i="8"/>
  <c r="S190" i="8"/>
  <c r="S189" i="8"/>
  <c r="S188" i="8"/>
  <c r="S187" i="8"/>
  <c r="S186" i="8"/>
  <c r="S185" i="8"/>
  <c r="S184" i="8"/>
  <c r="S183" i="8"/>
  <c r="S182" i="8"/>
  <c r="S181" i="8"/>
  <c r="S180" i="8"/>
  <c r="S179" i="8"/>
  <c r="S178" i="8"/>
  <c r="S177" i="8"/>
  <c r="S176" i="8"/>
  <c r="S175" i="8"/>
  <c r="S174" i="8"/>
  <c r="S173" i="8"/>
  <c r="S172" i="8"/>
  <c r="S171" i="8"/>
  <c r="S170" i="8"/>
  <c r="S169" i="8"/>
  <c r="S168" i="8"/>
  <c r="S167" i="8"/>
  <c r="S166" i="8"/>
  <c r="S165" i="8"/>
  <c r="S164" i="8"/>
  <c r="S163" i="8"/>
  <c r="S162" i="8"/>
  <c r="S161" i="8"/>
  <c r="S160" i="8"/>
  <c r="S159" i="8"/>
  <c r="S158" i="8"/>
  <c r="S157" i="8"/>
  <c r="S156" i="8"/>
  <c r="S155" i="8"/>
  <c r="S154" i="8"/>
  <c r="S153" i="8"/>
  <c r="S152" i="8"/>
  <c r="S151" i="8"/>
  <c r="S150" i="8"/>
  <c r="S149" i="8"/>
  <c r="S148" i="8"/>
  <c r="S147" i="8"/>
  <c r="S146" i="8"/>
  <c r="S145" i="8"/>
  <c r="S144" i="8"/>
  <c r="S143" i="8"/>
  <c r="S142" i="8"/>
  <c r="S141" i="8"/>
  <c r="S140" i="8"/>
  <c r="S139" i="8"/>
  <c r="S138" i="8"/>
  <c r="S137" i="8"/>
  <c r="S136" i="8"/>
  <c r="S135" i="8"/>
  <c r="S134" i="8"/>
  <c r="S133" i="8"/>
  <c r="S132" i="8"/>
  <c r="S131" i="8"/>
  <c r="S130" i="8"/>
  <c r="S129" i="8"/>
  <c r="S128" i="8"/>
  <c r="S127" i="8"/>
  <c r="S126" i="8"/>
  <c r="S125" i="8"/>
  <c r="S124" i="8"/>
  <c r="S123" i="8"/>
  <c r="S122" i="8"/>
  <c r="S121" i="8"/>
  <c r="S120" i="8"/>
  <c r="S119" i="8"/>
  <c r="S118" i="8"/>
  <c r="S117" i="8"/>
  <c r="S116" i="8"/>
  <c r="S115" i="8"/>
  <c r="S114" i="8"/>
  <c r="S113" i="8"/>
  <c r="S112" i="8"/>
  <c r="S111" i="8"/>
  <c r="S110" i="8"/>
  <c r="S109" i="8"/>
  <c r="S108" i="8"/>
  <c r="S107" i="8"/>
  <c r="S106" i="8"/>
  <c r="S105" i="8"/>
  <c r="S104" i="8"/>
  <c r="S103" i="8"/>
  <c r="S102" i="8"/>
  <c r="S101" i="8"/>
  <c r="S100" i="8"/>
  <c r="S99" i="8"/>
  <c r="S98" i="8"/>
  <c r="S97" i="8"/>
  <c r="S96" i="8"/>
  <c r="S95" i="8"/>
  <c r="J43" i="17"/>
  <c r="L41" i="17"/>
  <c r="L34" i="17"/>
  <c r="J46" i="17"/>
  <c r="J44" i="17"/>
  <c r="J45" i="17"/>
  <c r="L42" i="17"/>
  <c r="J23" i="17"/>
  <c r="J28" i="17"/>
  <c r="L36" i="17"/>
  <c r="J41" i="17"/>
  <c r="J36" i="17"/>
  <c r="J42" i="17"/>
  <c r="J34" i="17"/>
  <c r="L45" i="17"/>
  <c r="L46" i="17"/>
  <c r="L35" i="17"/>
  <c r="L23" i="17"/>
  <c r="J33" i="17"/>
  <c r="L43" i="17"/>
  <c r="L28" i="17"/>
  <c r="L33" i="17"/>
  <c r="L44" i="17"/>
  <c r="J35" i="17"/>
  <c r="J52" i="17" l="1"/>
  <c r="L52" i="17"/>
  <c r="S2" i="1"/>
  <c r="R203" i="1" s="1"/>
  <c r="R219" i="2"/>
  <c r="R203" i="10"/>
  <c r="R202" i="11"/>
  <c r="R203" i="12"/>
  <c r="R197" i="4"/>
  <c r="R199" i="5"/>
  <c r="R203" i="3"/>
  <c r="R203" i="7"/>
  <c r="R201" i="13" l="1"/>
  <c r="R198" i="8"/>
  <c r="V218" i="10" l="1"/>
  <c r="V217" i="10"/>
  <c r="V216" i="10"/>
  <c r="V215" i="10"/>
  <c r="V214" i="10"/>
  <c r="V213" i="10"/>
  <c r="V212" i="10"/>
  <c r="V211" i="10"/>
  <c r="V210" i="10"/>
  <c r="V209" i="10"/>
  <c r="V208" i="10"/>
  <c r="V207" i="10"/>
  <c r="V206" i="10"/>
  <c r="V205" i="10"/>
  <c r="V204" i="10"/>
  <c r="V203" i="10"/>
  <c r="V217" i="11"/>
  <c r="V216" i="11"/>
  <c r="V215" i="11"/>
  <c r="V214" i="11"/>
  <c r="V213" i="11"/>
  <c r="V212" i="11"/>
  <c r="V211" i="11"/>
  <c r="V210" i="11"/>
  <c r="V209" i="11"/>
  <c r="V208" i="11"/>
  <c r="V207" i="11"/>
  <c r="V206" i="11"/>
  <c r="V205" i="11"/>
  <c r="V204" i="11"/>
  <c r="V203" i="11"/>
  <c r="V202" i="11"/>
  <c r="V218" i="12"/>
  <c r="V217" i="12"/>
  <c r="V216" i="12"/>
  <c r="V215" i="12"/>
  <c r="V214" i="12"/>
  <c r="V213" i="12"/>
  <c r="V212" i="12"/>
  <c r="V211" i="12"/>
  <c r="V210" i="12"/>
  <c r="V209" i="12"/>
  <c r="V208" i="12"/>
  <c r="V207" i="12"/>
  <c r="V206" i="12"/>
  <c r="V205" i="12"/>
  <c r="V204" i="12"/>
  <c r="V203" i="12"/>
  <c r="V216" i="13"/>
  <c r="V215" i="13"/>
  <c r="V214" i="13"/>
  <c r="V213" i="13"/>
  <c r="V212" i="13"/>
  <c r="V211" i="13"/>
  <c r="V210" i="13"/>
  <c r="V209" i="13"/>
  <c r="V208" i="13"/>
  <c r="V207" i="13"/>
  <c r="V206" i="13"/>
  <c r="V205" i="13"/>
  <c r="V204" i="13"/>
  <c r="V203" i="13"/>
  <c r="V202" i="13"/>
  <c r="V201" i="13"/>
  <c r="V209" i="14"/>
  <c r="V208" i="14"/>
  <c r="V207" i="14"/>
  <c r="V206" i="14"/>
  <c r="V205" i="14"/>
  <c r="V204" i="14"/>
  <c r="V203" i="14"/>
  <c r="V202" i="14"/>
  <c r="V201" i="14"/>
  <c r="V200" i="14"/>
  <c r="V199" i="14"/>
  <c r="V198" i="14"/>
  <c r="V197" i="14"/>
  <c r="V196" i="14"/>
  <c r="V195" i="14"/>
  <c r="V194" i="14"/>
  <c r="V212" i="4"/>
  <c r="V211" i="4"/>
  <c r="V210" i="4"/>
  <c r="V209" i="4"/>
  <c r="V208" i="4"/>
  <c r="V207" i="4"/>
  <c r="V206" i="4"/>
  <c r="V205" i="4"/>
  <c r="V204" i="4"/>
  <c r="V203" i="4"/>
  <c r="V202" i="4"/>
  <c r="V201" i="4"/>
  <c r="V200" i="4"/>
  <c r="V199" i="4"/>
  <c r="V198" i="4"/>
  <c r="V197" i="4"/>
  <c r="V214" i="5"/>
  <c r="V213" i="5"/>
  <c r="V212" i="5"/>
  <c r="V211" i="5"/>
  <c r="V210" i="5"/>
  <c r="V209" i="5"/>
  <c r="V208" i="5"/>
  <c r="V207" i="5"/>
  <c r="V206" i="5"/>
  <c r="V205" i="5"/>
  <c r="V204" i="5"/>
  <c r="V203" i="5"/>
  <c r="V202" i="5"/>
  <c r="V201" i="5"/>
  <c r="V200" i="5"/>
  <c r="V199" i="5"/>
  <c r="V218" i="3"/>
  <c r="V217" i="3"/>
  <c r="V216" i="3"/>
  <c r="V215" i="3"/>
  <c r="V214" i="3"/>
  <c r="V213" i="3"/>
  <c r="V212" i="3"/>
  <c r="V211" i="3"/>
  <c r="V210" i="3"/>
  <c r="V209" i="3"/>
  <c r="V208" i="3"/>
  <c r="V207" i="3"/>
  <c r="V206" i="3"/>
  <c r="V205" i="3"/>
  <c r="V204" i="3"/>
  <c r="V203" i="3"/>
  <c r="V218" i="6"/>
  <c r="V217" i="6"/>
  <c r="V216" i="6"/>
  <c r="V215" i="6"/>
  <c r="V214" i="6"/>
  <c r="V213" i="6"/>
  <c r="V212" i="6"/>
  <c r="V211" i="6"/>
  <c r="V210" i="6"/>
  <c r="V209" i="6"/>
  <c r="V208" i="6"/>
  <c r="V207" i="6"/>
  <c r="V206" i="6"/>
  <c r="V205" i="6"/>
  <c r="V204" i="6"/>
  <c r="V203" i="6"/>
  <c r="V218" i="7"/>
  <c r="V217" i="7"/>
  <c r="V216" i="7"/>
  <c r="V215" i="7"/>
  <c r="V214" i="7"/>
  <c r="V213" i="7"/>
  <c r="V212" i="7"/>
  <c r="V211" i="7"/>
  <c r="V210" i="7"/>
  <c r="V209" i="7"/>
  <c r="V208" i="7"/>
  <c r="V207" i="7"/>
  <c r="V206" i="7"/>
  <c r="V205" i="7"/>
  <c r="V204" i="7"/>
  <c r="V203" i="7"/>
  <c r="V213" i="8"/>
  <c r="V212" i="8"/>
  <c r="V211" i="8"/>
  <c r="V210" i="8"/>
  <c r="V209" i="8"/>
  <c r="V208" i="8"/>
  <c r="V207" i="8"/>
  <c r="V206" i="8"/>
  <c r="V205" i="8"/>
  <c r="V204" i="8"/>
  <c r="V203" i="8"/>
  <c r="V202" i="8"/>
  <c r="V201" i="8"/>
  <c r="V200" i="8"/>
  <c r="V199" i="8"/>
  <c r="V198" i="8"/>
  <c r="B207" i="9" l="1"/>
  <c r="B206" i="9"/>
  <c r="B205" i="9"/>
  <c r="B204" i="9"/>
  <c r="B203" i="9"/>
  <c r="B202" i="9"/>
  <c r="B209" i="10"/>
  <c r="B208" i="10"/>
  <c r="B207" i="10"/>
  <c r="B206" i="10"/>
  <c r="B205" i="10"/>
  <c r="B204" i="10"/>
  <c r="B208" i="11"/>
  <c r="B207" i="11"/>
  <c r="B206" i="11"/>
  <c r="B205" i="11"/>
  <c r="B204" i="11"/>
  <c r="B203" i="11"/>
  <c r="B209" i="12"/>
  <c r="B208" i="12"/>
  <c r="B207" i="12"/>
  <c r="B206" i="12"/>
  <c r="B205" i="12"/>
  <c r="B204" i="12"/>
  <c r="B207" i="13"/>
  <c r="B206" i="13"/>
  <c r="B205" i="13"/>
  <c r="B204" i="13"/>
  <c r="B203" i="13"/>
  <c r="B202" i="13"/>
  <c r="B200" i="14"/>
  <c r="B199" i="14"/>
  <c r="B198" i="14"/>
  <c r="B197" i="14"/>
  <c r="B196" i="14"/>
  <c r="B195" i="14"/>
  <c r="B203" i="4"/>
  <c r="B202" i="4"/>
  <c r="B201" i="4"/>
  <c r="B200" i="4"/>
  <c r="B199" i="4"/>
  <c r="B198" i="4"/>
  <c r="B205" i="5"/>
  <c r="B204" i="5"/>
  <c r="B203" i="5"/>
  <c r="B202" i="5"/>
  <c r="B201" i="5"/>
  <c r="B200" i="5"/>
  <c r="B209" i="3"/>
  <c r="B208" i="3"/>
  <c r="B207" i="3"/>
  <c r="B206" i="3"/>
  <c r="B205" i="3"/>
  <c r="B204" i="3"/>
  <c r="B209" i="6"/>
  <c r="B208" i="6"/>
  <c r="B207" i="6"/>
  <c r="B206" i="6"/>
  <c r="B205" i="6"/>
  <c r="B204" i="6"/>
  <c r="B204" i="8"/>
  <c r="B203" i="8"/>
  <c r="B202" i="8"/>
  <c r="B201" i="8"/>
  <c r="B200" i="8"/>
  <c r="B199" i="8"/>
  <c r="B209" i="7"/>
  <c r="B208" i="7"/>
  <c r="B207" i="7"/>
  <c r="B206" i="7"/>
  <c r="B205" i="7"/>
  <c r="B204" i="7"/>
  <c r="B202" i="11" l="1"/>
  <c r="B203" i="12"/>
  <c r="B201" i="13"/>
  <c r="B194" i="14"/>
  <c r="B197" i="4"/>
  <c r="B199" i="5"/>
  <c r="B203" i="3"/>
  <c r="B203" i="6"/>
  <c r="B203" i="7"/>
  <c r="B198" i="8"/>
  <c r="B203" i="10"/>
  <c r="B201" i="9"/>
  <c r="D8" i="2" l="1"/>
  <c r="T4" i="2" l="1"/>
  <c r="N275" i="2" l="1"/>
  <c r="N276" i="2"/>
  <c r="N277" i="2"/>
  <c r="N278" i="2"/>
  <c r="N279" i="2"/>
  <c r="N280" i="2"/>
  <c r="N281" i="2"/>
  <c r="N282" i="2"/>
  <c r="N135" i="2"/>
  <c r="N136" i="2"/>
  <c r="N137" i="2"/>
  <c r="N138" i="2"/>
  <c r="N139" i="2"/>
  <c r="N140" i="2"/>
  <c r="N141" i="2"/>
  <c r="N142" i="2"/>
  <c r="N143" i="2"/>
  <c r="N144" i="2"/>
  <c r="N145" i="2"/>
  <c r="N146" i="2"/>
  <c r="N147" i="2"/>
  <c r="N148" i="2"/>
  <c r="N149" i="2"/>
  <c r="N150" i="2"/>
  <c r="N151" i="2"/>
  <c r="M135" i="2"/>
  <c r="M136" i="2"/>
  <c r="M137" i="2"/>
  <c r="M138" i="2"/>
  <c r="M139" i="2"/>
  <c r="M140" i="2"/>
  <c r="M141" i="2"/>
  <c r="M142" i="2"/>
  <c r="M143" i="2"/>
  <c r="M144" i="2"/>
  <c r="M145" i="2"/>
  <c r="M146" i="2"/>
  <c r="M147" i="2"/>
  <c r="M148" i="2"/>
  <c r="M149" i="2"/>
  <c r="M150" i="2"/>
  <c r="M151" i="2"/>
  <c r="N134" i="2"/>
  <c r="M134" i="2"/>
  <c r="L134" i="2"/>
  <c r="L135" i="2"/>
  <c r="L136" i="2"/>
  <c r="L137" i="2"/>
  <c r="L138" i="2"/>
  <c r="L139" i="2"/>
  <c r="L140" i="2"/>
  <c r="L141" i="2"/>
  <c r="L142" i="2"/>
  <c r="L143" i="2"/>
  <c r="L144" i="2"/>
  <c r="L145" i="2"/>
  <c r="L146" i="2"/>
  <c r="L147" i="2"/>
  <c r="L148" i="2"/>
  <c r="L149" i="2"/>
  <c r="L150" i="2"/>
  <c r="L151" i="2"/>
  <c r="R275" i="2"/>
  <c r="R276" i="2"/>
  <c r="R277" i="2"/>
  <c r="R278" i="2"/>
  <c r="R279" i="2"/>
  <c r="R280" i="2"/>
  <c r="R281" i="2"/>
  <c r="R282" i="2"/>
  <c r="Q275" i="2"/>
  <c r="Q276" i="2"/>
  <c r="Q277" i="2"/>
  <c r="Q278" i="2"/>
  <c r="Q279" i="2"/>
  <c r="Q280" i="2"/>
  <c r="Q281" i="2"/>
  <c r="Q282" i="2"/>
  <c r="P275" i="2"/>
  <c r="P276" i="2"/>
  <c r="P277" i="2"/>
  <c r="S277" i="2" s="1"/>
  <c r="P278" i="2"/>
  <c r="P279" i="2"/>
  <c r="S279" i="2" s="1"/>
  <c r="P280" i="2"/>
  <c r="P281" i="2"/>
  <c r="P282" i="2"/>
  <c r="R151" i="2"/>
  <c r="Q151" i="2"/>
  <c r="R140" i="2"/>
  <c r="R141" i="2"/>
  <c r="R142" i="2"/>
  <c r="R143" i="2"/>
  <c r="R144" i="2"/>
  <c r="R145" i="2"/>
  <c r="R146" i="2"/>
  <c r="R147" i="2"/>
  <c r="R148" i="2"/>
  <c r="R149" i="2"/>
  <c r="R150" i="2"/>
  <c r="Q140" i="2"/>
  <c r="Q141" i="2"/>
  <c r="Q142" i="2"/>
  <c r="Q143" i="2"/>
  <c r="Q144" i="2"/>
  <c r="Q145" i="2"/>
  <c r="Q146" i="2"/>
  <c r="Q147" i="2"/>
  <c r="Q148" i="2"/>
  <c r="Q149" i="2"/>
  <c r="Q150" i="2"/>
  <c r="R134" i="2"/>
  <c r="R135" i="2"/>
  <c r="R136" i="2"/>
  <c r="R137" i="2"/>
  <c r="R138" i="2"/>
  <c r="R139" i="2"/>
  <c r="Q134" i="2"/>
  <c r="Q135" i="2"/>
  <c r="Q136" i="2"/>
  <c r="Q137" i="2"/>
  <c r="Q138" i="2"/>
  <c r="Q139" i="2"/>
  <c r="P151" i="2"/>
  <c r="P134" i="2"/>
  <c r="P135" i="2"/>
  <c r="P136" i="2"/>
  <c r="P137" i="2"/>
  <c r="P138" i="2"/>
  <c r="P139" i="2"/>
  <c r="P140" i="2"/>
  <c r="P141" i="2"/>
  <c r="P142" i="2"/>
  <c r="P143" i="2"/>
  <c r="P144" i="2"/>
  <c r="P145" i="2"/>
  <c r="P146" i="2"/>
  <c r="P147" i="2"/>
  <c r="P148" i="2"/>
  <c r="P149" i="2"/>
  <c r="P150" i="2"/>
  <c r="F275" i="2"/>
  <c r="F276" i="2"/>
  <c r="F277" i="2"/>
  <c r="F278" i="2"/>
  <c r="F279" i="2"/>
  <c r="F280" i="2"/>
  <c r="F281" i="2"/>
  <c r="F282" i="2"/>
  <c r="E275" i="2"/>
  <c r="E276" i="2"/>
  <c r="E277" i="2"/>
  <c r="E278" i="2"/>
  <c r="E279" i="2"/>
  <c r="E280" i="2"/>
  <c r="E281" i="2"/>
  <c r="E282" i="2"/>
  <c r="D275" i="2"/>
  <c r="D276" i="2"/>
  <c r="D277" i="2"/>
  <c r="D278" i="2"/>
  <c r="D279" i="2"/>
  <c r="D280" i="2"/>
  <c r="D281" i="2"/>
  <c r="D282" i="2"/>
  <c r="F147" i="2"/>
  <c r="F148" i="2"/>
  <c r="F149" i="2"/>
  <c r="F150" i="2"/>
  <c r="F151" i="2"/>
  <c r="E147" i="2"/>
  <c r="E148" i="2"/>
  <c r="E149" i="2"/>
  <c r="E150" i="2"/>
  <c r="E151" i="2"/>
  <c r="D151" i="2"/>
  <c r="D147" i="2"/>
  <c r="D148" i="2"/>
  <c r="D149" i="2"/>
  <c r="D150" i="2"/>
  <c r="F134" i="2"/>
  <c r="F135" i="2"/>
  <c r="F136" i="2"/>
  <c r="F137" i="2"/>
  <c r="F138" i="2"/>
  <c r="F139" i="2"/>
  <c r="F140" i="2"/>
  <c r="F141" i="2"/>
  <c r="F142" i="2"/>
  <c r="F143" i="2"/>
  <c r="F144" i="2"/>
  <c r="F145" i="2"/>
  <c r="F146" i="2"/>
  <c r="E134" i="2"/>
  <c r="E135" i="2"/>
  <c r="E136" i="2"/>
  <c r="E137" i="2"/>
  <c r="E138" i="2"/>
  <c r="E139" i="2"/>
  <c r="E140" i="2"/>
  <c r="E141" i="2"/>
  <c r="E142" i="2"/>
  <c r="E143" i="2"/>
  <c r="E144" i="2"/>
  <c r="E145" i="2"/>
  <c r="E146" i="2"/>
  <c r="D134" i="2"/>
  <c r="D135" i="2"/>
  <c r="D136" i="2"/>
  <c r="D137" i="2"/>
  <c r="D138" i="2"/>
  <c r="D139" i="2"/>
  <c r="D140" i="2"/>
  <c r="D141" i="2"/>
  <c r="D142" i="2"/>
  <c r="D143" i="2"/>
  <c r="D144" i="2"/>
  <c r="D145" i="2"/>
  <c r="D146" i="2"/>
  <c r="L133" i="2"/>
  <c r="L198" i="2"/>
  <c r="U209" i="14"/>
  <c r="L132" i="2"/>
  <c r="L197" i="2"/>
  <c r="U208" i="14"/>
  <c r="L131" i="2"/>
  <c r="L196" i="2"/>
  <c r="U207" i="14"/>
  <c r="L130" i="2"/>
  <c r="L282" i="2"/>
  <c r="L195" i="2"/>
  <c r="U206" i="14"/>
  <c r="L129" i="2"/>
  <c r="L281" i="2"/>
  <c r="L194" i="2"/>
  <c r="U205" i="14"/>
  <c r="L128" i="2"/>
  <c r="L280" i="2"/>
  <c r="L193" i="2"/>
  <c r="U204" i="14"/>
  <c r="L127" i="2"/>
  <c r="L279" i="2"/>
  <c r="L192" i="2"/>
  <c r="U203" i="14"/>
  <c r="L126" i="2"/>
  <c r="L278" i="2"/>
  <c r="L191" i="2"/>
  <c r="U202" i="14"/>
  <c r="L125" i="2"/>
  <c r="L277" i="2"/>
  <c r="L190" i="2"/>
  <c r="U201" i="14"/>
  <c r="L124" i="2"/>
  <c r="L276" i="2"/>
  <c r="L189" i="2"/>
  <c r="U200" i="14"/>
  <c r="L123" i="2"/>
  <c r="L14" i="2"/>
  <c r="L275" i="2"/>
  <c r="L188" i="2"/>
  <c r="U199" i="14"/>
  <c r="L122" i="2"/>
  <c r="C199" i="14"/>
  <c r="L31" i="2" s="1"/>
  <c r="L13" i="2"/>
  <c r="L274" i="2"/>
  <c r="L187" i="2"/>
  <c r="U198" i="14"/>
  <c r="L121" i="2"/>
  <c r="L198" i="14"/>
  <c r="L37" i="2" s="1"/>
  <c r="C198" i="14"/>
  <c r="L30" i="2" s="1"/>
  <c r="L12" i="2"/>
  <c r="L273" i="2"/>
  <c r="AH197" i="14"/>
  <c r="L267" i="2" s="1"/>
  <c r="L186" i="2"/>
  <c r="U197" i="14"/>
  <c r="L120" i="2"/>
  <c r="O197" i="14"/>
  <c r="L114" i="2" s="1"/>
  <c r="L197" i="14"/>
  <c r="L36" i="2" s="1"/>
  <c r="C197" i="14"/>
  <c r="L29" i="2" s="1"/>
  <c r="L11" i="2"/>
  <c r="AL196" i="14"/>
  <c r="L301" i="2" s="1"/>
  <c r="AK196" i="14"/>
  <c r="L296" i="2" s="1"/>
  <c r="AJ196" i="14"/>
  <c r="L291" i="2" s="1"/>
  <c r="L272" i="2"/>
  <c r="AH196" i="14"/>
  <c r="L266" i="2" s="1"/>
  <c r="AG196" i="14"/>
  <c r="L261" i="2" s="1"/>
  <c r="AF196" i="14"/>
  <c r="L256" i="2" s="1"/>
  <c r="AE196" i="14"/>
  <c r="L251" i="2" s="1"/>
  <c r="AC196" i="14"/>
  <c r="L246" i="2" s="1"/>
  <c r="AB196" i="14"/>
  <c r="L241" i="2" s="1"/>
  <c r="Y196" i="14"/>
  <c r="L77" i="2" s="1"/>
  <c r="X196" i="14"/>
  <c r="W196" i="14"/>
  <c r="L185" i="2"/>
  <c r="U196" i="14"/>
  <c r="L119" i="2"/>
  <c r="O196" i="14"/>
  <c r="L111" i="2" s="1"/>
  <c r="M196" i="14"/>
  <c r="L48" i="2" s="1"/>
  <c r="L196" i="14"/>
  <c r="L35" i="2" s="1"/>
  <c r="C196" i="14"/>
  <c r="L28" i="2" s="1"/>
  <c r="L10" i="2"/>
  <c r="AL195" i="14"/>
  <c r="L300" i="2" s="1"/>
  <c r="AK195" i="14"/>
  <c r="L295" i="2" s="1"/>
  <c r="AJ195" i="14"/>
  <c r="L290" i="2" s="1"/>
  <c r="L271" i="2"/>
  <c r="AH195" i="14"/>
  <c r="L265" i="2" s="1"/>
  <c r="AG195" i="14"/>
  <c r="L260" i="2" s="1"/>
  <c r="AF195" i="14"/>
  <c r="L255" i="2" s="1"/>
  <c r="AE195" i="14"/>
  <c r="L250" i="2" s="1"/>
  <c r="AC195" i="14"/>
  <c r="L245" i="2" s="1"/>
  <c r="AB195" i="14"/>
  <c r="L240" i="2" s="1"/>
  <c r="Y195" i="14"/>
  <c r="L76" i="2" s="1"/>
  <c r="X195" i="14"/>
  <c r="W195" i="14"/>
  <c r="L184" i="2"/>
  <c r="U195" i="14"/>
  <c r="L118" i="2"/>
  <c r="O195" i="14"/>
  <c r="L110" i="2" s="1"/>
  <c r="M195" i="14"/>
  <c r="L47" i="2" s="1"/>
  <c r="L195" i="14"/>
  <c r="L34" i="2" s="1"/>
  <c r="C195" i="14"/>
  <c r="L27" i="2" s="1"/>
  <c r="L9" i="2"/>
  <c r="AL194" i="14"/>
  <c r="L299" i="2" s="1"/>
  <c r="AK194" i="14"/>
  <c r="L294" i="2" s="1"/>
  <c r="AJ194" i="14"/>
  <c r="L289" i="2" s="1"/>
  <c r="L270" i="2"/>
  <c r="AH194" i="14"/>
  <c r="L264" i="2" s="1"/>
  <c r="AG194" i="14"/>
  <c r="L259" i="2" s="1"/>
  <c r="AF194" i="14"/>
  <c r="L254" i="2" s="1"/>
  <c r="AE194" i="14"/>
  <c r="L249" i="2" s="1"/>
  <c r="AC194" i="14"/>
  <c r="L244" i="2" s="1"/>
  <c r="AB194" i="14"/>
  <c r="L239" i="2" s="1"/>
  <c r="L223" i="2"/>
  <c r="Y194" i="14"/>
  <c r="L75" i="2" s="1"/>
  <c r="X194" i="14"/>
  <c r="W194" i="14"/>
  <c r="L183" i="2"/>
  <c r="U194" i="14"/>
  <c r="T194" i="14"/>
  <c r="L220" i="2" s="1"/>
  <c r="L219" i="2"/>
  <c r="L117" i="2"/>
  <c r="O194" i="14"/>
  <c r="L109" i="2" s="1"/>
  <c r="L80" i="2"/>
  <c r="M194" i="14"/>
  <c r="L46" i="2" s="1"/>
  <c r="L194" i="14"/>
  <c r="L33" i="2" s="1"/>
  <c r="C194" i="14"/>
  <c r="L26" i="2" s="1"/>
  <c r="L8" i="2"/>
  <c r="A194" i="14"/>
  <c r="I191" i="14"/>
  <c r="I190" i="14"/>
  <c r="I189" i="14"/>
  <c r="I188" i="14"/>
  <c r="I187" i="14"/>
  <c r="I186" i="14"/>
  <c r="I185" i="14"/>
  <c r="I184" i="14"/>
  <c r="I183" i="14"/>
  <c r="I182" i="14"/>
  <c r="I181" i="14"/>
  <c r="I180" i="14"/>
  <c r="I179" i="14"/>
  <c r="I178" i="14"/>
  <c r="I177" i="14"/>
  <c r="I176" i="14"/>
  <c r="I175" i="14"/>
  <c r="I174" i="14"/>
  <c r="I173" i="14"/>
  <c r="I172" i="14"/>
  <c r="I171" i="14"/>
  <c r="I170" i="14"/>
  <c r="I169" i="14"/>
  <c r="I168" i="14"/>
  <c r="I167" i="14"/>
  <c r="I166" i="14"/>
  <c r="I165" i="14"/>
  <c r="I164" i="14"/>
  <c r="I163" i="14"/>
  <c r="I162" i="14"/>
  <c r="I161" i="14"/>
  <c r="I160" i="14"/>
  <c r="M133" i="2"/>
  <c r="M198" i="2"/>
  <c r="U216" i="13"/>
  <c r="M132" i="2"/>
  <c r="M197" i="2"/>
  <c r="U215" i="13"/>
  <c r="M131" i="2"/>
  <c r="M196" i="2"/>
  <c r="U214" i="13"/>
  <c r="M130" i="2"/>
  <c r="M282" i="2"/>
  <c r="M195" i="2"/>
  <c r="U213" i="13"/>
  <c r="M129" i="2"/>
  <c r="M281" i="2"/>
  <c r="M194" i="2"/>
  <c r="U212" i="13"/>
  <c r="M128" i="2"/>
  <c r="M280" i="2"/>
  <c r="M193" i="2"/>
  <c r="U211" i="13"/>
  <c r="M127" i="2"/>
  <c r="M279" i="2"/>
  <c r="M192" i="2"/>
  <c r="U210" i="13"/>
  <c r="M126" i="2"/>
  <c r="M278" i="2"/>
  <c r="M191" i="2"/>
  <c r="U209" i="13"/>
  <c r="M125" i="2"/>
  <c r="M277" i="2"/>
  <c r="M190" i="2"/>
  <c r="U208" i="13"/>
  <c r="M124" i="2"/>
  <c r="M276" i="2"/>
  <c r="M189" i="2"/>
  <c r="U207" i="13"/>
  <c r="M123" i="2"/>
  <c r="M14" i="2"/>
  <c r="M275" i="2"/>
  <c r="M188" i="2"/>
  <c r="U206" i="13"/>
  <c r="M122" i="2"/>
  <c r="C206" i="13"/>
  <c r="M31" i="2" s="1"/>
  <c r="M13" i="2"/>
  <c r="M274" i="2"/>
  <c r="M187" i="2"/>
  <c r="U205" i="13"/>
  <c r="M121" i="2"/>
  <c r="L205" i="13"/>
  <c r="M37" i="2" s="1"/>
  <c r="C205" i="13"/>
  <c r="M30" i="2" s="1"/>
  <c r="M12" i="2"/>
  <c r="M273" i="2"/>
  <c r="AH204" i="13"/>
  <c r="M267" i="2" s="1"/>
  <c r="M186" i="2"/>
  <c r="U204" i="13"/>
  <c r="M120" i="2"/>
  <c r="O204" i="13"/>
  <c r="M114" i="2" s="1"/>
  <c r="L204" i="13"/>
  <c r="M36" i="2" s="1"/>
  <c r="C204" i="13"/>
  <c r="M29" i="2" s="1"/>
  <c r="M11" i="2"/>
  <c r="AL203" i="13"/>
  <c r="M301" i="2" s="1"/>
  <c r="AK203" i="13"/>
  <c r="M296" i="2" s="1"/>
  <c r="AJ203" i="13"/>
  <c r="M291" i="2" s="1"/>
  <c r="M272" i="2"/>
  <c r="AH203" i="13"/>
  <c r="M266" i="2" s="1"/>
  <c r="AG203" i="13"/>
  <c r="M261" i="2" s="1"/>
  <c r="AF203" i="13"/>
  <c r="M256" i="2" s="1"/>
  <c r="AE203" i="13"/>
  <c r="M251" i="2" s="1"/>
  <c r="AC203" i="13"/>
  <c r="M246" i="2" s="1"/>
  <c r="AB203" i="13"/>
  <c r="M241" i="2" s="1"/>
  <c r="Y203" i="13"/>
  <c r="M77" i="2" s="1"/>
  <c r="X203" i="13"/>
  <c r="W203" i="13"/>
  <c r="M185" i="2"/>
  <c r="U203" i="13"/>
  <c r="M119" i="2"/>
  <c r="O203" i="13"/>
  <c r="M111" i="2" s="1"/>
  <c r="M203" i="13"/>
  <c r="M48" i="2" s="1"/>
  <c r="L203" i="13"/>
  <c r="M35" i="2" s="1"/>
  <c r="C203" i="13"/>
  <c r="M28" i="2" s="1"/>
  <c r="M10" i="2"/>
  <c r="AL202" i="13"/>
  <c r="M300" i="2" s="1"/>
  <c r="AK202" i="13"/>
  <c r="M295" i="2" s="1"/>
  <c r="AJ202" i="13"/>
  <c r="M290" i="2" s="1"/>
  <c r="M271" i="2"/>
  <c r="AH202" i="13"/>
  <c r="M265" i="2" s="1"/>
  <c r="AG202" i="13"/>
  <c r="M260" i="2" s="1"/>
  <c r="AF202" i="13"/>
  <c r="M255" i="2" s="1"/>
  <c r="AE202" i="13"/>
  <c r="M250" i="2" s="1"/>
  <c r="AC202" i="13"/>
  <c r="M245" i="2" s="1"/>
  <c r="AB202" i="13"/>
  <c r="M240" i="2" s="1"/>
  <c r="Y202" i="13"/>
  <c r="M76" i="2" s="1"/>
  <c r="X202" i="13"/>
  <c r="W202" i="13"/>
  <c r="M184" i="2"/>
  <c r="U202" i="13"/>
  <c r="M118" i="2"/>
  <c r="O202" i="13"/>
  <c r="M110" i="2" s="1"/>
  <c r="M202" i="13"/>
  <c r="M47" i="2" s="1"/>
  <c r="L202" i="13"/>
  <c r="M34" i="2" s="1"/>
  <c r="C202" i="13"/>
  <c r="M27" i="2" s="1"/>
  <c r="M9" i="2"/>
  <c r="AL201" i="13"/>
  <c r="M299" i="2" s="1"/>
  <c r="AK201" i="13"/>
  <c r="M294" i="2" s="1"/>
  <c r="AJ201" i="13"/>
  <c r="M289" i="2" s="1"/>
  <c r="M270" i="2"/>
  <c r="AH201" i="13"/>
  <c r="M264" i="2" s="1"/>
  <c r="AG201" i="13"/>
  <c r="M259" i="2" s="1"/>
  <c r="AF201" i="13"/>
  <c r="M254" i="2" s="1"/>
  <c r="AE201" i="13"/>
  <c r="M249" i="2" s="1"/>
  <c r="AC201" i="13"/>
  <c r="M244" i="2" s="1"/>
  <c r="AB201" i="13"/>
  <c r="M239" i="2" s="1"/>
  <c r="M223" i="2"/>
  <c r="Y201" i="13"/>
  <c r="M75" i="2" s="1"/>
  <c r="X201" i="13"/>
  <c r="W201" i="13"/>
  <c r="M183" i="2"/>
  <c r="U201" i="13"/>
  <c r="T201" i="13"/>
  <c r="M220" i="2" s="1"/>
  <c r="M219" i="2"/>
  <c r="M117" i="2"/>
  <c r="O201" i="13"/>
  <c r="M109" i="2" s="1"/>
  <c r="M80" i="2"/>
  <c r="M201" i="13"/>
  <c r="M46" i="2" s="1"/>
  <c r="L201" i="13"/>
  <c r="M33" i="2" s="1"/>
  <c r="C201" i="13"/>
  <c r="M26" i="2" s="1"/>
  <c r="M8" i="2"/>
  <c r="A201" i="13"/>
  <c r="M5" i="2" s="1"/>
  <c r="I198" i="13"/>
  <c r="I197" i="13"/>
  <c r="I196" i="13"/>
  <c r="I195" i="13"/>
  <c r="I194" i="13"/>
  <c r="I193" i="13"/>
  <c r="I192" i="13"/>
  <c r="I191" i="13"/>
  <c r="I190" i="13"/>
  <c r="I189" i="13"/>
  <c r="I188" i="13"/>
  <c r="I187" i="13"/>
  <c r="I186" i="13"/>
  <c r="I185" i="13"/>
  <c r="I184" i="13"/>
  <c r="I183" i="13"/>
  <c r="I182" i="13"/>
  <c r="I181" i="13"/>
  <c r="I180" i="13"/>
  <c r="I179" i="13"/>
  <c r="I178" i="13"/>
  <c r="I177" i="13"/>
  <c r="I176" i="13"/>
  <c r="I175" i="13"/>
  <c r="I174" i="13"/>
  <c r="I173" i="13"/>
  <c r="I172" i="13"/>
  <c r="I171" i="13"/>
  <c r="I170" i="13"/>
  <c r="I169" i="13"/>
  <c r="I168" i="13"/>
  <c r="I167" i="13"/>
  <c r="I166" i="13"/>
  <c r="I165" i="13"/>
  <c r="I164" i="13"/>
  <c r="I163" i="13"/>
  <c r="I162" i="13"/>
  <c r="I161" i="13"/>
  <c r="I160" i="13"/>
  <c r="I159" i="13"/>
  <c r="I158" i="13"/>
  <c r="I157" i="13"/>
  <c r="I156" i="13"/>
  <c r="I155" i="13"/>
  <c r="I154" i="13"/>
  <c r="I153" i="13"/>
  <c r="I152" i="13"/>
  <c r="I151" i="13"/>
  <c r="I150" i="13"/>
  <c r="I149" i="13"/>
  <c r="I148" i="13"/>
  <c r="I147" i="13"/>
  <c r="I146" i="13"/>
  <c r="I145" i="13"/>
  <c r="I144" i="13"/>
  <c r="I143" i="13"/>
  <c r="I142" i="13"/>
  <c r="I141" i="13"/>
  <c r="I140" i="13"/>
  <c r="I139" i="13"/>
  <c r="I138" i="13"/>
  <c r="I137" i="13"/>
  <c r="I136" i="13"/>
  <c r="I135" i="13"/>
  <c r="I134" i="13"/>
  <c r="I133" i="13"/>
  <c r="I132" i="13"/>
  <c r="I131" i="13"/>
  <c r="I130" i="13"/>
  <c r="I129" i="13"/>
  <c r="I128" i="13"/>
  <c r="I127" i="13"/>
  <c r="I126" i="13"/>
  <c r="I125" i="13"/>
  <c r="I124" i="13"/>
  <c r="I123" i="13"/>
  <c r="I122" i="13"/>
  <c r="I121" i="13"/>
  <c r="I120" i="13"/>
  <c r="I119" i="13"/>
  <c r="I118" i="13"/>
  <c r="I117" i="13"/>
  <c r="I116" i="13"/>
  <c r="I115" i="13"/>
  <c r="I114" i="13"/>
  <c r="I113" i="13"/>
  <c r="I112" i="13"/>
  <c r="I111" i="13"/>
  <c r="I110" i="13"/>
  <c r="I109" i="13"/>
  <c r="I108" i="13"/>
  <c r="I107" i="13"/>
  <c r="I106" i="13"/>
  <c r="I105" i="13"/>
  <c r="I104" i="13"/>
  <c r="I103" i="13"/>
  <c r="I102" i="13"/>
  <c r="I101" i="13"/>
  <c r="I100" i="13"/>
  <c r="I99" i="13"/>
  <c r="I98" i="13"/>
  <c r="I97" i="13"/>
  <c r="I96" i="13"/>
  <c r="I95" i="13"/>
  <c r="I94" i="13"/>
  <c r="N133" i="2"/>
  <c r="N198" i="2"/>
  <c r="U218" i="12"/>
  <c r="N132" i="2"/>
  <c r="N197" i="2"/>
  <c r="U217" i="12"/>
  <c r="N131" i="2"/>
  <c r="N196" i="2"/>
  <c r="U216" i="12"/>
  <c r="N130" i="2"/>
  <c r="N195" i="2"/>
  <c r="U215" i="12"/>
  <c r="N129" i="2"/>
  <c r="N194" i="2"/>
  <c r="U214" i="12"/>
  <c r="N128" i="2"/>
  <c r="N193" i="2"/>
  <c r="U213" i="12"/>
  <c r="N127" i="2"/>
  <c r="N192" i="2"/>
  <c r="U212" i="12"/>
  <c r="N126" i="2"/>
  <c r="N191" i="2"/>
  <c r="U211" i="12"/>
  <c r="N125" i="2"/>
  <c r="N190" i="2"/>
  <c r="U210" i="12"/>
  <c r="N124" i="2"/>
  <c r="N189" i="2"/>
  <c r="U209" i="12"/>
  <c r="N123" i="2"/>
  <c r="N14" i="2"/>
  <c r="N188" i="2"/>
  <c r="U208" i="12"/>
  <c r="N122" i="2"/>
  <c r="C208" i="12"/>
  <c r="N31" i="2" s="1"/>
  <c r="N13" i="2"/>
  <c r="N274" i="2"/>
  <c r="N187" i="2"/>
  <c r="U207" i="12"/>
  <c r="N121" i="2"/>
  <c r="L207" i="12"/>
  <c r="N37" i="2" s="1"/>
  <c r="C207" i="12"/>
  <c r="N30" i="2" s="1"/>
  <c r="N12" i="2"/>
  <c r="N273" i="2"/>
  <c r="AH206" i="12"/>
  <c r="N267" i="2" s="1"/>
  <c r="N186" i="2"/>
  <c r="U206" i="12"/>
  <c r="N120" i="2"/>
  <c r="O206" i="12"/>
  <c r="N114" i="2" s="1"/>
  <c r="L206" i="12"/>
  <c r="N36" i="2" s="1"/>
  <c r="C206" i="12"/>
  <c r="N29" i="2" s="1"/>
  <c r="N11" i="2"/>
  <c r="AL205" i="12"/>
  <c r="N301" i="2" s="1"/>
  <c r="AK205" i="12"/>
  <c r="N296" i="2" s="1"/>
  <c r="AJ205" i="12"/>
  <c r="N291" i="2" s="1"/>
  <c r="N272" i="2"/>
  <c r="AH205" i="12"/>
  <c r="N266" i="2" s="1"/>
  <c r="AG205" i="12"/>
  <c r="N261" i="2" s="1"/>
  <c r="AF205" i="12"/>
  <c r="N256" i="2" s="1"/>
  <c r="AE205" i="12"/>
  <c r="N251" i="2" s="1"/>
  <c r="AC205" i="12"/>
  <c r="N246" i="2" s="1"/>
  <c r="AB205" i="12"/>
  <c r="N241" i="2" s="1"/>
  <c r="Y205" i="12"/>
  <c r="N77" i="2" s="1"/>
  <c r="X205" i="12"/>
  <c r="N72" i="2" s="1"/>
  <c r="W205" i="12"/>
  <c r="N185" i="2"/>
  <c r="U205" i="12"/>
  <c r="N119" i="2"/>
  <c r="O205" i="12"/>
  <c r="N111" i="2" s="1"/>
  <c r="M205" i="12"/>
  <c r="N48" i="2" s="1"/>
  <c r="L205" i="12"/>
  <c r="N35" i="2" s="1"/>
  <c r="C205" i="12"/>
  <c r="N28" i="2" s="1"/>
  <c r="N10" i="2"/>
  <c r="AL204" i="12"/>
  <c r="N300" i="2" s="1"/>
  <c r="AK204" i="12"/>
  <c r="N295" i="2" s="1"/>
  <c r="AJ204" i="12"/>
  <c r="N290" i="2" s="1"/>
  <c r="N271" i="2"/>
  <c r="AH204" i="12"/>
  <c r="N265" i="2" s="1"/>
  <c r="AG204" i="12"/>
  <c r="N260" i="2" s="1"/>
  <c r="AF204" i="12"/>
  <c r="N255" i="2" s="1"/>
  <c r="AE204" i="12"/>
  <c r="N250" i="2" s="1"/>
  <c r="AC204" i="12"/>
  <c r="N245" i="2" s="1"/>
  <c r="AB204" i="12"/>
  <c r="N240" i="2" s="1"/>
  <c r="Y204" i="12"/>
  <c r="N76" i="2" s="1"/>
  <c r="X204" i="12"/>
  <c r="W204" i="12"/>
  <c r="N184" i="2"/>
  <c r="U204" i="12"/>
  <c r="N118" i="2"/>
  <c r="O204" i="12"/>
  <c r="N110" i="2" s="1"/>
  <c r="M204" i="12"/>
  <c r="N47" i="2" s="1"/>
  <c r="L204" i="12"/>
  <c r="N34" i="2" s="1"/>
  <c r="C204" i="12"/>
  <c r="N27" i="2" s="1"/>
  <c r="N9" i="2"/>
  <c r="AL203" i="12"/>
  <c r="N299" i="2" s="1"/>
  <c r="AK203" i="12"/>
  <c r="N294" i="2" s="1"/>
  <c r="AJ203" i="12"/>
  <c r="N289" i="2" s="1"/>
  <c r="N270" i="2"/>
  <c r="AH203" i="12"/>
  <c r="N264" i="2" s="1"/>
  <c r="AG203" i="12"/>
  <c r="N259" i="2" s="1"/>
  <c r="AF203" i="12"/>
  <c r="N254" i="2" s="1"/>
  <c r="AE203" i="12"/>
  <c r="N249" i="2" s="1"/>
  <c r="AC203" i="12"/>
  <c r="N244" i="2" s="1"/>
  <c r="AB203" i="12"/>
  <c r="N239" i="2" s="1"/>
  <c r="N223" i="2"/>
  <c r="Y203" i="12"/>
  <c r="N75" i="2" s="1"/>
  <c r="X203" i="12"/>
  <c r="W203" i="12"/>
  <c r="N183" i="2"/>
  <c r="U203" i="12"/>
  <c r="T203" i="12"/>
  <c r="N220" i="2" s="1"/>
  <c r="N219" i="2"/>
  <c r="N117" i="2"/>
  <c r="O203" i="12"/>
  <c r="N109" i="2" s="1"/>
  <c r="N80" i="2"/>
  <c r="M203" i="12"/>
  <c r="N46" i="2" s="1"/>
  <c r="L203" i="12"/>
  <c r="N33" i="2" s="1"/>
  <c r="C203" i="12"/>
  <c r="N26" i="2" s="1"/>
  <c r="N8" i="2"/>
  <c r="A203" i="12"/>
  <c r="N5" i="2" s="1"/>
  <c r="I200" i="12"/>
  <c r="I199" i="12"/>
  <c r="I198" i="12"/>
  <c r="I197" i="12"/>
  <c r="I196" i="12"/>
  <c r="I195" i="12"/>
  <c r="I194" i="12"/>
  <c r="I193" i="12"/>
  <c r="I192" i="12"/>
  <c r="I191" i="12"/>
  <c r="I190" i="12"/>
  <c r="I189" i="12"/>
  <c r="I188" i="12"/>
  <c r="I187" i="12"/>
  <c r="I186" i="12"/>
  <c r="I185" i="12"/>
  <c r="I184" i="12"/>
  <c r="I183" i="12"/>
  <c r="I182" i="12"/>
  <c r="I181" i="12"/>
  <c r="I180" i="12"/>
  <c r="I179" i="12"/>
  <c r="I178" i="12"/>
  <c r="I177" i="12"/>
  <c r="I176" i="12"/>
  <c r="I175" i="12"/>
  <c r="I174" i="12"/>
  <c r="I173" i="12"/>
  <c r="I172" i="12"/>
  <c r="I171" i="12"/>
  <c r="I170" i="12"/>
  <c r="I169" i="12"/>
  <c r="I168" i="12"/>
  <c r="I167" i="12"/>
  <c r="I166" i="12"/>
  <c r="I165" i="12"/>
  <c r="I164" i="12"/>
  <c r="I163" i="12"/>
  <c r="I162" i="12"/>
  <c r="I161" i="12"/>
  <c r="I160" i="12"/>
  <c r="I159" i="12"/>
  <c r="I158" i="12"/>
  <c r="I157" i="12"/>
  <c r="I156" i="12"/>
  <c r="I155" i="12"/>
  <c r="I154" i="12"/>
  <c r="I153" i="12"/>
  <c r="I152" i="12"/>
  <c r="I151" i="12"/>
  <c r="I150" i="12"/>
  <c r="I149" i="12"/>
  <c r="I148" i="12"/>
  <c r="I147" i="12"/>
  <c r="I146" i="12"/>
  <c r="I145" i="12"/>
  <c r="I144" i="12"/>
  <c r="I143" i="12"/>
  <c r="I142" i="12"/>
  <c r="I141" i="12"/>
  <c r="I140" i="12"/>
  <c r="I139" i="12"/>
  <c r="I138" i="12"/>
  <c r="I137" i="12"/>
  <c r="I136" i="12"/>
  <c r="I135" i="12"/>
  <c r="I134" i="12"/>
  <c r="I133" i="12"/>
  <c r="I132" i="12"/>
  <c r="I131" i="12"/>
  <c r="I130" i="12"/>
  <c r="I129" i="12"/>
  <c r="I128" i="12"/>
  <c r="I127" i="12"/>
  <c r="I126" i="12"/>
  <c r="I125" i="12"/>
  <c r="I124" i="12"/>
  <c r="I123" i="12"/>
  <c r="I122" i="12"/>
  <c r="I121" i="12"/>
  <c r="I120" i="12"/>
  <c r="I119" i="12"/>
  <c r="I118" i="12"/>
  <c r="I117" i="12"/>
  <c r="I116" i="12"/>
  <c r="I115" i="12"/>
  <c r="I114" i="12"/>
  <c r="I113" i="12"/>
  <c r="I112" i="12"/>
  <c r="I111" i="12"/>
  <c r="I110" i="12"/>
  <c r="I109" i="12"/>
  <c r="I108" i="12"/>
  <c r="I107" i="12"/>
  <c r="I106" i="12"/>
  <c r="I105" i="12"/>
  <c r="I104" i="12"/>
  <c r="I103" i="12"/>
  <c r="I102" i="12"/>
  <c r="I101" i="12"/>
  <c r="I100" i="12"/>
  <c r="I99" i="12"/>
  <c r="I98" i="12"/>
  <c r="I97" i="12"/>
  <c r="I96" i="12"/>
  <c r="I95" i="12"/>
  <c r="I94" i="12"/>
  <c r="I93" i="12"/>
  <c r="I92" i="12"/>
  <c r="I91" i="12"/>
  <c r="I90" i="12"/>
  <c r="I89" i="12"/>
  <c r="I88" i="12"/>
  <c r="I87" i="12"/>
  <c r="I86" i="12"/>
  <c r="I85" i="12"/>
  <c r="I84" i="12"/>
  <c r="I83" i="12"/>
  <c r="I82" i="12"/>
  <c r="I81" i="12"/>
  <c r="I80" i="12"/>
  <c r="I79" i="12"/>
  <c r="I78" i="12"/>
  <c r="I77" i="12"/>
  <c r="I76" i="12"/>
  <c r="I75" i="12"/>
  <c r="I74" i="12"/>
  <c r="I73" i="12"/>
  <c r="I72" i="12"/>
  <c r="I71" i="12"/>
  <c r="I70" i="12"/>
  <c r="I69" i="12"/>
  <c r="I68" i="12"/>
  <c r="I67" i="12"/>
  <c r="I66" i="12"/>
  <c r="I65" i="12"/>
  <c r="I64" i="12"/>
  <c r="I63" i="12"/>
  <c r="I62" i="12"/>
  <c r="I61" i="12"/>
  <c r="I60" i="12"/>
  <c r="I59" i="12"/>
  <c r="I58" i="12"/>
  <c r="I57" i="12"/>
  <c r="I56" i="12"/>
  <c r="I55" i="12"/>
  <c r="I54" i="12"/>
  <c r="I53" i="12"/>
  <c r="I52" i="12"/>
  <c r="I51" i="12"/>
  <c r="I50" i="12"/>
  <c r="I49" i="12"/>
  <c r="I48" i="12"/>
  <c r="I47" i="12"/>
  <c r="I46" i="12"/>
  <c r="I45" i="12"/>
  <c r="I44" i="12"/>
  <c r="I43" i="12"/>
  <c r="I42" i="12"/>
  <c r="P133" i="2"/>
  <c r="P198" i="2"/>
  <c r="U217" i="11"/>
  <c r="P132" i="2"/>
  <c r="P197" i="2"/>
  <c r="U216" i="11"/>
  <c r="P131" i="2"/>
  <c r="P196" i="2"/>
  <c r="U215" i="11"/>
  <c r="P130" i="2"/>
  <c r="P195" i="2"/>
  <c r="U214" i="11"/>
  <c r="P129" i="2"/>
  <c r="P194" i="2"/>
  <c r="U213" i="11"/>
  <c r="P128" i="2"/>
  <c r="P193" i="2"/>
  <c r="U212" i="11"/>
  <c r="P127" i="2"/>
  <c r="P192" i="2"/>
  <c r="U211" i="11"/>
  <c r="P126" i="2"/>
  <c r="P191" i="2"/>
  <c r="U210" i="11"/>
  <c r="P125" i="2"/>
  <c r="P190" i="2"/>
  <c r="U209" i="11"/>
  <c r="P124" i="2"/>
  <c r="P189" i="2"/>
  <c r="U208" i="11"/>
  <c r="P123" i="2"/>
  <c r="P14" i="2"/>
  <c r="P188" i="2"/>
  <c r="U207" i="11"/>
  <c r="P122" i="2"/>
  <c r="C207" i="11"/>
  <c r="P31" i="2" s="1"/>
  <c r="P13" i="2"/>
  <c r="P274" i="2"/>
  <c r="P187" i="2"/>
  <c r="U206" i="11"/>
  <c r="P121" i="2"/>
  <c r="L206" i="11"/>
  <c r="P37" i="2" s="1"/>
  <c r="C206" i="11"/>
  <c r="P30" i="2" s="1"/>
  <c r="P12" i="2"/>
  <c r="P273" i="2"/>
  <c r="AH205" i="11"/>
  <c r="P267" i="2" s="1"/>
  <c r="P186" i="2"/>
  <c r="U205" i="11"/>
  <c r="P120" i="2"/>
  <c r="O205" i="11"/>
  <c r="P114" i="2" s="1"/>
  <c r="L205" i="11"/>
  <c r="P36" i="2" s="1"/>
  <c r="C205" i="11"/>
  <c r="P29" i="2" s="1"/>
  <c r="P11" i="2"/>
  <c r="AL204" i="11"/>
  <c r="P301" i="2" s="1"/>
  <c r="AK204" i="11"/>
  <c r="P296" i="2" s="1"/>
  <c r="AJ204" i="11"/>
  <c r="P291" i="2" s="1"/>
  <c r="P272" i="2"/>
  <c r="AH204" i="11"/>
  <c r="P266" i="2" s="1"/>
  <c r="AG204" i="11"/>
  <c r="P261" i="2" s="1"/>
  <c r="AF204" i="11"/>
  <c r="P256" i="2" s="1"/>
  <c r="AE204" i="11"/>
  <c r="P251" i="2" s="1"/>
  <c r="AC204" i="11"/>
  <c r="P246" i="2" s="1"/>
  <c r="AB204" i="11"/>
  <c r="P241" i="2" s="1"/>
  <c r="Y204" i="11"/>
  <c r="P77" i="2" s="1"/>
  <c r="X204" i="11"/>
  <c r="P72" i="2" s="1"/>
  <c r="W204" i="11"/>
  <c r="P67" i="2" s="1"/>
  <c r="P185" i="2"/>
  <c r="U204" i="11"/>
  <c r="P119" i="2"/>
  <c r="O204" i="11"/>
  <c r="P111" i="2" s="1"/>
  <c r="M204" i="11"/>
  <c r="P48" i="2" s="1"/>
  <c r="L204" i="11"/>
  <c r="P35" i="2" s="1"/>
  <c r="C204" i="11"/>
  <c r="P28" i="2" s="1"/>
  <c r="P10" i="2"/>
  <c r="AL203" i="11"/>
  <c r="P300" i="2" s="1"/>
  <c r="AK203" i="11"/>
  <c r="P295" i="2" s="1"/>
  <c r="AJ203" i="11"/>
  <c r="P290" i="2" s="1"/>
  <c r="P271" i="2"/>
  <c r="AH203" i="11"/>
  <c r="P265" i="2" s="1"/>
  <c r="AG203" i="11"/>
  <c r="P260" i="2" s="1"/>
  <c r="AF203" i="11"/>
  <c r="P255" i="2" s="1"/>
  <c r="AE203" i="11"/>
  <c r="P250" i="2" s="1"/>
  <c r="AC203" i="11"/>
  <c r="P245" i="2" s="1"/>
  <c r="AB203" i="11"/>
  <c r="P240" i="2" s="1"/>
  <c r="Y203" i="11"/>
  <c r="P76" i="2" s="1"/>
  <c r="X203" i="11"/>
  <c r="P71" i="2" s="1"/>
  <c r="W203" i="11"/>
  <c r="P66" i="2" s="1"/>
  <c r="P184" i="2"/>
  <c r="U203" i="11"/>
  <c r="P118" i="2"/>
  <c r="O203" i="11"/>
  <c r="P110" i="2" s="1"/>
  <c r="M203" i="11"/>
  <c r="P47" i="2" s="1"/>
  <c r="L203" i="11"/>
  <c r="P34" i="2" s="1"/>
  <c r="C203" i="11"/>
  <c r="P27" i="2" s="1"/>
  <c r="P9" i="2"/>
  <c r="AL202" i="11"/>
  <c r="P299" i="2" s="1"/>
  <c r="AK202" i="11"/>
  <c r="P294" i="2" s="1"/>
  <c r="AJ202" i="11"/>
  <c r="P289" i="2" s="1"/>
  <c r="P270" i="2"/>
  <c r="AH202" i="11"/>
  <c r="P264" i="2" s="1"/>
  <c r="AG202" i="11"/>
  <c r="P259" i="2" s="1"/>
  <c r="AF202" i="11"/>
  <c r="P254" i="2" s="1"/>
  <c r="AE202" i="11"/>
  <c r="P249" i="2" s="1"/>
  <c r="AC202" i="11"/>
  <c r="P244" i="2" s="1"/>
  <c r="AB202" i="11"/>
  <c r="P239" i="2" s="1"/>
  <c r="P223" i="2"/>
  <c r="Y202" i="11"/>
  <c r="P75" i="2" s="1"/>
  <c r="X202" i="11"/>
  <c r="P70" i="2" s="1"/>
  <c r="W202" i="11"/>
  <c r="P65" i="2" s="1"/>
  <c r="P183" i="2"/>
  <c r="U202" i="11"/>
  <c r="T202" i="11"/>
  <c r="P220" i="2" s="1"/>
  <c r="P219" i="2"/>
  <c r="P117" i="2"/>
  <c r="O202" i="11"/>
  <c r="P109" i="2" s="1"/>
  <c r="P80" i="2"/>
  <c r="M202" i="11"/>
  <c r="P46" i="2" s="1"/>
  <c r="L202" i="11"/>
  <c r="P33" i="2" s="1"/>
  <c r="C202" i="11"/>
  <c r="P26" i="2" s="1"/>
  <c r="P8" i="2"/>
  <c r="A202" i="11"/>
  <c r="P5" i="2" s="1"/>
  <c r="I199" i="11"/>
  <c r="I198" i="11"/>
  <c r="I197" i="11"/>
  <c r="I196" i="11"/>
  <c r="I195" i="11"/>
  <c r="I194" i="11"/>
  <c r="I193" i="11"/>
  <c r="I192" i="11"/>
  <c r="I191" i="11"/>
  <c r="I190" i="11"/>
  <c r="I189" i="11"/>
  <c r="I188" i="11"/>
  <c r="I187" i="11"/>
  <c r="I186" i="11"/>
  <c r="I185" i="11"/>
  <c r="I184" i="11"/>
  <c r="I183" i="11"/>
  <c r="I182" i="11"/>
  <c r="I181" i="11"/>
  <c r="I180" i="11"/>
  <c r="I179" i="11"/>
  <c r="I178" i="11"/>
  <c r="I177" i="11"/>
  <c r="I176" i="11"/>
  <c r="I175" i="11"/>
  <c r="I174" i="11"/>
  <c r="I173" i="11"/>
  <c r="I172" i="11"/>
  <c r="I171" i="11"/>
  <c r="I170" i="11"/>
  <c r="I169" i="11"/>
  <c r="I168" i="11"/>
  <c r="I167" i="11"/>
  <c r="I166" i="11"/>
  <c r="I165" i="11"/>
  <c r="I164" i="11"/>
  <c r="I163" i="11"/>
  <c r="I162" i="11"/>
  <c r="I161" i="11"/>
  <c r="I160" i="11"/>
  <c r="I159" i="11"/>
  <c r="I158" i="11"/>
  <c r="I157" i="11"/>
  <c r="I156" i="11"/>
  <c r="I155" i="11"/>
  <c r="I154" i="11"/>
  <c r="I153" i="11"/>
  <c r="I152" i="11"/>
  <c r="I151" i="11"/>
  <c r="I150" i="11"/>
  <c r="I149" i="11"/>
  <c r="I148" i="11"/>
  <c r="I147" i="11"/>
  <c r="I146" i="11"/>
  <c r="I145" i="11"/>
  <c r="I144" i="11"/>
  <c r="I143" i="11"/>
  <c r="I142" i="11"/>
  <c r="I141" i="11"/>
  <c r="I140" i="11"/>
  <c r="I139" i="11"/>
  <c r="I138" i="11"/>
  <c r="I137" i="11"/>
  <c r="I136" i="11"/>
  <c r="I135" i="11"/>
  <c r="I134" i="11"/>
  <c r="I133" i="11"/>
  <c r="I132" i="11"/>
  <c r="I131" i="11"/>
  <c r="I130" i="11"/>
  <c r="I129" i="11"/>
  <c r="I128" i="11"/>
  <c r="I127" i="11"/>
  <c r="I126" i="11"/>
  <c r="I125" i="11"/>
  <c r="I124" i="11"/>
  <c r="I123" i="11"/>
  <c r="I122" i="11"/>
  <c r="I121" i="11"/>
  <c r="I120" i="11"/>
  <c r="I119" i="11"/>
  <c r="I118" i="11"/>
  <c r="I117" i="11"/>
  <c r="I116" i="11"/>
  <c r="I115" i="11"/>
  <c r="I114" i="11"/>
  <c r="I113" i="11"/>
  <c r="I112" i="11"/>
  <c r="I111" i="11"/>
  <c r="I110" i="11"/>
  <c r="I109" i="11"/>
  <c r="I108" i="11"/>
  <c r="I107" i="11"/>
  <c r="I106" i="11"/>
  <c r="I105" i="11"/>
  <c r="I104" i="11"/>
  <c r="I103" i="11"/>
  <c r="I102" i="11"/>
  <c r="I101" i="11"/>
  <c r="I100" i="11"/>
  <c r="I99" i="11"/>
  <c r="I98" i="11"/>
  <c r="I97" i="11"/>
  <c r="I96" i="11"/>
  <c r="I95" i="11"/>
  <c r="I94" i="11"/>
  <c r="I93" i="11"/>
  <c r="I92" i="11"/>
  <c r="I91" i="11"/>
  <c r="I90" i="11"/>
  <c r="I89" i="11"/>
  <c r="I88" i="11"/>
  <c r="I87" i="11"/>
  <c r="I86" i="11"/>
  <c r="I85" i="11"/>
  <c r="I84" i="11"/>
  <c r="I83" i="11"/>
  <c r="I82" i="11"/>
  <c r="I81" i="11"/>
  <c r="I80" i="11"/>
  <c r="I79" i="11"/>
  <c r="Q133" i="2"/>
  <c r="Q198" i="2"/>
  <c r="U218" i="10"/>
  <c r="Q132" i="2"/>
  <c r="Q197" i="2"/>
  <c r="U217" i="10"/>
  <c r="Q131" i="2"/>
  <c r="Q196" i="2"/>
  <c r="U216" i="10"/>
  <c r="Q130" i="2"/>
  <c r="Q195" i="2"/>
  <c r="U215" i="10"/>
  <c r="Q129" i="2"/>
  <c r="Q194" i="2"/>
  <c r="U214" i="10"/>
  <c r="Q128" i="2"/>
  <c r="Q193" i="2"/>
  <c r="U213" i="10"/>
  <c r="Q127" i="2"/>
  <c r="Q192" i="2"/>
  <c r="U212" i="10"/>
  <c r="Q126" i="2"/>
  <c r="Q191" i="2"/>
  <c r="U211" i="10"/>
  <c r="Q125" i="2"/>
  <c r="Q190" i="2"/>
  <c r="U210" i="10"/>
  <c r="Q124" i="2"/>
  <c r="Q189" i="2"/>
  <c r="U209" i="10"/>
  <c r="Q123" i="2"/>
  <c r="Q14" i="2"/>
  <c r="Q188" i="2"/>
  <c r="U208" i="10"/>
  <c r="Q122" i="2"/>
  <c r="C208" i="10"/>
  <c r="Q31" i="2" s="1"/>
  <c r="Q13" i="2"/>
  <c r="Q274" i="2"/>
  <c r="Q187" i="2"/>
  <c r="U207" i="10"/>
  <c r="Q121" i="2"/>
  <c r="L207" i="10"/>
  <c r="Q37" i="2" s="1"/>
  <c r="C207" i="10"/>
  <c r="Q30" i="2" s="1"/>
  <c r="Q12" i="2"/>
  <c r="Q273" i="2"/>
  <c r="AH206" i="10"/>
  <c r="Q267" i="2" s="1"/>
  <c r="Q186" i="2"/>
  <c r="U206" i="10"/>
  <c r="Q120" i="2"/>
  <c r="O206" i="10"/>
  <c r="Q114" i="2" s="1"/>
  <c r="L206" i="10"/>
  <c r="Q36" i="2" s="1"/>
  <c r="C206" i="10"/>
  <c r="Q29" i="2" s="1"/>
  <c r="Q11" i="2"/>
  <c r="AL205" i="10"/>
  <c r="Q301" i="2" s="1"/>
  <c r="AK205" i="10"/>
  <c r="Q296" i="2" s="1"/>
  <c r="AJ205" i="10"/>
  <c r="Q291" i="2" s="1"/>
  <c r="AH205" i="10"/>
  <c r="Q266" i="2" s="1"/>
  <c r="AG205" i="10"/>
  <c r="Q261" i="2" s="1"/>
  <c r="AF205" i="10"/>
  <c r="Q256" i="2" s="1"/>
  <c r="AE205" i="10"/>
  <c r="Q251" i="2" s="1"/>
  <c r="AC205" i="10"/>
  <c r="Q246" i="2" s="1"/>
  <c r="AB205" i="10"/>
  <c r="Q241" i="2" s="1"/>
  <c r="Y205" i="10"/>
  <c r="Q77" i="2" s="1"/>
  <c r="X205" i="10"/>
  <c r="Q72" i="2" s="1"/>
  <c r="W205" i="10"/>
  <c r="Q67" i="2" s="1"/>
  <c r="Q185" i="2"/>
  <c r="U205" i="10"/>
  <c r="Q119" i="2"/>
  <c r="O205" i="10"/>
  <c r="Q111" i="2" s="1"/>
  <c r="M205" i="10"/>
  <c r="Q48" i="2" s="1"/>
  <c r="L205" i="10"/>
  <c r="Q35" i="2" s="1"/>
  <c r="C205" i="10"/>
  <c r="Q28" i="2" s="1"/>
  <c r="Q10" i="2"/>
  <c r="AL204" i="10"/>
  <c r="Q300" i="2" s="1"/>
  <c r="AK204" i="10"/>
  <c r="Q295" i="2" s="1"/>
  <c r="AJ204" i="10"/>
  <c r="Q290" i="2" s="1"/>
  <c r="AH204" i="10"/>
  <c r="Q265" i="2" s="1"/>
  <c r="AG204" i="10"/>
  <c r="Q260" i="2" s="1"/>
  <c r="AF204" i="10"/>
  <c r="Q255" i="2" s="1"/>
  <c r="AE204" i="10"/>
  <c r="Q250" i="2" s="1"/>
  <c r="AC204" i="10"/>
  <c r="Q245" i="2" s="1"/>
  <c r="AB204" i="10"/>
  <c r="Q240" i="2" s="1"/>
  <c r="Y204" i="10"/>
  <c r="Q76" i="2" s="1"/>
  <c r="X204" i="10"/>
  <c r="Q71" i="2" s="1"/>
  <c r="W204" i="10"/>
  <c r="Q66" i="2" s="1"/>
  <c r="Q184" i="2"/>
  <c r="U204" i="10"/>
  <c r="Q118" i="2"/>
  <c r="O204" i="10"/>
  <c r="Q110" i="2" s="1"/>
  <c r="M204" i="10"/>
  <c r="Q47" i="2" s="1"/>
  <c r="L204" i="10"/>
  <c r="Q34" i="2" s="1"/>
  <c r="C204" i="10"/>
  <c r="Q27" i="2" s="1"/>
  <c r="Q9" i="2"/>
  <c r="AL203" i="10"/>
  <c r="Q299" i="2" s="1"/>
  <c r="AK203" i="10"/>
  <c r="Q294" i="2" s="1"/>
  <c r="AJ203" i="10"/>
  <c r="Q289" i="2" s="1"/>
  <c r="AH203" i="10"/>
  <c r="Q264" i="2" s="1"/>
  <c r="AG203" i="10"/>
  <c r="Q259" i="2" s="1"/>
  <c r="AF203" i="10"/>
  <c r="Q254" i="2" s="1"/>
  <c r="AE203" i="10"/>
  <c r="Q249" i="2" s="1"/>
  <c r="AC203" i="10"/>
  <c r="Q244" i="2" s="1"/>
  <c r="AB203" i="10"/>
  <c r="Q239" i="2" s="1"/>
  <c r="Q223" i="2"/>
  <c r="Y203" i="10"/>
  <c r="Q75" i="2" s="1"/>
  <c r="X203" i="10"/>
  <c r="Q70" i="2" s="1"/>
  <c r="W203" i="10"/>
  <c r="Q65" i="2" s="1"/>
  <c r="Q183" i="2"/>
  <c r="U203" i="10"/>
  <c r="T203" i="10"/>
  <c r="Q220" i="2" s="1"/>
  <c r="Q219" i="2"/>
  <c r="Q117" i="2"/>
  <c r="O203" i="10"/>
  <c r="Q109" i="2" s="1"/>
  <c r="Q80" i="2"/>
  <c r="M203" i="10"/>
  <c r="Q46" i="2" s="1"/>
  <c r="L203" i="10"/>
  <c r="Q33" i="2" s="1"/>
  <c r="C203" i="10"/>
  <c r="Q26" i="2" s="1"/>
  <c r="Q8" i="2"/>
  <c r="A203" i="10"/>
  <c r="Q5" i="2" s="1"/>
  <c r="I200" i="10"/>
  <c r="I199" i="10"/>
  <c r="I198" i="10"/>
  <c r="I197" i="10"/>
  <c r="I196" i="10"/>
  <c r="I195" i="10"/>
  <c r="I194" i="10"/>
  <c r="I193" i="10"/>
  <c r="I192" i="10"/>
  <c r="I191" i="10"/>
  <c r="I190" i="10"/>
  <c r="I189" i="10"/>
  <c r="I188" i="10"/>
  <c r="I187" i="10"/>
  <c r="I186" i="10"/>
  <c r="I185" i="10"/>
  <c r="I184" i="10"/>
  <c r="I183" i="10"/>
  <c r="I182" i="10"/>
  <c r="I181" i="10"/>
  <c r="I180" i="10"/>
  <c r="I179" i="10"/>
  <c r="I178" i="10"/>
  <c r="I177" i="10"/>
  <c r="I176" i="10"/>
  <c r="I175" i="10"/>
  <c r="I174" i="10"/>
  <c r="I173" i="10"/>
  <c r="I172" i="10"/>
  <c r="I171" i="10"/>
  <c r="I170" i="10"/>
  <c r="I169" i="10"/>
  <c r="I168" i="10"/>
  <c r="I167" i="10"/>
  <c r="I166" i="10"/>
  <c r="I165" i="10"/>
  <c r="I164" i="10"/>
  <c r="I163" i="10"/>
  <c r="I162" i="10"/>
  <c r="I161" i="10"/>
  <c r="I160" i="10"/>
  <c r="I159" i="10"/>
  <c r="I158" i="10"/>
  <c r="I157" i="10"/>
  <c r="I156" i="10"/>
  <c r="I155" i="10"/>
  <c r="I154" i="10"/>
  <c r="I153" i="10"/>
  <c r="I152" i="10"/>
  <c r="I151" i="10"/>
  <c r="I150" i="10"/>
  <c r="I149" i="10"/>
  <c r="I148" i="10"/>
  <c r="I147" i="10"/>
  <c r="I146" i="10"/>
  <c r="I145" i="10"/>
  <c r="I144" i="10"/>
  <c r="I143" i="10"/>
  <c r="I142" i="10"/>
  <c r="I141" i="10"/>
  <c r="I140" i="10"/>
  <c r="I139" i="10"/>
  <c r="I138" i="10"/>
  <c r="I137" i="10"/>
  <c r="I136" i="10"/>
  <c r="I135" i="10"/>
  <c r="I134" i="10"/>
  <c r="I133" i="10"/>
  <c r="I132" i="10"/>
  <c r="I131" i="10"/>
  <c r="I130" i="10"/>
  <c r="I129" i="10"/>
  <c r="I128" i="10"/>
  <c r="I127" i="10"/>
  <c r="I126" i="10"/>
  <c r="I125" i="10"/>
  <c r="I124" i="10"/>
  <c r="I123" i="10"/>
  <c r="I122" i="10"/>
  <c r="I121" i="10"/>
  <c r="I120" i="10"/>
  <c r="I119" i="10"/>
  <c r="I118" i="10"/>
  <c r="I117" i="10"/>
  <c r="I116" i="10"/>
  <c r="I115" i="10"/>
  <c r="I114" i="10"/>
  <c r="I113" i="10"/>
  <c r="I112" i="10"/>
  <c r="I111" i="10"/>
  <c r="I110" i="10"/>
  <c r="I109" i="10"/>
  <c r="I108" i="10"/>
  <c r="I107" i="10"/>
  <c r="I106" i="10"/>
  <c r="I105" i="10"/>
  <c r="I104" i="10"/>
  <c r="I103" i="10"/>
  <c r="I102" i="10"/>
  <c r="I101" i="10"/>
  <c r="I100" i="10"/>
  <c r="I99" i="10"/>
  <c r="I98" i="10"/>
  <c r="I97" i="10"/>
  <c r="I96" i="10"/>
  <c r="I95" i="10"/>
  <c r="I94" i="10"/>
  <c r="I93" i="10"/>
  <c r="I92" i="10"/>
  <c r="I91" i="10"/>
  <c r="I90" i="10"/>
  <c r="I89" i="10"/>
  <c r="I88" i="10"/>
  <c r="I87" i="10"/>
  <c r="I86" i="10"/>
  <c r="I85" i="10"/>
  <c r="I84" i="10"/>
  <c r="I83" i="10"/>
  <c r="I82" i="10"/>
  <c r="I81" i="10"/>
  <c r="I80" i="10"/>
  <c r="I79" i="10"/>
  <c r="I78" i="10"/>
  <c r="I77" i="10"/>
  <c r="I76" i="10"/>
  <c r="I75" i="10"/>
  <c r="I74" i="10"/>
  <c r="I73" i="10"/>
  <c r="I72" i="10"/>
  <c r="I71" i="10"/>
  <c r="I70" i="10"/>
  <c r="I69" i="10"/>
  <c r="I68" i="10"/>
  <c r="I67" i="10"/>
  <c r="I66" i="10"/>
  <c r="I65" i="10"/>
  <c r="I64" i="10"/>
  <c r="I63" i="10"/>
  <c r="I62" i="10"/>
  <c r="I61" i="10"/>
  <c r="I60" i="10"/>
  <c r="I59" i="10"/>
  <c r="I58" i="10"/>
  <c r="I57" i="10"/>
  <c r="I56" i="10"/>
  <c r="I55" i="10"/>
  <c r="I54" i="10"/>
  <c r="I53" i="10"/>
  <c r="I52" i="10"/>
  <c r="I51" i="10"/>
  <c r="I50" i="10"/>
  <c r="I49" i="10"/>
  <c r="I48" i="10"/>
  <c r="I47" i="10"/>
  <c r="I46" i="10"/>
  <c r="I45" i="10"/>
  <c r="I44" i="10"/>
  <c r="I43"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I8" i="10"/>
  <c r="I7" i="10"/>
  <c r="I6" i="10"/>
  <c r="I5" i="10"/>
  <c r="I4" i="10"/>
  <c r="I3" i="10"/>
  <c r="R133" i="2"/>
  <c r="R198" i="2"/>
  <c r="R132" i="2"/>
  <c r="R197" i="2"/>
  <c r="R131" i="2"/>
  <c r="R196" i="2"/>
  <c r="R130" i="2"/>
  <c r="R195" i="2"/>
  <c r="R129" i="2"/>
  <c r="R194" i="2"/>
  <c r="R128" i="2"/>
  <c r="R193" i="2"/>
  <c r="R127" i="2"/>
  <c r="R192" i="2"/>
  <c r="R126" i="2"/>
  <c r="R191" i="2"/>
  <c r="R125" i="2"/>
  <c r="R190" i="2"/>
  <c r="R124" i="2"/>
  <c r="R189" i="2"/>
  <c r="R123" i="2"/>
  <c r="R14" i="2"/>
  <c r="R188" i="2"/>
  <c r="R122" i="2"/>
  <c r="C206" i="9"/>
  <c r="R31" i="2" s="1"/>
  <c r="R13" i="2"/>
  <c r="R274" i="2"/>
  <c r="R187" i="2"/>
  <c r="R121" i="2"/>
  <c r="R37" i="2"/>
  <c r="C205" i="9"/>
  <c r="R30" i="2" s="1"/>
  <c r="R12" i="2"/>
  <c r="R273" i="2"/>
  <c r="R267" i="2"/>
  <c r="R186" i="2"/>
  <c r="R120" i="2"/>
  <c r="R114" i="2"/>
  <c r="R36" i="2"/>
  <c r="C204" i="9"/>
  <c r="R29" i="2" s="1"/>
  <c r="R11" i="2"/>
  <c r="R301" i="2"/>
  <c r="R296" i="2"/>
  <c r="R291" i="2"/>
  <c r="R266" i="2"/>
  <c r="R261" i="2"/>
  <c r="R256" i="2"/>
  <c r="R251" i="2"/>
  <c r="R246" i="2"/>
  <c r="R241" i="2"/>
  <c r="R77" i="2"/>
  <c r="R72" i="2"/>
  <c r="R67" i="2"/>
  <c r="R185" i="2"/>
  <c r="R119" i="2"/>
  <c r="R111" i="2"/>
  <c r="R48" i="2"/>
  <c r="R35" i="2"/>
  <c r="C203" i="9"/>
  <c r="R28" i="2" s="1"/>
  <c r="R10" i="2"/>
  <c r="R300" i="2"/>
  <c r="R295" i="2"/>
  <c r="R290" i="2"/>
  <c r="R265" i="2"/>
  <c r="R260" i="2"/>
  <c r="R255" i="2"/>
  <c r="R250" i="2"/>
  <c r="R245" i="2"/>
  <c r="R240" i="2"/>
  <c r="R76" i="2"/>
  <c r="R71" i="2"/>
  <c r="R66" i="2"/>
  <c r="R184" i="2"/>
  <c r="R118" i="2"/>
  <c r="R110" i="2"/>
  <c r="R47" i="2"/>
  <c r="R34" i="2"/>
  <c r="C202" i="9"/>
  <c r="R27" i="2" s="1"/>
  <c r="R9" i="2"/>
  <c r="R299" i="2"/>
  <c r="R294" i="2"/>
  <c r="R289" i="2"/>
  <c r="R264" i="2"/>
  <c r="R259" i="2"/>
  <c r="R254" i="2"/>
  <c r="R249" i="2"/>
  <c r="R244" i="2"/>
  <c r="R239" i="2"/>
  <c r="R223" i="2"/>
  <c r="R75" i="2"/>
  <c r="R70" i="2"/>
  <c r="R65" i="2"/>
  <c r="R183" i="2"/>
  <c r="R220" i="2"/>
  <c r="R117" i="2"/>
  <c r="R109" i="2"/>
  <c r="R80" i="2"/>
  <c r="R46" i="2"/>
  <c r="R33" i="2"/>
  <c r="C201" i="9"/>
  <c r="R26" i="2" s="1"/>
  <c r="R8" i="2"/>
  <c r="A201" i="9"/>
  <c r="R5" i="2" s="1"/>
  <c r="I198" i="9"/>
  <c r="I197" i="9"/>
  <c r="I196" i="9"/>
  <c r="I195" i="9"/>
  <c r="I194" i="9"/>
  <c r="I193" i="9"/>
  <c r="I192" i="9"/>
  <c r="I191" i="9"/>
  <c r="I190" i="9"/>
  <c r="I189" i="9"/>
  <c r="I188" i="9"/>
  <c r="I187" i="9"/>
  <c r="I186" i="9"/>
  <c r="I185" i="9"/>
  <c r="I184" i="9"/>
  <c r="I183" i="9"/>
  <c r="I182" i="9"/>
  <c r="I181" i="9"/>
  <c r="I180" i="9"/>
  <c r="I179" i="9"/>
  <c r="I178" i="9"/>
  <c r="I177" i="9"/>
  <c r="I176" i="9"/>
  <c r="I175" i="9"/>
  <c r="I174" i="9"/>
  <c r="I173" i="9"/>
  <c r="I172" i="9"/>
  <c r="I171" i="9"/>
  <c r="I170" i="9"/>
  <c r="I169" i="9"/>
  <c r="I168" i="9"/>
  <c r="I167" i="9"/>
  <c r="I166" i="9"/>
  <c r="I165" i="9"/>
  <c r="I164" i="9"/>
  <c r="I163" i="9"/>
  <c r="I162" i="9"/>
  <c r="I161" i="9"/>
  <c r="I160" i="9"/>
  <c r="I159" i="9"/>
  <c r="I158" i="9"/>
  <c r="I157" i="9"/>
  <c r="I156" i="9"/>
  <c r="I155" i="9"/>
  <c r="I154" i="9"/>
  <c r="I153" i="9"/>
  <c r="I152" i="9"/>
  <c r="I151" i="9"/>
  <c r="I150" i="9"/>
  <c r="I149" i="9"/>
  <c r="I148" i="9"/>
  <c r="I147" i="9"/>
  <c r="I146" i="9"/>
  <c r="I145" i="9"/>
  <c r="I144" i="9"/>
  <c r="I143" i="9"/>
  <c r="I142" i="9"/>
  <c r="I141" i="9"/>
  <c r="I140" i="9"/>
  <c r="I139" i="9"/>
  <c r="I138" i="9"/>
  <c r="I137" i="9"/>
  <c r="I136" i="9"/>
  <c r="I135" i="9"/>
  <c r="I134" i="9"/>
  <c r="I133" i="9"/>
  <c r="I132" i="9"/>
  <c r="I131" i="9"/>
  <c r="I130" i="9"/>
  <c r="I129" i="9"/>
  <c r="I128" i="9"/>
  <c r="I127" i="9"/>
  <c r="I126" i="9"/>
  <c r="I125" i="9"/>
  <c r="I124" i="9"/>
  <c r="I123" i="9"/>
  <c r="I122" i="9"/>
  <c r="I121" i="9"/>
  <c r="I120" i="9"/>
  <c r="I119" i="9"/>
  <c r="I118" i="9"/>
  <c r="I117" i="9"/>
  <c r="I116" i="9"/>
  <c r="I115" i="9"/>
  <c r="I114" i="9"/>
  <c r="I113" i="9"/>
  <c r="I112" i="9"/>
  <c r="I111" i="9"/>
  <c r="I110" i="9"/>
  <c r="I109" i="9"/>
  <c r="I108" i="9"/>
  <c r="I107" i="9"/>
  <c r="I106" i="9"/>
  <c r="I105" i="9"/>
  <c r="I104" i="9"/>
  <c r="I103" i="9"/>
  <c r="I102" i="9"/>
  <c r="I101" i="9"/>
  <c r="I100" i="9"/>
  <c r="I99" i="9"/>
  <c r="I98" i="9"/>
  <c r="I97" i="9"/>
  <c r="I96" i="9"/>
  <c r="I95" i="9"/>
  <c r="I94" i="9"/>
  <c r="I93" i="9"/>
  <c r="I92" i="9"/>
  <c r="I91" i="9"/>
  <c r="I90" i="9"/>
  <c r="I89" i="9"/>
  <c r="I88" i="9"/>
  <c r="I87" i="9"/>
  <c r="I86" i="9"/>
  <c r="I85" i="9"/>
  <c r="I84" i="9"/>
  <c r="I83" i="9"/>
  <c r="I82" i="9"/>
  <c r="I81" i="9"/>
  <c r="I80" i="9"/>
  <c r="I79" i="9"/>
  <c r="I78" i="9"/>
  <c r="I77" i="9"/>
  <c r="I76" i="9"/>
  <c r="I75" i="9"/>
  <c r="I74" i="9"/>
  <c r="I73" i="9"/>
  <c r="I72" i="9"/>
  <c r="I71" i="9"/>
  <c r="I70" i="9"/>
  <c r="I69" i="9"/>
  <c r="I68" i="9"/>
  <c r="I67" i="9"/>
  <c r="I66" i="9"/>
  <c r="I65" i="9"/>
  <c r="I64" i="9"/>
  <c r="I63" i="9"/>
  <c r="I62" i="9"/>
  <c r="I61" i="9"/>
  <c r="I60" i="9"/>
  <c r="I59" i="9"/>
  <c r="I58" i="9"/>
  <c r="I57" i="9"/>
  <c r="I56" i="9"/>
  <c r="I55" i="9"/>
  <c r="I54" i="9"/>
  <c r="I53" i="9"/>
  <c r="I52" i="9"/>
  <c r="I51" i="9"/>
  <c r="I50" i="9"/>
  <c r="I49" i="9"/>
  <c r="I48" i="9"/>
  <c r="I47" i="9"/>
  <c r="I46" i="9"/>
  <c r="I45" i="9"/>
  <c r="I44" i="9"/>
  <c r="I43" i="9"/>
  <c r="I42" i="9"/>
  <c r="I41" i="9"/>
  <c r="I40" i="9"/>
  <c r="D133" i="2"/>
  <c r="D198" i="2"/>
  <c r="U213" i="8"/>
  <c r="D132" i="2"/>
  <c r="D197" i="2"/>
  <c r="U212" i="8"/>
  <c r="D131" i="2"/>
  <c r="D196" i="2"/>
  <c r="U211" i="8"/>
  <c r="D130" i="2"/>
  <c r="D195" i="2"/>
  <c r="U210" i="8"/>
  <c r="D129" i="2"/>
  <c r="D194" i="2"/>
  <c r="U209" i="8"/>
  <c r="D128" i="2"/>
  <c r="D193" i="2"/>
  <c r="U208" i="8"/>
  <c r="D127" i="2"/>
  <c r="D192" i="2"/>
  <c r="U207" i="8"/>
  <c r="D126" i="2"/>
  <c r="D191" i="2"/>
  <c r="U206" i="8"/>
  <c r="D125" i="2"/>
  <c r="D190" i="2"/>
  <c r="U205" i="8"/>
  <c r="D124" i="2"/>
  <c r="D189" i="2"/>
  <c r="U204" i="8"/>
  <c r="D123" i="2"/>
  <c r="D14" i="2"/>
  <c r="D188" i="2"/>
  <c r="U203" i="8"/>
  <c r="D122" i="2"/>
  <c r="C203" i="8"/>
  <c r="D31" i="2" s="1"/>
  <c r="D13" i="2"/>
  <c r="D274" i="2"/>
  <c r="D187" i="2"/>
  <c r="U202" i="8"/>
  <c r="D121" i="2"/>
  <c r="L202" i="8"/>
  <c r="D37" i="2" s="1"/>
  <c r="C202" i="8"/>
  <c r="D30" i="2" s="1"/>
  <c r="D12" i="2"/>
  <c r="D273" i="2"/>
  <c r="AH201" i="8"/>
  <c r="D267" i="2" s="1"/>
  <c r="D186" i="2"/>
  <c r="U201" i="8"/>
  <c r="D120" i="2"/>
  <c r="O201" i="8"/>
  <c r="D114" i="2" s="1"/>
  <c r="L201" i="8"/>
  <c r="D36" i="2" s="1"/>
  <c r="C201" i="8"/>
  <c r="D29" i="2" s="1"/>
  <c r="D11" i="2"/>
  <c r="AL200" i="8"/>
  <c r="D301" i="2" s="1"/>
  <c r="AK200" i="8"/>
  <c r="D296" i="2" s="1"/>
  <c r="AJ200" i="8"/>
  <c r="D291" i="2" s="1"/>
  <c r="D272" i="2"/>
  <c r="AH200" i="8"/>
  <c r="D266" i="2" s="1"/>
  <c r="AG200" i="8"/>
  <c r="D261" i="2" s="1"/>
  <c r="AF200" i="8"/>
  <c r="D256" i="2" s="1"/>
  <c r="AE200" i="8"/>
  <c r="D251" i="2" s="1"/>
  <c r="AC200" i="8"/>
  <c r="D246" i="2" s="1"/>
  <c r="AB200" i="8"/>
  <c r="D241" i="2" s="1"/>
  <c r="Y200" i="8"/>
  <c r="D77" i="2" s="1"/>
  <c r="X200" i="8"/>
  <c r="D72" i="2" s="1"/>
  <c r="W200" i="8"/>
  <c r="D67" i="2" s="1"/>
  <c r="D185" i="2"/>
  <c r="U200" i="8"/>
  <c r="D119" i="2"/>
  <c r="O200" i="8"/>
  <c r="D111" i="2" s="1"/>
  <c r="M200" i="8"/>
  <c r="D48" i="2" s="1"/>
  <c r="L200" i="8"/>
  <c r="D35" i="2" s="1"/>
  <c r="C200" i="8"/>
  <c r="D28" i="2" s="1"/>
  <c r="D10" i="2"/>
  <c r="AL199" i="8"/>
  <c r="D300" i="2" s="1"/>
  <c r="AK199" i="8"/>
  <c r="D295" i="2" s="1"/>
  <c r="AJ199" i="8"/>
  <c r="D290" i="2" s="1"/>
  <c r="D271" i="2"/>
  <c r="AH199" i="8"/>
  <c r="D265" i="2" s="1"/>
  <c r="AG199" i="8"/>
  <c r="D260" i="2" s="1"/>
  <c r="AF199" i="8"/>
  <c r="D255" i="2" s="1"/>
  <c r="AE199" i="8"/>
  <c r="D250" i="2" s="1"/>
  <c r="AC199" i="8"/>
  <c r="D245" i="2" s="1"/>
  <c r="AB199" i="8"/>
  <c r="D240" i="2" s="1"/>
  <c r="Y199" i="8"/>
  <c r="D76" i="2" s="1"/>
  <c r="X199" i="8"/>
  <c r="D71" i="2" s="1"/>
  <c r="W199" i="8"/>
  <c r="D66" i="2" s="1"/>
  <c r="D184" i="2"/>
  <c r="U199" i="8"/>
  <c r="D118" i="2"/>
  <c r="O199" i="8"/>
  <c r="D110" i="2" s="1"/>
  <c r="M199" i="8"/>
  <c r="D47" i="2" s="1"/>
  <c r="L199" i="8"/>
  <c r="D34" i="2" s="1"/>
  <c r="C199" i="8"/>
  <c r="D27" i="2" s="1"/>
  <c r="D9" i="2"/>
  <c r="AL198" i="8"/>
  <c r="D299" i="2" s="1"/>
  <c r="AK198" i="8"/>
  <c r="D294" i="2" s="1"/>
  <c r="AJ198" i="8"/>
  <c r="D289" i="2" s="1"/>
  <c r="D270" i="2"/>
  <c r="AH198" i="8"/>
  <c r="D264" i="2" s="1"/>
  <c r="AG198" i="8"/>
  <c r="D259" i="2" s="1"/>
  <c r="AF198" i="8"/>
  <c r="D254" i="2" s="1"/>
  <c r="AE198" i="8"/>
  <c r="D249" i="2" s="1"/>
  <c r="AC198" i="8"/>
  <c r="D244" i="2" s="1"/>
  <c r="AB198" i="8"/>
  <c r="D239" i="2" s="1"/>
  <c r="D223" i="2"/>
  <c r="D237" i="2" s="1"/>
  <c r="Y198" i="8"/>
  <c r="D75" i="2" s="1"/>
  <c r="X198" i="8"/>
  <c r="D70" i="2" s="1"/>
  <c r="W198" i="8"/>
  <c r="D65" i="2" s="1"/>
  <c r="D183" i="2"/>
  <c r="U198" i="8"/>
  <c r="D220" i="2"/>
  <c r="D219" i="2"/>
  <c r="D117" i="2"/>
  <c r="O198" i="8"/>
  <c r="D109" i="2" s="1"/>
  <c r="D80" i="2"/>
  <c r="M198" i="8"/>
  <c r="D46" i="2" s="1"/>
  <c r="L198" i="8"/>
  <c r="D33" i="2" s="1"/>
  <c r="C198" i="8"/>
  <c r="D26" i="2" s="1"/>
  <c r="A198" i="8"/>
  <c r="D5" i="2" s="1"/>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E133" i="2"/>
  <c r="E198" i="2"/>
  <c r="U218" i="7"/>
  <c r="E132" i="2"/>
  <c r="E197" i="2"/>
  <c r="U217" i="7"/>
  <c r="E131" i="2"/>
  <c r="E196" i="2"/>
  <c r="U216" i="7"/>
  <c r="E130" i="2"/>
  <c r="E195" i="2"/>
  <c r="U215" i="7"/>
  <c r="E129" i="2"/>
  <c r="E194" i="2"/>
  <c r="U214" i="7"/>
  <c r="E128" i="2"/>
  <c r="E193" i="2"/>
  <c r="U213" i="7"/>
  <c r="E127" i="2"/>
  <c r="E192" i="2"/>
  <c r="U212" i="7"/>
  <c r="E126" i="2"/>
  <c r="E191" i="2"/>
  <c r="U211" i="7"/>
  <c r="E125" i="2"/>
  <c r="E190" i="2"/>
  <c r="U210" i="7"/>
  <c r="E124" i="2"/>
  <c r="E189" i="2"/>
  <c r="U209" i="7"/>
  <c r="E123" i="2"/>
  <c r="E14" i="2"/>
  <c r="E188" i="2"/>
  <c r="U208" i="7"/>
  <c r="E122" i="2"/>
  <c r="C208" i="7"/>
  <c r="E31" i="2" s="1"/>
  <c r="E13" i="2"/>
  <c r="E274" i="2"/>
  <c r="E187" i="2"/>
  <c r="U207" i="7"/>
  <c r="E121" i="2"/>
  <c r="L207" i="7"/>
  <c r="E37" i="2" s="1"/>
  <c r="C207" i="7"/>
  <c r="E30" i="2" s="1"/>
  <c r="E12" i="2"/>
  <c r="E273" i="2"/>
  <c r="AH206" i="7"/>
  <c r="E267" i="2" s="1"/>
  <c r="E186" i="2"/>
  <c r="U206" i="7"/>
  <c r="E120" i="2"/>
  <c r="O206" i="7"/>
  <c r="E114" i="2" s="1"/>
  <c r="L206" i="7"/>
  <c r="E36" i="2" s="1"/>
  <c r="C206" i="7"/>
  <c r="E29" i="2" s="1"/>
  <c r="E11" i="2"/>
  <c r="AL205" i="7"/>
  <c r="E301" i="2" s="1"/>
  <c r="AK205" i="7"/>
  <c r="E296" i="2" s="1"/>
  <c r="AJ205" i="7"/>
  <c r="E291" i="2" s="1"/>
  <c r="AH205" i="7"/>
  <c r="E266" i="2" s="1"/>
  <c r="AG205" i="7"/>
  <c r="E261" i="2" s="1"/>
  <c r="AF205" i="7"/>
  <c r="E256" i="2" s="1"/>
  <c r="AE205" i="7"/>
  <c r="E251" i="2" s="1"/>
  <c r="AC205" i="7"/>
  <c r="E246" i="2" s="1"/>
  <c r="AB205" i="7"/>
  <c r="E241" i="2" s="1"/>
  <c r="Y205" i="7"/>
  <c r="E77" i="2" s="1"/>
  <c r="X205" i="7"/>
  <c r="E72" i="2" s="1"/>
  <c r="W205" i="7"/>
  <c r="E67" i="2" s="1"/>
  <c r="E185" i="2"/>
  <c r="U205" i="7"/>
  <c r="E119" i="2"/>
  <c r="O205" i="7"/>
  <c r="E111" i="2" s="1"/>
  <c r="M205" i="7"/>
  <c r="E48" i="2" s="1"/>
  <c r="L205" i="7"/>
  <c r="E35" i="2" s="1"/>
  <c r="C205" i="7"/>
  <c r="E28" i="2" s="1"/>
  <c r="E10" i="2"/>
  <c r="AL204" i="7"/>
  <c r="E300" i="2" s="1"/>
  <c r="AK204" i="7"/>
  <c r="E295" i="2" s="1"/>
  <c r="AJ204" i="7"/>
  <c r="E290" i="2" s="1"/>
  <c r="AH204" i="7"/>
  <c r="E265" i="2" s="1"/>
  <c r="AG204" i="7"/>
  <c r="E260" i="2" s="1"/>
  <c r="AF204" i="7"/>
  <c r="E255" i="2" s="1"/>
  <c r="AE204" i="7"/>
  <c r="E250" i="2" s="1"/>
  <c r="AC204" i="7"/>
  <c r="E245" i="2" s="1"/>
  <c r="AB204" i="7"/>
  <c r="E240" i="2" s="1"/>
  <c r="Y204" i="7"/>
  <c r="E76" i="2" s="1"/>
  <c r="X204" i="7"/>
  <c r="E71" i="2" s="1"/>
  <c r="W204" i="7"/>
  <c r="E66" i="2" s="1"/>
  <c r="E184" i="2"/>
  <c r="U204" i="7"/>
  <c r="E118" i="2"/>
  <c r="O204" i="7"/>
  <c r="E110" i="2" s="1"/>
  <c r="M204" i="7"/>
  <c r="E47" i="2" s="1"/>
  <c r="L204" i="7"/>
  <c r="E34" i="2" s="1"/>
  <c r="C204" i="7"/>
  <c r="E27" i="2" s="1"/>
  <c r="E9" i="2"/>
  <c r="AL203" i="7"/>
  <c r="E299" i="2" s="1"/>
  <c r="AK203" i="7"/>
  <c r="E294" i="2" s="1"/>
  <c r="AJ203" i="7"/>
  <c r="E289" i="2" s="1"/>
  <c r="AH203" i="7"/>
  <c r="E264" i="2" s="1"/>
  <c r="AG203" i="7"/>
  <c r="E259" i="2" s="1"/>
  <c r="AF203" i="7"/>
  <c r="E254" i="2" s="1"/>
  <c r="AE203" i="7"/>
  <c r="E249" i="2" s="1"/>
  <c r="AC203" i="7"/>
  <c r="E244" i="2" s="1"/>
  <c r="AB203" i="7"/>
  <c r="E239" i="2" s="1"/>
  <c r="E223" i="2"/>
  <c r="Y203" i="7"/>
  <c r="E75" i="2" s="1"/>
  <c r="X203" i="7"/>
  <c r="E70" i="2" s="1"/>
  <c r="W203" i="7"/>
  <c r="E65" i="2" s="1"/>
  <c r="E183" i="2"/>
  <c r="U203" i="7"/>
  <c r="T203" i="7"/>
  <c r="E220" i="2" s="1"/>
  <c r="E219" i="2"/>
  <c r="E117" i="2"/>
  <c r="O203" i="7"/>
  <c r="E109" i="2" s="1"/>
  <c r="E80" i="2"/>
  <c r="M203" i="7"/>
  <c r="E46" i="2" s="1"/>
  <c r="L203" i="7"/>
  <c r="E33" i="2" s="1"/>
  <c r="C203" i="7"/>
  <c r="E26" i="2" s="1"/>
  <c r="E8" i="2"/>
  <c r="A203" i="7"/>
  <c r="E5" i="2" s="1"/>
  <c r="I200" i="7"/>
  <c r="I199" i="7"/>
  <c r="I198" i="7"/>
  <c r="I197" i="7"/>
  <c r="I196" i="7"/>
  <c r="I195" i="7"/>
  <c r="I194" i="7"/>
  <c r="I193" i="7"/>
  <c r="I192" i="7"/>
  <c r="I191" i="7"/>
  <c r="I190" i="7"/>
  <c r="I189" i="7"/>
  <c r="I188" i="7"/>
  <c r="I187" i="7"/>
  <c r="I186"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 r="I141" i="7"/>
  <c r="I140" i="7"/>
  <c r="I139" i="7"/>
  <c r="I138" i="7"/>
  <c r="I137" i="7"/>
  <c r="I136" i="7"/>
  <c r="I135" i="7"/>
  <c r="I134" i="7"/>
  <c r="I133" i="7"/>
  <c r="I132" i="7"/>
  <c r="I131" i="7"/>
  <c r="I130" i="7"/>
  <c r="I129" i="7"/>
  <c r="I128" i="7"/>
  <c r="I127" i="7"/>
  <c r="I126" i="7"/>
  <c r="I125" i="7"/>
  <c r="I124" i="7"/>
  <c r="I123" i="7"/>
  <c r="I122" i="7"/>
  <c r="I121" i="7"/>
  <c r="I120" i="7"/>
  <c r="I119" i="7"/>
  <c r="I118" i="7"/>
  <c r="I117" i="7"/>
  <c r="I116" i="7"/>
  <c r="I115" i="7"/>
  <c r="I114" i="7"/>
  <c r="I113" i="7"/>
  <c r="I112" i="7"/>
  <c r="I111" i="7"/>
  <c r="I110" i="7"/>
  <c r="I109" i="7"/>
  <c r="I108" i="7"/>
  <c r="I107" i="7"/>
  <c r="I106" i="7"/>
  <c r="I105" i="7"/>
  <c r="I104" i="7"/>
  <c r="I103" i="7"/>
  <c r="I102" i="7"/>
  <c r="I101" i="7"/>
  <c r="I100" i="7"/>
  <c r="I99" i="7"/>
  <c r="I98" i="7"/>
  <c r="I97" i="7"/>
  <c r="I96" i="7"/>
  <c r="I95" i="7"/>
  <c r="I94" i="7"/>
  <c r="I93" i="7"/>
  <c r="I92" i="7"/>
  <c r="I91" i="7"/>
  <c r="I90" i="7"/>
  <c r="I89" i="7"/>
  <c r="I88" i="7"/>
  <c r="I87" i="7"/>
  <c r="I86" i="7"/>
  <c r="I85" i="7"/>
  <c r="I84" i="7"/>
  <c r="I83" i="7"/>
  <c r="I82" i="7"/>
  <c r="I81" i="7"/>
  <c r="I80" i="7"/>
  <c r="I79" i="7"/>
  <c r="I78" i="7"/>
  <c r="I77" i="7"/>
  <c r="I76" i="7"/>
  <c r="I75" i="7"/>
  <c r="I74" i="7"/>
  <c r="I73" i="7"/>
  <c r="I72" i="7"/>
  <c r="I71" i="7"/>
  <c r="F133" i="2"/>
  <c r="F198" i="2"/>
  <c r="U218" i="6"/>
  <c r="F132" i="2"/>
  <c r="F197" i="2"/>
  <c r="U217" i="6"/>
  <c r="F131" i="2"/>
  <c r="F196" i="2"/>
  <c r="U216" i="6"/>
  <c r="F130" i="2"/>
  <c r="F195" i="2"/>
  <c r="U215" i="6"/>
  <c r="F129" i="2"/>
  <c r="F194" i="2"/>
  <c r="U214" i="6"/>
  <c r="F128" i="2"/>
  <c r="F193" i="2"/>
  <c r="U213" i="6"/>
  <c r="F127" i="2"/>
  <c r="F192" i="2"/>
  <c r="U212" i="6"/>
  <c r="F126" i="2"/>
  <c r="F191" i="2"/>
  <c r="U211" i="6"/>
  <c r="F125" i="2"/>
  <c r="F190" i="2"/>
  <c r="U210" i="6"/>
  <c r="F124" i="2"/>
  <c r="F189" i="2"/>
  <c r="U209" i="6"/>
  <c r="F123" i="2"/>
  <c r="F14" i="2"/>
  <c r="F188" i="2"/>
  <c r="U208" i="6"/>
  <c r="F122" i="2"/>
  <c r="C208" i="6"/>
  <c r="F31" i="2" s="1"/>
  <c r="F13" i="2"/>
  <c r="F274" i="2"/>
  <c r="F187" i="2"/>
  <c r="U207" i="6"/>
  <c r="F121" i="2"/>
  <c r="L207" i="6"/>
  <c r="F37" i="2" s="1"/>
  <c r="C207" i="6"/>
  <c r="F30" i="2" s="1"/>
  <c r="F12" i="2"/>
  <c r="F273" i="2"/>
  <c r="AH206" i="6"/>
  <c r="F267" i="2" s="1"/>
  <c r="F186" i="2"/>
  <c r="U206" i="6"/>
  <c r="F120" i="2"/>
  <c r="O206" i="6"/>
  <c r="F114" i="2" s="1"/>
  <c r="L206" i="6"/>
  <c r="F36" i="2" s="1"/>
  <c r="C206" i="6"/>
  <c r="F29" i="2" s="1"/>
  <c r="F11" i="2"/>
  <c r="AL205" i="6"/>
  <c r="F301" i="2" s="1"/>
  <c r="AK205" i="6"/>
  <c r="F296" i="2" s="1"/>
  <c r="AJ205" i="6"/>
  <c r="F291" i="2" s="1"/>
  <c r="AH205" i="6"/>
  <c r="F266" i="2" s="1"/>
  <c r="AG205" i="6"/>
  <c r="F261" i="2" s="1"/>
  <c r="AF205" i="6"/>
  <c r="F256" i="2" s="1"/>
  <c r="AE205" i="6"/>
  <c r="F251" i="2" s="1"/>
  <c r="AC205" i="6"/>
  <c r="F246" i="2" s="1"/>
  <c r="AB205" i="6"/>
  <c r="F241" i="2" s="1"/>
  <c r="Y205" i="6"/>
  <c r="F77" i="2" s="1"/>
  <c r="X205" i="6"/>
  <c r="F72" i="2" s="1"/>
  <c r="W205" i="6"/>
  <c r="F67" i="2" s="1"/>
  <c r="F185" i="2"/>
  <c r="U205" i="6"/>
  <c r="F119" i="2"/>
  <c r="O205" i="6"/>
  <c r="F111" i="2" s="1"/>
  <c r="M205" i="6"/>
  <c r="F48" i="2" s="1"/>
  <c r="L205" i="6"/>
  <c r="F35" i="2" s="1"/>
  <c r="C205" i="6"/>
  <c r="F28" i="2" s="1"/>
  <c r="F10" i="2"/>
  <c r="AL204" i="6"/>
  <c r="F300" i="2" s="1"/>
  <c r="AK204" i="6"/>
  <c r="F295" i="2" s="1"/>
  <c r="AJ204" i="6"/>
  <c r="F290" i="2" s="1"/>
  <c r="AH204" i="6"/>
  <c r="F265" i="2" s="1"/>
  <c r="AG204" i="6"/>
  <c r="F260" i="2" s="1"/>
  <c r="AF204" i="6"/>
  <c r="F255" i="2" s="1"/>
  <c r="AE204" i="6"/>
  <c r="F250" i="2" s="1"/>
  <c r="AC204" i="6"/>
  <c r="F245" i="2" s="1"/>
  <c r="AB204" i="6"/>
  <c r="F240" i="2" s="1"/>
  <c r="Y204" i="6"/>
  <c r="F76" i="2" s="1"/>
  <c r="X204" i="6"/>
  <c r="F71" i="2" s="1"/>
  <c r="W204" i="6"/>
  <c r="F66" i="2" s="1"/>
  <c r="F184" i="2"/>
  <c r="U204" i="6"/>
  <c r="F118" i="2"/>
  <c r="O204" i="6"/>
  <c r="F110" i="2" s="1"/>
  <c r="M204" i="6"/>
  <c r="F47" i="2" s="1"/>
  <c r="L204" i="6"/>
  <c r="F34" i="2" s="1"/>
  <c r="C204" i="6"/>
  <c r="F27" i="2" s="1"/>
  <c r="F9" i="2"/>
  <c r="AL203" i="6"/>
  <c r="F299" i="2" s="1"/>
  <c r="AK203" i="6"/>
  <c r="F294" i="2" s="1"/>
  <c r="AJ203" i="6"/>
  <c r="F289" i="2" s="1"/>
  <c r="AH203" i="6"/>
  <c r="F264" i="2" s="1"/>
  <c r="AG203" i="6"/>
  <c r="F259" i="2" s="1"/>
  <c r="AF203" i="6"/>
  <c r="F254" i="2" s="1"/>
  <c r="AE203" i="6"/>
  <c r="F249" i="2" s="1"/>
  <c r="AC203" i="6"/>
  <c r="F244" i="2" s="1"/>
  <c r="AB203" i="6"/>
  <c r="F239" i="2" s="1"/>
  <c r="F223" i="2"/>
  <c r="Y203" i="6"/>
  <c r="F75" i="2" s="1"/>
  <c r="X203" i="6"/>
  <c r="F70" i="2" s="1"/>
  <c r="W203" i="6"/>
  <c r="F65" i="2" s="1"/>
  <c r="F183" i="2"/>
  <c r="U203" i="6"/>
  <c r="T203" i="6"/>
  <c r="F220" i="2" s="1"/>
  <c r="F219" i="2"/>
  <c r="F117" i="2"/>
  <c r="O203" i="6"/>
  <c r="F109" i="2" s="1"/>
  <c r="F80" i="2"/>
  <c r="M203" i="6"/>
  <c r="F46" i="2" s="1"/>
  <c r="L203" i="6"/>
  <c r="F33" i="2" s="1"/>
  <c r="C203" i="6"/>
  <c r="F26" i="2" s="1"/>
  <c r="F8" i="2"/>
  <c r="A203" i="6"/>
  <c r="F5" i="2" s="1"/>
  <c r="I200" i="6"/>
  <c r="I199" i="6"/>
  <c r="I198" i="6"/>
  <c r="I197" i="6"/>
  <c r="I196" i="6"/>
  <c r="I195" i="6"/>
  <c r="I194" i="6"/>
  <c r="I193" i="6"/>
  <c r="I192" i="6"/>
  <c r="I191" i="6"/>
  <c r="I190" i="6"/>
  <c r="I189" i="6"/>
  <c r="I188" i="6"/>
  <c r="I187" i="6"/>
  <c r="I186" i="6"/>
  <c r="I185" i="6"/>
  <c r="I184" i="6"/>
  <c r="I183" i="6"/>
  <c r="I182" i="6"/>
  <c r="I181" i="6"/>
  <c r="I180" i="6"/>
  <c r="I179" i="6"/>
  <c r="I178" i="6"/>
  <c r="I177" i="6"/>
  <c r="I176" i="6"/>
  <c r="I175" i="6"/>
  <c r="I174" i="6"/>
  <c r="I173" i="6"/>
  <c r="I172" i="6"/>
  <c r="I171" i="6"/>
  <c r="I170" i="6"/>
  <c r="I169" i="6"/>
  <c r="I168" i="6"/>
  <c r="I167" i="6"/>
  <c r="I166" i="6"/>
  <c r="I165" i="6"/>
  <c r="I164" i="6"/>
  <c r="I163" i="6"/>
  <c r="I162" i="6"/>
  <c r="I161" i="6"/>
  <c r="I160" i="6"/>
  <c r="I159" i="6"/>
  <c r="I158" i="6"/>
  <c r="I157" i="6"/>
  <c r="I156" i="6"/>
  <c r="I155" i="6"/>
  <c r="I154" i="6"/>
  <c r="I153" i="6"/>
  <c r="I152" i="6"/>
  <c r="I151" i="6"/>
  <c r="I150" i="6"/>
  <c r="I149" i="6"/>
  <c r="I148" i="6"/>
  <c r="I147" i="6"/>
  <c r="I146" i="6"/>
  <c r="I145" i="6"/>
  <c r="I144" i="6"/>
  <c r="I143" i="6"/>
  <c r="I142" i="6"/>
  <c r="I141" i="6"/>
  <c r="I140" i="6"/>
  <c r="I139" i="6"/>
  <c r="I138" i="6"/>
  <c r="I137" i="6"/>
  <c r="I136" i="6"/>
  <c r="I135" i="6"/>
  <c r="I134" i="6"/>
  <c r="I133" i="6"/>
  <c r="I132" i="6"/>
  <c r="I131" i="6"/>
  <c r="I130" i="6"/>
  <c r="I129" i="6"/>
  <c r="C208" i="3"/>
  <c r="C207" i="3"/>
  <c r="C206" i="3"/>
  <c r="C205" i="3"/>
  <c r="C204" i="3"/>
  <c r="H27" i="2" s="1"/>
  <c r="C203" i="3"/>
  <c r="H26" i="2" s="1"/>
  <c r="C204" i="5"/>
  <c r="C203" i="5"/>
  <c r="C202" i="5"/>
  <c r="C201" i="5"/>
  <c r="C200" i="5"/>
  <c r="I27" i="2" s="1"/>
  <c r="C199" i="5"/>
  <c r="I26" i="2" s="1"/>
  <c r="C202" i="4"/>
  <c r="J31" i="2" s="1"/>
  <c r="C201" i="4"/>
  <c r="J30" i="2" s="1"/>
  <c r="C200" i="4"/>
  <c r="J29" i="2" s="1"/>
  <c r="C199" i="4"/>
  <c r="J28" i="2" s="1"/>
  <c r="C198" i="4"/>
  <c r="J27" i="2" s="1"/>
  <c r="C197" i="4"/>
  <c r="J26" i="2" s="1"/>
  <c r="C208" i="1"/>
  <c r="C207" i="1"/>
  <c r="C206" i="1"/>
  <c r="C205" i="1"/>
  <c r="C204" i="1"/>
  <c r="C203" i="1"/>
  <c r="L14" i="17"/>
  <c r="H20" i="17"/>
  <c r="H42" i="17"/>
  <c r="H45" i="17"/>
  <c r="J22" i="17"/>
  <c r="H21" i="17"/>
  <c r="H33" i="17"/>
  <c r="H41" i="17"/>
  <c r="J21" i="17"/>
  <c r="H36" i="17"/>
  <c r="H35" i="17"/>
  <c r="L15" i="17" a="1"/>
  <c r="L21" i="17"/>
  <c r="H22" i="17"/>
  <c r="L20" i="17"/>
  <c r="H23" i="17"/>
  <c r="J20" i="17"/>
  <c r="H14" i="17"/>
  <c r="J14" i="17"/>
  <c r="H28" i="17"/>
  <c r="L22" i="17"/>
  <c r="H34" i="17"/>
  <c r="H15" i="17" a="1"/>
  <c r="H43" i="17"/>
  <c r="J15" i="17" a="1"/>
  <c r="H44" i="17"/>
  <c r="H46" i="17"/>
  <c r="H51" i="17" a="1"/>
  <c r="H51" i="17" l="1"/>
  <c r="H52" i="17" s="1"/>
  <c r="L5" i="2"/>
  <c r="O5" i="2" s="1"/>
  <c r="O220" i="2"/>
  <c r="G278" i="2"/>
  <c r="S281" i="2"/>
  <c r="S276" i="2"/>
  <c r="S219" i="2"/>
  <c r="S220" i="2"/>
  <c r="H58" i="17"/>
  <c r="O219" i="2"/>
  <c r="P67" i="17"/>
  <c r="L58" i="17"/>
  <c r="J58" i="17"/>
  <c r="N44" i="17"/>
  <c r="L15" i="17"/>
  <c r="J15" i="17"/>
  <c r="S149" i="2"/>
  <c r="H15" i="17"/>
  <c r="O15" i="17" s="1"/>
  <c r="S141" i="2"/>
  <c r="N20" i="17"/>
  <c r="N28" i="17"/>
  <c r="N41" i="17"/>
  <c r="P73" i="2"/>
  <c r="P247" i="2"/>
  <c r="N49" i="2"/>
  <c r="N52" i="2" s="1"/>
  <c r="L32" i="2"/>
  <c r="L78" i="2"/>
  <c r="L252" i="2"/>
  <c r="S137" i="2"/>
  <c r="Q38" i="2"/>
  <c r="Q44" i="2" s="1"/>
  <c r="Q199" i="2"/>
  <c r="Q205" i="2" s="1"/>
  <c r="Q237" i="2"/>
  <c r="Q292" i="2"/>
  <c r="M247" i="2"/>
  <c r="Q49" i="2"/>
  <c r="Q53" i="2" s="1"/>
  <c r="N38" i="2"/>
  <c r="N44" i="2" s="1"/>
  <c r="N199" i="2"/>
  <c r="N208" i="2" s="1"/>
  <c r="N237" i="2"/>
  <c r="N292" i="2"/>
  <c r="L49" i="2"/>
  <c r="L53" i="2" s="1"/>
  <c r="F73" i="2"/>
  <c r="F247" i="2"/>
  <c r="D292" i="2"/>
  <c r="R73" i="2"/>
  <c r="R247" i="2"/>
  <c r="L247" i="2"/>
  <c r="E292" i="2"/>
  <c r="E38" i="2"/>
  <c r="E41" i="2" s="1"/>
  <c r="E199" i="2"/>
  <c r="E213" i="2" s="1"/>
  <c r="E237" i="2"/>
  <c r="E49" i="2"/>
  <c r="E53" i="2" s="1"/>
  <c r="E68" i="2"/>
  <c r="E297" i="2"/>
  <c r="G219" i="2"/>
  <c r="Q68" i="2"/>
  <c r="Q242" i="2"/>
  <c r="Q297" i="2"/>
  <c r="P32" i="2"/>
  <c r="P78" i="2"/>
  <c r="P252" i="2"/>
  <c r="N242" i="2"/>
  <c r="N297" i="2"/>
  <c r="M32" i="2"/>
  <c r="M78" i="2"/>
  <c r="M252" i="2"/>
  <c r="L38" i="2"/>
  <c r="L44" i="2" s="1"/>
  <c r="L199" i="2"/>
  <c r="L202" i="2" s="1"/>
  <c r="L237" i="2"/>
  <c r="L292" i="2"/>
  <c r="F32" i="2"/>
  <c r="F252" i="2"/>
  <c r="F38" i="2"/>
  <c r="F42" i="2" s="1"/>
  <c r="F199" i="2"/>
  <c r="F210" i="2" s="1"/>
  <c r="F237" i="2"/>
  <c r="F292" i="2"/>
  <c r="E73" i="2"/>
  <c r="E247" i="2"/>
  <c r="G220" i="2"/>
  <c r="Q73" i="2"/>
  <c r="Q247" i="2"/>
  <c r="P38" i="2"/>
  <c r="P40" i="2" s="1"/>
  <c r="P199" i="2"/>
  <c r="P205" i="2" s="1"/>
  <c r="P237" i="2"/>
  <c r="P292" i="2"/>
  <c r="N247" i="2"/>
  <c r="M38" i="2"/>
  <c r="M199" i="2"/>
  <c r="M212" i="2" s="1"/>
  <c r="M237" i="2"/>
  <c r="M292" i="2"/>
  <c r="L242" i="2"/>
  <c r="L297" i="2"/>
  <c r="F78" i="2"/>
  <c r="E242" i="2"/>
  <c r="J32" i="2"/>
  <c r="F49" i="2"/>
  <c r="F53" i="2" s="1"/>
  <c r="F68" i="2"/>
  <c r="F242" i="2"/>
  <c r="F297" i="2"/>
  <c r="E78" i="2"/>
  <c r="E252" i="2"/>
  <c r="Q32" i="2"/>
  <c r="Q78" i="2"/>
  <c r="Q252" i="2"/>
  <c r="P49" i="2"/>
  <c r="P51" i="2" s="1"/>
  <c r="P68" i="2"/>
  <c r="P242" i="2"/>
  <c r="P297" i="2"/>
  <c r="N32" i="2"/>
  <c r="N78" i="2"/>
  <c r="N252" i="2"/>
  <c r="M49" i="2"/>
  <c r="M242" i="2"/>
  <c r="M297" i="2"/>
  <c r="E32" i="2"/>
  <c r="D297" i="2"/>
  <c r="D252" i="2"/>
  <c r="D247" i="2"/>
  <c r="D242" i="2"/>
  <c r="D78" i="2"/>
  <c r="D73" i="2"/>
  <c r="D68" i="2"/>
  <c r="D32" i="2"/>
  <c r="E15" i="2"/>
  <c r="D15" i="2"/>
  <c r="D17" i="2" s="1"/>
  <c r="R297" i="2"/>
  <c r="R252" i="2"/>
  <c r="R242" i="2"/>
  <c r="R199" i="2"/>
  <c r="R208" i="2" s="1"/>
  <c r="R237" i="2"/>
  <c r="R78" i="2"/>
  <c r="R68" i="2"/>
  <c r="R38" i="2"/>
  <c r="R42" i="2" s="1"/>
  <c r="R49" i="2"/>
  <c r="R52" i="2" s="1"/>
  <c r="R32" i="2"/>
  <c r="G77" i="2"/>
  <c r="S150" i="2"/>
  <c r="O77" i="2"/>
  <c r="G146" i="2"/>
  <c r="S142" i="2"/>
  <c r="H30" i="2"/>
  <c r="I30" i="2"/>
  <c r="H31" i="2"/>
  <c r="I31" i="2"/>
  <c r="G46" i="2"/>
  <c r="G126" i="2"/>
  <c r="G132" i="2"/>
  <c r="G80" i="2"/>
  <c r="G70" i="2"/>
  <c r="G120" i="2"/>
  <c r="G123" i="2"/>
  <c r="G128" i="2"/>
  <c r="G130" i="2"/>
  <c r="F272" i="2"/>
  <c r="E271" i="2"/>
  <c r="G295" i="2"/>
  <c r="G121" i="2"/>
  <c r="G122" i="2"/>
  <c r="G125" i="2"/>
  <c r="G133" i="2"/>
  <c r="R271" i="2"/>
  <c r="G291" i="2"/>
  <c r="E272" i="2"/>
  <c r="E270" i="2"/>
  <c r="G5" i="2"/>
  <c r="G239" i="2"/>
  <c r="G118" i="2"/>
  <c r="G196" i="2"/>
  <c r="F271" i="2"/>
  <c r="H28" i="2"/>
  <c r="I28" i="2"/>
  <c r="F270" i="2"/>
  <c r="G299" i="2"/>
  <c r="G29" i="2"/>
  <c r="G187" i="2"/>
  <c r="G188" i="2"/>
  <c r="G191" i="2"/>
  <c r="G127" i="2"/>
  <c r="G131" i="2"/>
  <c r="I29" i="2"/>
  <c r="H29" i="2"/>
  <c r="G273" i="2"/>
  <c r="G124" i="2"/>
  <c r="G250" i="2"/>
  <c r="G72" i="2"/>
  <c r="G129" i="2"/>
  <c r="S35" i="2"/>
  <c r="M66" i="2"/>
  <c r="M71" i="2"/>
  <c r="O10" i="2"/>
  <c r="O188" i="2"/>
  <c r="Q272" i="2"/>
  <c r="S34" i="2"/>
  <c r="S48" i="2"/>
  <c r="N71" i="2"/>
  <c r="N66" i="2"/>
  <c r="M70" i="2"/>
  <c r="M65" i="2"/>
  <c r="O264" i="2"/>
  <c r="O28" i="2"/>
  <c r="R272" i="2"/>
  <c r="Q271" i="2"/>
  <c r="S123" i="2"/>
  <c r="N70" i="2"/>
  <c r="N65" i="2"/>
  <c r="L72" i="2"/>
  <c r="L67" i="2"/>
  <c r="O274" i="2"/>
  <c r="O275" i="2"/>
  <c r="Q270" i="2"/>
  <c r="S75" i="2"/>
  <c r="S128" i="2"/>
  <c r="L71" i="2"/>
  <c r="L66" i="2"/>
  <c r="O48" i="2"/>
  <c r="O30" i="2"/>
  <c r="O13" i="2"/>
  <c r="N67" i="2"/>
  <c r="R270" i="2"/>
  <c r="R292" i="2"/>
  <c r="O80" i="2"/>
  <c r="L70" i="2"/>
  <c r="L65" i="2"/>
  <c r="O47" i="2"/>
  <c r="O291" i="2"/>
  <c r="O37" i="2"/>
  <c r="O282" i="2"/>
  <c r="O244" i="2"/>
  <c r="O241" i="2"/>
  <c r="O190" i="2"/>
  <c r="S191" i="2"/>
  <c r="S131" i="2"/>
  <c r="S36" i="2"/>
  <c r="S255" i="2"/>
  <c r="S273" i="2"/>
  <c r="O33" i="2"/>
  <c r="M72" i="2"/>
  <c r="M67" i="2"/>
  <c r="O251" i="2"/>
  <c r="O277" i="2"/>
  <c r="O281" i="2"/>
  <c r="G138" i="2"/>
  <c r="G276" i="2"/>
  <c r="G275" i="2"/>
  <c r="G141" i="2"/>
  <c r="G281" i="2"/>
  <c r="S144" i="2"/>
  <c r="S136" i="2"/>
  <c r="S147" i="2"/>
  <c r="G119" i="2"/>
  <c r="K26" i="2"/>
  <c r="G67" i="2"/>
  <c r="G150" i="2"/>
  <c r="G280" i="2"/>
  <c r="S8" i="2"/>
  <c r="S146" i="2"/>
  <c r="S138" i="2"/>
  <c r="O36" i="2"/>
  <c r="O151" i="2"/>
  <c r="O143" i="2"/>
  <c r="O259" i="2"/>
  <c r="O290" i="2"/>
  <c r="O296" i="2"/>
  <c r="K27" i="2"/>
  <c r="G149" i="2"/>
  <c r="G245" i="2"/>
  <c r="S117" i="2"/>
  <c r="S145" i="2"/>
  <c r="S129" i="2"/>
  <c r="S121" i="2"/>
  <c r="S192" i="2"/>
  <c r="S184" i="2"/>
  <c r="S240" i="2"/>
  <c r="S282" i="2"/>
  <c r="S274" i="2"/>
  <c r="L15" i="2"/>
  <c r="L21" i="2" s="1"/>
  <c r="O150" i="2"/>
  <c r="O142" i="2"/>
  <c r="O272" i="2"/>
  <c r="O276" i="2"/>
  <c r="G30" i="2"/>
  <c r="G137" i="2"/>
  <c r="S120" i="2"/>
  <c r="O34" i="2"/>
  <c r="O76" i="2"/>
  <c r="O239" i="2"/>
  <c r="O255" i="2"/>
  <c r="O261" i="2"/>
  <c r="O279" i="2"/>
  <c r="O271" i="2"/>
  <c r="O300" i="2"/>
  <c r="G195" i="2"/>
  <c r="G277" i="2"/>
  <c r="S135" i="2"/>
  <c r="S250" i="2"/>
  <c r="S256" i="2"/>
  <c r="S280" i="2"/>
  <c r="S300" i="2"/>
  <c r="O14" i="2"/>
  <c r="O31" i="2"/>
  <c r="O132" i="2"/>
  <c r="O278" i="2"/>
  <c r="O301" i="2"/>
  <c r="G145" i="2"/>
  <c r="O223" i="2"/>
  <c r="G12" i="2"/>
  <c r="G142" i="2"/>
  <c r="G134" i="2"/>
  <c r="G241" i="2"/>
  <c r="G254" i="2"/>
  <c r="S71" i="2"/>
  <c r="S77" i="2"/>
  <c r="O11" i="2"/>
  <c r="O117" i="2"/>
  <c r="O130" i="2"/>
  <c r="O122" i="2"/>
  <c r="O240" i="2"/>
  <c r="O270" i="2"/>
  <c r="G11" i="2"/>
  <c r="G48" i="2"/>
  <c r="G192" i="2"/>
  <c r="G184" i="2"/>
  <c r="G223" i="2"/>
  <c r="G296" i="2"/>
  <c r="S72" i="2"/>
  <c r="S148" i="2"/>
  <c r="S195" i="2"/>
  <c r="S187" i="2"/>
  <c r="S244" i="2"/>
  <c r="S294" i="2"/>
  <c r="O114" i="2"/>
  <c r="O129" i="2"/>
  <c r="O121" i="2"/>
  <c r="O294" i="2"/>
  <c r="G35" i="2"/>
  <c r="G71" i="2"/>
  <c r="G114" i="2"/>
  <c r="G139" i="2"/>
  <c r="G148" i="2"/>
  <c r="G246" i="2"/>
  <c r="G259" i="2"/>
  <c r="G266" i="2"/>
  <c r="S5" i="2"/>
  <c r="S10" i="2"/>
  <c r="S26" i="2"/>
  <c r="S31" i="2"/>
  <c r="S67" i="2"/>
  <c r="S80" i="2"/>
  <c r="S110" i="2"/>
  <c r="S260" i="2"/>
  <c r="S267" i="2"/>
  <c r="O75" i="2"/>
  <c r="O111" i="2"/>
  <c r="O147" i="2"/>
  <c r="O139" i="2"/>
  <c r="O131" i="2"/>
  <c r="O123" i="2"/>
  <c r="O124" i="2"/>
  <c r="O256" i="2"/>
  <c r="O260" i="2"/>
  <c r="O295" i="2"/>
  <c r="G31" i="2"/>
  <c r="G28" i="2"/>
  <c r="G34" i="2"/>
  <c r="G117" i="2"/>
  <c r="G147" i="2"/>
  <c r="G251" i="2"/>
  <c r="G264" i="2"/>
  <c r="S47" i="2"/>
  <c r="S66" i="2"/>
  <c r="S127" i="2"/>
  <c r="S119" i="2"/>
  <c r="S266" i="2"/>
  <c r="S301" i="2"/>
  <c r="O146" i="2"/>
  <c r="O138" i="2"/>
  <c r="G10" i="2"/>
  <c r="G9" i="2"/>
  <c r="G65" i="2"/>
  <c r="G76" i="2"/>
  <c r="G110" i="2"/>
  <c r="G140" i="2"/>
  <c r="G151" i="2"/>
  <c r="G240" i="2"/>
  <c r="G256" i="2"/>
  <c r="G290" i="2"/>
  <c r="G301" i="2"/>
  <c r="S9" i="2"/>
  <c r="S29" i="2"/>
  <c r="S111" i="2"/>
  <c r="S134" i="2"/>
  <c r="S126" i="2"/>
  <c r="S118" i="2"/>
  <c r="S239" i="2"/>
  <c r="S265" i="2"/>
  <c r="S299" i="2"/>
  <c r="O145" i="2"/>
  <c r="O137" i="2"/>
  <c r="O249" i="2"/>
  <c r="O266" i="2"/>
  <c r="O273" i="2"/>
  <c r="D38" i="2"/>
  <c r="D42" i="2" s="1"/>
  <c r="G47" i="2"/>
  <c r="G261" i="2"/>
  <c r="G279" i="2"/>
  <c r="S76" i="2"/>
  <c r="S109" i="2"/>
  <c r="S133" i="2"/>
  <c r="S125" i="2"/>
  <c r="S183" i="2"/>
  <c r="S223" i="2"/>
  <c r="S254" i="2"/>
  <c r="S275" i="2"/>
  <c r="O29" i="2"/>
  <c r="O46" i="2"/>
  <c r="O144" i="2"/>
  <c r="O136" i="2"/>
  <c r="O246" i="2"/>
  <c r="O265" i="2"/>
  <c r="G36" i="2"/>
  <c r="O280" i="2"/>
  <c r="G111" i="2"/>
  <c r="G143" i="2"/>
  <c r="G135" i="2"/>
  <c r="G193" i="2"/>
  <c r="G185" i="2"/>
  <c r="G267" i="2"/>
  <c r="G282" i="2"/>
  <c r="G274" i="2"/>
  <c r="G289" i="2"/>
  <c r="Q15" i="2"/>
  <c r="Q22" i="2" s="1"/>
  <c r="S14" i="2"/>
  <c r="S30" i="2"/>
  <c r="S27" i="2"/>
  <c r="S132" i="2"/>
  <c r="S124" i="2"/>
  <c r="S246" i="2"/>
  <c r="S259" i="2"/>
  <c r="S278" i="2"/>
  <c r="S296" i="2"/>
  <c r="O9" i="2"/>
  <c r="O127" i="2"/>
  <c r="O119" i="2"/>
  <c r="O128" i="2"/>
  <c r="O120" i="2"/>
  <c r="O191" i="2"/>
  <c r="O196" i="2"/>
  <c r="O254" i="2"/>
  <c r="O267" i="2"/>
  <c r="O289" i="2"/>
  <c r="G27" i="2"/>
  <c r="G109" i="2"/>
  <c r="G198" i="2"/>
  <c r="G244" i="2"/>
  <c r="G255" i="2"/>
  <c r="G294" i="2"/>
  <c r="G300" i="2"/>
  <c r="S65" i="2"/>
  <c r="S139" i="2"/>
  <c r="S241" i="2"/>
  <c r="S245" i="2"/>
  <c r="S264" i="2"/>
  <c r="S295" i="2"/>
  <c r="O27" i="2"/>
  <c r="O109" i="2"/>
  <c r="O134" i="2"/>
  <c r="O126" i="2"/>
  <c r="O118" i="2"/>
  <c r="O250" i="2"/>
  <c r="G13" i="2"/>
  <c r="G26" i="2"/>
  <c r="G66" i="2"/>
  <c r="G75" i="2"/>
  <c r="G144" i="2"/>
  <c r="G136" i="2"/>
  <c r="G197" i="2"/>
  <c r="G249" i="2"/>
  <c r="G260" i="2"/>
  <c r="G265" i="2"/>
  <c r="P15" i="2"/>
  <c r="P22" i="2" s="1"/>
  <c r="S28" i="2"/>
  <c r="S70" i="2"/>
  <c r="S114" i="2"/>
  <c r="S130" i="2"/>
  <c r="S122" i="2"/>
  <c r="O26" i="2"/>
  <c r="O149" i="2"/>
  <c r="O141" i="2"/>
  <c r="O133" i="2"/>
  <c r="O125" i="2"/>
  <c r="O198" i="2"/>
  <c r="O299" i="2"/>
  <c r="D49" i="2"/>
  <c r="D199" i="2"/>
  <c r="G8" i="2"/>
  <c r="G190" i="2"/>
  <c r="S33" i="2"/>
  <c r="S46" i="2"/>
  <c r="S249" i="2"/>
  <c r="O192" i="2"/>
  <c r="O184" i="2"/>
  <c r="G14" i="2"/>
  <c r="F15" i="2"/>
  <c r="F17" i="2" s="1"/>
  <c r="G37" i="2"/>
  <c r="G189" i="2"/>
  <c r="R15" i="2"/>
  <c r="R17" i="2" s="1"/>
  <c r="S251" i="2"/>
  <c r="G183" i="2"/>
  <c r="S13" i="2"/>
  <c r="S196" i="2"/>
  <c r="S188" i="2"/>
  <c r="S189" i="2"/>
  <c r="O245" i="2"/>
  <c r="S12" i="2"/>
  <c r="S261" i="2"/>
  <c r="M15" i="2"/>
  <c r="M18" i="2" s="1"/>
  <c r="O8" i="2"/>
  <c r="O189" i="2"/>
  <c r="G33" i="2"/>
  <c r="G194" i="2"/>
  <c r="G186" i="2"/>
  <c r="S11" i="2"/>
  <c r="S143" i="2"/>
  <c r="O148" i="2"/>
  <c r="O140" i="2"/>
  <c r="O183" i="2"/>
  <c r="O197" i="2"/>
  <c r="S151" i="2"/>
  <c r="O110" i="2"/>
  <c r="S194" i="2"/>
  <c r="S186" i="2"/>
  <c r="O12" i="2"/>
  <c r="S193" i="2"/>
  <c r="S185" i="2"/>
  <c r="S37" i="2"/>
  <c r="S140" i="2"/>
  <c r="O187" i="2"/>
  <c r="O194" i="2"/>
  <c r="O186" i="2"/>
  <c r="S198" i="2"/>
  <c r="S190" i="2"/>
  <c r="O135" i="2"/>
  <c r="O193" i="2"/>
  <c r="O185" i="2"/>
  <c r="S197" i="2"/>
  <c r="N15" i="2"/>
  <c r="N22" i="2" s="1"/>
  <c r="O195" i="2"/>
  <c r="O35" i="2"/>
  <c r="K200" i="14"/>
  <c r="L62" i="2" s="1"/>
  <c r="K199" i="14"/>
  <c r="L61" i="2" s="1"/>
  <c r="K194" i="14"/>
  <c r="L56" i="2" s="1"/>
  <c r="K198" i="14"/>
  <c r="L60" i="2" s="1"/>
  <c r="K197" i="14"/>
  <c r="L59" i="2" s="1"/>
  <c r="K196" i="14"/>
  <c r="L58" i="2" s="1"/>
  <c r="K195" i="14"/>
  <c r="L57" i="2" s="1"/>
  <c r="K206" i="12"/>
  <c r="N59" i="2" s="1"/>
  <c r="K205" i="12"/>
  <c r="N58" i="2" s="1"/>
  <c r="K204" i="12"/>
  <c r="N57" i="2" s="1"/>
  <c r="K208" i="12"/>
  <c r="N61" i="2" s="1"/>
  <c r="K203" i="12"/>
  <c r="N56" i="2" s="1"/>
  <c r="K209" i="12"/>
  <c r="N62" i="2" s="1"/>
  <c r="K207" i="12"/>
  <c r="N60" i="2" s="1"/>
  <c r="K205" i="11"/>
  <c r="P59" i="2" s="1"/>
  <c r="K204" i="11"/>
  <c r="P58" i="2" s="1"/>
  <c r="K203" i="11"/>
  <c r="P57" i="2" s="1"/>
  <c r="K207" i="11"/>
  <c r="P61" i="2" s="1"/>
  <c r="K202" i="11"/>
  <c r="P56" i="2" s="1"/>
  <c r="K208" i="11"/>
  <c r="P62" i="2" s="1"/>
  <c r="K206" i="11"/>
  <c r="P60" i="2" s="1"/>
  <c r="K206" i="10"/>
  <c r="Q59" i="2" s="1"/>
  <c r="K205" i="10"/>
  <c r="Q58" i="2" s="1"/>
  <c r="K204" i="10"/>
  <c r="Q57" i="2" s="1"/>
  <c r="K208" i="10"/>
  <c r="Q61" i="2" s="1"/>
  <c r="K203" i="10"/>
  <c r="Q56" i="2" s="1"/>
  <c r="K209" i="10"/>
  <c r="Q62" i="2" s="1"/>
  <c r="K207" i="10"/>
  <c r="Q60" i="2" s="1"/>
  <c r="R59" i="2"/>
  <c r="R58" i="2"/>
  <c r="R57" i="2"/>
  <c r="R61" i="2"/>
  <c r="R56" i="2"/>
  <c r="R62" i="2"/>
  <c r="R60" i="2"/>
  <c r="K201" i="8"/>
  <c r="D59" i="2" s="1"/>
  <c r="K200" i="8"/>
  <c r="D58" i="2" s="1"/>
  <c r="K199" i="8"/>
  <c r="D57" i="2" s="1"/>
  <c r="K203" i="8"/>
  <c r="D61" i="2" s="1"/>
  <c r="K198" i="8"/>
  <c r="D56" i="2" s="1"/>
  <c r="K204" i="8"/>
  <c r="D62" i="2" s="1"/>
  <c r="K202" i="8"/>
  <c r="D60" i="2" s="1"/>
  <c r="K206" i="7"/>
  <c r="E59" i="2" s="1"/>
  <c r="K205" i="7"/>
  <c r="E58" i="2" s="1"/>
  <c r="K204" i="7"/>
  <c r="E57" i="2" s="1"/>
  <c r="K208" i="7"/>
  <c r="E61" i="2" s="1"/>
  <c r="K203" i="7"/>
  <c r="E56" i="2" s="1"/>
  <c r="K209" i="7"/>
  <c r="E62" i="2" s="1"/>
  <c r="K207" i="7"/>
  <c r="E60" i="2" s="1"/>
  <c r="K206" i="6"/>
  <c r="F59" i="2" s="1"/>
  <c r="K205" i="6"/>
  <c r="F58" i="2" s="1"/>
  <c r="K204" i="6"/>
  <c r="F57" i="2" s="1"/>
  <c r="K208" i="6"/>
  <c r="F61" i="2" s="1"/>
  <c r="K203" i="6"/>
  <c r="F56" i="2" s="1"/>
  <c r="K209" i="6"/>
  <c r="F62" i="2" s="1"/>
  <c r="K207" i="6"/>
  <c r="F60" i="2" s="1"/>
  <c r="J282" i="2"/>
  <c r="J281" i="2"/>
  <c r="J280" i="2"/>
  <c r="J279" i="2"/>
  <c r="J278" i="2"/>
  <c r="J277" i="2"/>
  <c r="J276" i="2"/>
  <c r="J275" i="2"/>
  <c r="J274" i="2"/>
  <c r="J273" i="2"/>
  <c r="J272" i="2"/>
  <c r="J271" i="2"/>
  <c r="J270" i="2"/>
  <c r="I282" i="2"/>
  <c r="I281" i="2"/>
  <c r="I280" i="2"/>
  <c r="I279" i="2"/>
  <c r="I278" i="2"/>
  <c r="I277" i="2"/>
  <c r="I276" i="2"/>
  <c r="I275" i="2"/>
  <c r="I274" i="2"/>
  <c r="I273" i="2"/>
  <c r="I272" i="2"/>
  <c r="I271" i="2"/>
  <c r="I270" i="2"/>
  <c r="H280" i="2"/>
  <c r="H279" i="2"/>
  <c r="H278" i="2"/>
  <c r="H277" i="2"/>
  <c r="H276" i="2"/>
  <c r="H281" i="2"/>
  <c r="H282" i="2"/>
  <c r="H275" i="2"/>
  <c r="J134" i="2"/>
  <c r="J135" i="2"/>
  <c r="J136" i="2"/>
  <c r="J137" i="2"/>
  <c r="J138" i="2"/>
  <c r="J139" i="2"/>
  <c r="J140" i="2"/>
  <c r="J141" i="2"/>
  <c r="J142" i="2"/>
  <c r="J143" i="2"/>
  <c r="J144" i="2"/>
  <c r="J145" i="2"/>
  <c r="J146" i="2"/>
  <c r="J147" i="2"/>
  <c r="J148" i="2"/>
  <c r="J149" i="2"/>
  <c r="J150" i="2"/>
  <c r="J151" i="2"/>
  <c r="I134" i="2"/>
  <c r="I135" i="2"/>
  <c r="I136" i="2"/>
  <c r="I137" i="2"/>
  <c r="I138" i="2"/>
  <c r="I139" i="2"/>
  <c r="I140" i="2"/>
  <c r="I141" i="2"/>
  <c r="I142" i="2"/>
  <c r="I143" i="2"/>
  <c r="I144" i="2"/>
  <c r="I145" i="2"/>
  <c r="I146" i="2"/>
  <c r="I147" i="2"/>
  <c r="I148" i="2"/>
  <c r="I149" i="2"/>
  <c r="I150" i="2"/>
  <c r="I151" i="2"/>
  <c r="H143" i="2"/>
  <c r="H144" i="2"/>
  <c r="H145" i="2"/>
  <c r="H146" i="2"/>
  <c r="H147" i="2"/>
  <c r="H148" i="2"/>
  <c r="H149" i="2"/>
  <c r="H150" i="2"/>
  <c r="H151" i="2"/>
  <c r="H134" i="2"/>
  <c r="H135" i="2"/>
  <c r="H136" i="2"/>
  <c r="H137" i="2"/>
  <c r="H138" i="2"/>
  <c r="H139" i="2"/>
  <c r="H140" i="2"/>
  <c r="H141" i="2"/>
  <c r="H142" i="2"/>
  <c r="L216" i="2" l="1"/>
  <c r="L209" i="2"/>
  <c r="Q208" i="2"/>
  <c r="N73" i="2"/>
  <c r="Q51" i="2"/>
  <c r="L207" i="2"/>
  <c r="K28" i="2"/>
  <c r="T28" i="2" s="1"/>
  <c r="S199" i="2"/>
  <c r="S237" i="2"/>
  <c r="G270" i="2"/>
  <c r="S73" i="2"/>
  <c r="S247" i="2"/>
  <c r="S49" i="2"/>
  <c r="O247" i="2"/>
  <c r="S292" i="2"/>
  <c r="O297" i="2"/>
  <c r="K30" i="2"/>
  <c r="T30" i="2" s="1"/>
  <c r="O32" i="2"/>
  <c r="S32" i="2"/>
  <c r="S78" i="2"/>
  <c r="S252" i="2"/>
  <c r="O49" i="2"/>
  <c r="G292" i="2"/>
  <c r="G32" i="2"/>
  <c r="S270" i="2"/>
  <c r="I32" i="2"/>
  <c r="K29" i="2"/>
  <c r="T29" i="2" s="1"/>
  <c r="H32" i="2"/>
  <c r="S271" i="2"/>
  <c r="O78" i="2"/>
  <c r="M52" i="2"/>
  <c r="O67" i="2"/>
  <c r="L68" i="2"/>
  <c r="G237" i="2"/>
  <c r="G242" i="2"/>
  <c r="G252" i="2"/>
  <c r="G73" i="2"/>
  <c r="G78" i="2"/>
  <c r="O199" i="2"/>
  <c r="O237" i="2"/>
  <c r="R18" i="2"/>
  <c r="R22" i="2"/>
  <c r="S22" i="2" s="1"/>
  <c r="P21" i="2"/>
  <c r="P17" i="2"/>
  <c r="P19" i="2"/>
  <c r="N19" i="2"/>
  <c r="N20" i="2"/>
  <c r="M23" i="2"/>
  <c r="M19" i="2"/>
  <c r="M68" i="2"/>
  <c r="Q18" i="2"/>
  <c r="F22" i="2"/>
  <c r="F19" i="2"/>
  <c r="Q17" i="2"/>
  <c r="F18" i="2"/>
  <c r="Q20" i="2"/>
  <c r="O70" i="2"/>
  <c r="L73" i="2"/>
  <c r="M73" i="2"/>
  <c r="S297" i="2"/>
  <c r="G68" i="2"/>
  <c r="G247" i="2"/>
  <c r="L19" i="2"/>
  <c r="M22" i="2"/>
  <c r="R20" i="2"/>
  <c r="F20" i="2"/>
  <c r="N21" i="2"/>
  <c r="L23" i="2"/>
  <c r="O242" i="2"/>
  <c r="Q19" i="2"/>
  <c r="R23" i="2"/>
  <c r="Q21" i="2"/>
  <c r="N68" i="2"/>
  <c r="S38" i="2"/>
  <c r="M20" i="2"/>
  <c r="N18" i="2"/>
  <c r="Q23" i="2"/>
  <c r="L22" i="2"/>
  <c r="N17" i="2"/>
  <c r="R21" i="2"/>
  <c r="F23" i="2"/>
  <c r="M17" i="2"/>
  <c r="R19" i="2"/>
  <c r="O38" i="2"/>
  <c r="O71" i="2"/>
  <c r="S68" i="2"/>
  <c r="S242" i="2"/>
  <c r="G297" i="2"/>
  <c r="L17" i="2"/>
  <c r="O252" i="2"/>
  <c r="P20" i="2"/>
  <c r="L18" i="2"/>
  <c r="O18" i="2" s="1"/>
  <c r="L20" i="2"/>
  <c r="M21" i="2"/>
  <c r="P23" i="2"/>
  <c r="F21" i="2"/>
  <c r="N23" i="2"/>
  <c r="O292" i="2"/>
  <c r="P18" i="2"/>
  <c r="E21" i="2"/>
  <c r="E18" i="2"/>
  <c r="E20" i="2"/>
  <c r="E23" i="2"/>
  <c r="E19" i="2"/>
  <c r="E22" i="2"/>
  <c r="E17" i="2"/>
  <c r="G17" i="2" s="1"/>
  <c r="D204" i="2"/>
  <c r="G199" i="2"/>
  <c r="D52" i="2"/>
  <c r="G49" i="2"/>
  <c r="D43" i="2"/>
  <c r="G38" i="2"/>
  <c r="D22" i="2"/>
  <c r="D20" i="2"/>
  <c r="D18" i="2"/>
  <c r="D23" i="2"/>
  <c r="D19" i="2"/>
  <c r="D21" i="2"/>
  <c r="G15" i="2"/>
  <c r="R203" i="2"/>
  <c r="S291" i="2"/>
  <c r="N63" i="2"/>
  <c r="F63" i="2"/>
  <c r="P63" i="2"/>
  <c r="E63" i="2"/>
  <c r="R63" i="2"/>
  <c r="L63" i="2"/>
  <c r="Q63" i="2"/>
  <c r="D63" i="2"/>
  <c r="S272" i="2"/>
  <c r="L52" i="2"/>
  <c r="O66" i="2"/>
  <c r="N53" i="2"/>
  <c r="D40" i="2"/>
  <c r="D41" i="2"/>
  <c r="D44" i="2"/>
  <c r="R53" i="2"/>
  <c r="S289" i="2"/>
  <c r="O72" i="2"/>
  <c r="S290" i="2"/>
  <c r="O65" i="2"/>
  <c r="G271" i="2"/>
  <c r="G272" i="2"/>
  <c r="K31" i="2"/>
  <c r="T31" i="2" s="1"/>
  <c r="Q211" i="2"/>
  <c r="L42" i="2"/>
  <c r="T26" i="2"/>
  <c r="T27" i="2"/>
  <c r="R211" i="2"/>
  <c r="Q203" i="2"/>
  <c r="L210" i="2"/>
  <c r="Q212" i="2"/>
  <c r="Q202" i="2"/>
  <c r="Q52" i="2"/>
  <c r="R205" i="2"/>
  <c r="S205" i="2" s="1"/>
  <c r="R206" i="2"/>
  <c r="E40" i="2"/>
  <c r="R207" i="2"/>
  <c r="R216" i="2"/>
  <c r="R43" i="2"/>
  <c r="Q43" i="2"/>
  <c r="R213" i="2"/>
  <c r="R214" i="2"/>
  <c r="R40" i="2"/>
  <c r="R215" i="2"/>
  <c r="R44" i="2"/>
  <c r="E205" i="2"/>
  <c r="Q206" i="2"/>
  <c r="M204" i="2"/>
  <c r="E42" i="2"/>
  <c r="G42" i="2" s="1"/>
  <c r="R41" i="2"/>
  <c r="R209" i="2"/>
  <c r="R201" i="2"/>
  <c r="R204" i="2"/>
  <c r="Q207" i="2"/>
  <c r="N51" i="2"/>
  <c r="Q42" i="2"/>
  <c r="R202" i="2"/>
  <c r="R212" i="2"/>
  <c r="Q40" i="2"/>
  <c r="R210" i="2"/>
  <c r="Q41" i="2"/>
  <c r="D202" i="2"/>
  <c r="M210" i="2"/>
  <c r="D210" i="2"/>
  <c r="P44" i="2"/>
  <c r="M208" i="2"/>
  <c r="M205" i="2"/>
  <c r="F206" i="2"/>
  <c r="E43" i="2"/>
  <c r="M215" i="2"/>
  <c r="L205" i="2"/>
  <c r="M201" i="2"/>
  <c r="L40" i="2"/>
  <c r="L213" i="2"/>
  <c r="Q216" i="2"/>
  <c r="F203" i="2"/>
  <c r="E215" i="2"/>
  <c r="K280" i="2"/>
  <c r="T280" i="2" s="1"/>
  <c r="L214" i="2"/>
  <c r="N40" i="2"/>
  <c r="P41" i="2"/>
  <c r="M213" i="2"/>
  <c r="P42" i="2"/>
  <c r="L41" i="2"/>
  <c r="F202" i="2"/>
  <c r="F211" i="2"/>
  <c r="K135" i="2"/>
  <c r="T135" i="2" s="1"/>
  <c r="K151" i="2"/>
  <c r="T151" i="2" s="1"/>
  <c r="K143" i="2"/>
  <c r="T143" i="2" s="1"/>
  <c r="L51" i="2"/>
  <c r="M207" i="2"/>
  <c r="N43" i="2"/>
  <c r="E209" i="2"/>
  <c r="E208" i="2"/>
  <c r="E44" i="2"/>
  <c r="K142" i="2"/>
  <c r="T142" i="2" s="1"/>
  <c r="K134" i="2"/>
  <c r="T134" i="2" s="1"/>
  <c r="K150" i="2"/>
  <c r="T150" i="2" s="1"/>
  <c r="E211" i="2"/>
  <c r="E216" i="2"/>
  <c r="L201" i="2"/>
  <c r="P210" i="2"/>
  <c r="N203" i="2"/>
  <c r="Q204" i="2"/>
  <c r="M209" i="2"/>
  <c r="N205" i="2"/>
  <c r="R51" i="2"/>
  <c r="Q215" i="2"/>
  <c r="F212" i="2"/>
  <c r="F208" i="2"/>
  <c r="F204" i="2"/>
  <c r="F205" i="2"/>
  <c r="F216" i="2"/>
  <c r="P208" i="2"/>
  <c r="D215" i="2"/>
  <c r="L203" i="2"/>
  <c r="S15" i="2"/>
  <c r="F209" i="2"/>
  <c r="E204" i="2"/>
  <c r="F207" i="2"/>
  <c r="K141" i="2"/>
  <c r="T141" i="2" s="1"/>
  <c r="K149" i="2"/>
  <c r="T149" i="2" s="1"/>
  <c r="P202" i="2"/>
  <c r="N211" i="2"/>
  <c r="M202" i="2"/>
  <c r="P206" i="2"/>
  <c r="N215" i="2"/>
  <c r="Q209" i="2"/>
  <c r="Q201" i="2"/>
  <c r="E210" i="2"/>
  <c r="E214" i="2"/>
  <c r="E206" i="2"/>
  <c r="Q210" i="2"/>
  <c r="E202" i="2"/>
  <c r="D208" i="2"/>
  <c r="E212" i="2"/>
  <c r="F215" i="2"/>
  <c r="N210" i="2"/>
  <c r="N202" i="2"/>
  <c r="N216" i="2"/>
  <c r="N214" i="2"/>
  <c r="N206" i="2"/>
  <c r="M42" i="2"/>
  <c r="M40" i="2"/>
  <c r="N207" i="2"/>
  <c r="D213" i="2"/>
  <c r="D206" i="2"/>
  <c r="D209" i="2"/>
  <c r="D216" i="2"/>
  <c r="D214" i="2"/>
  <c r="D201" i="2"/>
  <c r="D203" i="2"/>
  <c r="D212" i="2"/>
  <c r="K282" i="2"/>
  <c r="T282" i="2" s="1"/>
  <c r="M41" i="2"/>
  <c r="P214" i="2"/>
  <c r="D53" i="2"/>
  <c r="G53" i="2" s="1"/>
  <c r="D51" i="2"/>
  <c r="E52" i="2"/>
  <c r="D211" i="2"/>
  <c r="F51" i="2"/>
  <c r="K281" i="2"/>
  <c r="T281" i="2" s="1"/>
  <c r="N42" i="2"/>
  <c r="N41" i="2"/>
  <c r="N201" i="2"/>
  <c r="Q213" i="2"/>
  <c r="P216" i="2"/>
  <c r="Q214" i="2"/>
  <c r="E203" i="2"/>
  <c r="F41" i="2"/>
  <c r="F44" i="2"/>
  <c r="F43" i="2"/>
  <c r="E201" i="2"/>
  <c r="F40" i="2"/>
  <c r="F213" i="2"/>
  <c r="F214" i="2"/>
  <c r="D207" i="2"/>
  <c r="L43" i="2"/>
  <c r="M211" i="2"/>
  <c r="M203" i="2"/>
  <c r="M216" i="2"/>
  <c r="M214" i="2"/>
  <c r="M206" i="2"/>
  <c r="M53" i="2"/>
  <c r="P204" i="2"/>
  <c r="L212" i="2"/>
  <c r="L204" i="2"/>
  <c r="L208" i="2"/>
  <c r="L215" i="2"/>
  <c r="L206" i="2"/>
  <c r="L211" i="2"/>
  <c r="P43" i="2"/>
  <c r="D205" i="2"/>
  <c r="E207" i="2"/>
  <c r="F201" i="2"/>
  <c r="P207" i="2"/>
  <c r="P211" i="2"/>
  <c r="P203" i="2"/>
  <c r="P209" i="2"/>
  <c r="P201" i="2"/>
  <c r="N204" i="2"/>
  <c r="M43" i="2"/>
  <c r="P212" i="2"/>
  <c r="M44" i="2"/>
  <c r="O44" i="2" s="1"/>
  <c r="O15" i="2"/>
  <c r="P213" i="2"/>
  <c r="M51" i="2"/>
  <c r="E51" i="2"/>
  <c r="F52" i="2"/>
  <c r="P53" i="2"/>
  <c r="P52" i="2"/>
  <c r="N212" i="2"/>
  <c r="N213" i="2"/>
  <c r="P215" i="2"/>
  <c r="N209" i="2"/>
  <c r="S60" i="2"/>
  <c r="S62" i="2"/>
  <c r="S61" i="2"/>
  <c r="S57" i="2"/>
  <c r="S58" i="2"/>
  <c r="S59" i="2"/>
  <c r="S56" i="2"/>
  <c r="G58" i="2"/>
  <c r="G59" i="2"/>
  <c r="G60" i="2"/>
  <c r="G62" i="2"/>
  <c r="G61" i="2"/>
  <c r="G57" i="2"/>
  <c r="G56" i="2"/>
  <c r="K140" i="2"/>
  <c r="T140" i="2" s="1"/>
  <c r="K139" i="2"/>
  <c r="T139" i="2" s="1"/>
  <c r="K279" i="2"/>
  <c r="T279" i="2" s="1"/>
  <c r="K147" i="2"/>
  <c r="T147" i="2" s="1"/>
  <c r="K146" i="2"/>
  <c r="T146" i="2" s="1"/>
  <c r="K277" i="2"/>
  <c r="T277" i="2" s="1"/>
  <c r="K137" i="2"/>
  <c r="T137" i="2" s="1"/>
  <c r="K145" i="2"/>
  <c r="T145" i="2" s="1"/>
  <c r="K276" i="2"/>
  <c r="T276" i="2" s="1"/>
  <c r="K148" i="2"/>
  <c r="T148" i="2" s="1"/>
  <c r="K278" i="2"/>
  <c r="T278" i="2" s="1"/>
  <c r="K138" i="2"/>
  <c r="T138" i="2" s="1"/>
  <c r="K136" i="2"/>
  <c r="T136" i="2" s="1"/>
  <c r="K144" i="2"/>
  <c r="T144" i="2" s="1"/>
  <c r="K275" i="2"/>
  <c r="T275" i="2" s="1"/>
  <c r="I133" i="2"/>
  <c r="I198" i="2"/>
  <c r="U214" i="5"/>
  <c r="I132" i="2"/>
  <c r="I197" i="2"/>
  <c r="U213" i="5"/>
  <c r="I131" i="2"/>
  <c r="I196" i="2"/>
  <c r="U212" i="5"/>
  <c r="I130" i="2"/>
  <c r="I195" i="2"/>
  <c r="U211" i="5"/>
  <c r="I129" i="2"/>
  <c r="I194" i="2"/>
  <c r="U210" i="5"/>
  <c r="I128" i="2"/>
  <c r="I193" i="2"/>
  <c r="U209" i="5"/>
  <c r="I127" i="2"/>
  <c r="I192" i="2"/>
  <c r="U208" i="5"/>
  <c r="I126" i="2"/>
  <c r="I191" i="2"/>
  <c r="U207" i="5"/>
  <c r="I125" i="2"/>
  <c r="I190" i="2"/>
  <c r="U206" i="5"/>
  <c r="I124" i="2"/>
  <c r="I189" i="2"/>
  <c r="U205" i="5"/>
  <c r="I123" i="2"/>
  <c r="I14" i="2"/>
  <c r="I188" i="2"/>
  <c r="U204" i="5"/>
  <c r="I122" i="2"/>
  <c r="I13" i="2"/>
  <c r="I187" i="2"/>
  <c r="U203" i="5"/>
  <c r="I121" i="2"/>
  <c r="L203" i="5"/>
  <c r="I37" i="2" s="1"/>
  <c r="I12" i="2"/>
  <c r="AH202" i="5"/>
  <c r="I267" i="2" s="1"/>
  <c r="I186" i="2"/>
  <c r="U202" i="5"/>
  <c r="I120" i="2"/>
  <c r="O202" i="5"/>
  <c r="I114" i="2" s="1"/>
  <c r="L202" i="5"/>
  <c r="I36" i="2" s="1"/>
  <c r="I11" i="2"/>
  <c r="AL201" i="5"/>
  <c r="I301" i="2" s="1"/>
  <c r="AK201" i="5"/>
  <c r="I296" i="2" s="1"/>
  <c r="AJ201" i="5"/>
  <c r="I291" i="2" s="1"/>
  <c r="AH201" i="5"/>
  <c r="I266" i="2" s="1"/>
  <c r="AG201" i="5"/>
  <c r="I261" i="2" s="1"/>
  <c r="AF201" i="5"/>
  <c r="I256" i="2" s="1"/>
  <c r="AE201" i="5"/>
  <c r="I251" i="2" s="1"/>
  <c r="AC201" i="5"/>
  <c r="I246" i="2" s="1"/>
  <c r="AB201" i="5"/>
  <c r="I241" i="2" s="1"/>
  <c r="Y201" i="5"/>
  <c r="I77" i="2" s="1"/>
  <c r="X201" i="5"/>
  <c r="I72" i="2" s="1"/>
  <c r="W201" i="5"/>
  <c r="I67" i="2" s="1"/>
  <c r="I185" i="2"/>
  <c r="U201" i="5"/>
  <c r="I119" i="2"/>
  <c r="O201" i="5"/>
  <c r="I111" i="2" s="1"/>
  <c r="M201" i="5"/>
  <c r="I48" i="2" s="1"/>
  <c r="L201" i="5"/>
  <c r="I35" i="2" s="1"/>
  <c r="I10" i="2"/>
  <c r="AL200" i="5"/>
  <c r="I300" i="2" s="1"/>
  <c r="AK200" i="5"/>
  <c r="I295" i="2" s="1"/>
  <c r="AJ200" i="5"/>
  <c r="I290" i="2" s="1"/>
  <c r="AH200" i="5"/>
  <c r="I265" i="2" s="1"/>
  <c r="AG200" i="5"/>
  <c r="I260" i="2" s="1"/>
  <c r="AF200" i="5"/>
  <c r="I255" i="2" s="1"/>
  <c r="AE200" i="5"/>
  <c r="I250" i="2" s="1"/>
  <c r="AC200" i="5"/>
  <c r="I245" i="2" s="1"/>
  <c r="AB200" i="5"/>
  <c r="I240" i="2" s="1"/>
  <c r="Y200" i="5"/>
  <c r="I76" i="2" s="1"/>
  <c r="X200" i="5"/>
  <c r="I71" i="2" s="1"/>
  <c r="W200" i="5"/>
  <c r="I66" i="2" s="1"/>
  <c r="I184" i="2"/>
  <c r="U200" i="5"/>
  <c r="I118" i="2"/>
  <c r="O200" i="5"/>
  <c r="I110" i="2" s="1"/>
  <c r="M200" i="5"/>
  <c r="I47" i="2" s="1"/>
  <c r="L200" i="5"/>
  <c r="I34" i="2" s="1"/>
  <c r="I9" i="2"/>
  <c r="AL199" i="5"/>
  <c r="I299" i="2" s="1"/>
  <c r="AK199" i="5"/>
  <c r="I294" i="2" s="1"/>
  <c r="AJ199" i="5"/>
  <c r="I289" i="2" s="1"/>
  <c r="AH199" i="5"/>
  <c r="I264" i="2" s="1"/>
  <c r="AG199" i="5"/>
  <c r="I259" i="2" s="1"/>
  <c r="AF199" i="5"/>
  <c r="I254" i="2" s="1"/>
  <c r="AE199" i="5"/>
  <c r="I249" i="2" s="1"/>
  <c r="AC199" i="5"/>
  <c r="I244" i="2" s="1"/>
  <c r="AB199" i="5"/>
  <c r="I239" i="2" s="1"/>
  <c r="I223" i="2"/>
  <c r="Y199" i="5"/>
  <c r="I75" i="2" s="1"/>
  <c r="X199" i="5"/>
  <c r="I70" i="2" s="1"/>
  <c r="W199" i="5"/>
  <c r="I65" i="2" s="1"/>
  <c r="I183" i="2"/>
  <c r="U199" i="5"/>
  <c r="T199" i="5"/>
  <c r="I220" i="2" s="1"/>
  <c r="I219" i="2"/>
  <c r="I117" i="2"/>
  <c r="O199" i="5"/>
  <c r="I109" i="2" s="1"/>
  <c r="I80" i="2"/>
  <c r="M199" i="5"/>
  <c r="I46" i="2" s="1"/>
  <c r="L199" i="5"/>
  <c r="I33" i="2" s="1"/>
  <c r="I8" i="2"/>
  <c r="A199" i="5"/>
  <c r="I5" i="2" s="1"/>
  <c r="J133" i="2"/>
  <c r="J198" i="2"/>
  <c r="U212" i="4"/>
  <c r="J132" i="2"/>
  <c r="J197" i="2"/>
  <c r="U211" i="4"/>
  <c r="J131" i="2"/>
  <c r="J196" i="2"/>
  <c r="U210" i="4"/>
  <c r="J130" i="2"/>
  <c r="J195" i="2"/>
  <c r="U209" i="4"/>
  <c r="J129" i="2"/>
  <c r="J194" i="2"/>
  <c r="U208" i="4"/>
  <c r="J128" i="2"/>
  <c r="J193" i="2"/>
  <c r="U207" i="4"/>
  <c r="J127" i="2"/>
  <c r="J192" i="2"/>
  <c r="U206" i="4"/>
  <c r="J126" i="2"/>
  <c r="J191" i="2"/>
  <c r="U205" i="4"/>
  <c r="J125" i="2"/>
  <c r="J190" i="2"/>
  <c r="U204" i="4"/>
  <c r="J124" i="2"/>
  <c r="J189" i="2"/>
  <c r="U203" i="4"/>
  <c r="J123" i="2"/>
  <c r="J14" i="2"/>
  <c r="J188" i="2"/>
  <c r="U202" i="4"/>
  <c r="J122" i="2"/>
  <c r="J13" i="2"/>
  <c r="J187" i="2"/>
  <c r="U201" i="4"/>
  <c r="J121" i="2"/>
  <c r="L201" i="4"/>
  <c r="J37" i="2" s="1"/>
  <c r="J12" i="2"/>
  <c r="AH200" i="4"/>
  <c r="J267" i="2" s="1"/>
  <c r="J186" i="2"/>
  <c r="U200" i="4"/>
  <c r="J120" i="2"/>
  <c r="O200" i="4"/>
  <c r="J114" i="2" s="1"/>
  <c r="L200" i="4"/>
  <c r="J36" i="2" s="1"/>
  <c r="J11" i="2"/>
  <c r="AL199" i="4"/>
  <c r="J301" i="2" s="1"/>
  <c r="AK199" i="4"/>
  <c r="J296" i="2" s="1"/>
  <c r="AJ199" i="4"/>
  <c r="J291" i="2" s="1"/>
  <c r="AH199" i="4"/>
  <c r="J266" i="2" s="1"/>
  <c r="AG199" i="4"/>
  <c r="J261" i="2" s="1"/>
  <c r="AF199" i="4"/>
  <c r="J256" i="2" s="1"/>
  <c r="AE199" i="4"/>
  <c r="J251" i="2" s="1"/>
  <c r="AC199" i="4"/>
  <c r="J246" i="2" s="1"/>
  <c r="AB199" i="4"/>
  <c r="J241" i="2" s="1"/>
  <c r="Y199" i="4"/>
  <c r="J77" i="2" s="1"/>
  <c r="X199" i="4"/>
  <c r="J72" i="2" s="1"/>
  <c r="W199" i="4"/>
  <c r="J67" i="2" s="1"/>
  <c r="J185" i="2"/>
  <c r="U199" i="4"/>
  <c r="J119" i="2"/>
  <c r="O199" i="4"/>
  <c r="J111" i="2" s="1"/>
  <c r="M199" i="4"/>
  <c r="J48" i="2" s="1"/>
  <c r="L199" i="4"/>
  <c r="J35" i="2" s="1"/>
  <c r="J10" i="2"/>
  <c r="AL198" i="4"/>
  <c r="J300" i="2" s="1"/>
  <c r="AK198" i="4"/>
  <c r="J295" i="2" s="1"/>
  <c r="AJ198" i="4"/>
  <c r="J290" i="2" s="1"/>
  <c r="AH198" i="4"/>
  <c r="J265" i="2" s="1"/>
  <c r="AG198" i="4"/>
  <c r="J260" i="2" s="1"/>
  <c r="AF198" i="4"/>
  <c r="J255" i="2" s="1"/>
  <c r="AE198" i="4"/>
  <c r="J250" i="2" s="1"/>
  <c r="AC198" i="4"/>
  <c r="J245" i="2" s="1"/>
  <c r="AB198" i="4"/>
  <c r="J240" i="2" s="1"/>
  <c r="Y198" i="4"/>
  <c r="J76" i="2" s="1"/>
  <c r="X198" i="4"/>
  <c r="J71" i="2" s="1"/>
  <c r="W198" i="4"/>
  <c r="J66" i="2" s="1"/>
  <c r="J184" i="2"/>
  <c r="U198" i="4"/>
  <c r="J118" i="2"/>
  <c r="O198" i="4"/>
  <c r="J110" i="2" s="1"/>
  <c r="M198" i="4"/>
  <c r="J47" i="2" s="1"/>
  <c r="L198" i="4"/>
  <c r="J34" i="2" s="1"/>
  <c r="J9" i="2"/>
  <c r="AL197" i="4"/>
  <c r="J299" i="2" s="1"/>
  <c r="AK197" i="4"/>
  <c r="J294" i="2" s="1"/>
  <c r="AJ197" i="4"/>
  <c r="J289" i="2" s="1"/>
  <c r="AH197" i="4"/>
  <c r="J264" i="2" s="1"/>
  <c r="AG197" i="4"/>
  <c r="J259" i="2" s="1"/>
  <c r="AF197" i="4"/>
  <c r="J254" i="2" s="1"/>
  <c r="AE197" i="4"/>
  <c r="J249" i="2" s="1"/>
  <c r="AC197" i="4"/>
  <c r="J244" i="2" s="1"/>
  <c r="AB197" i="4"/>
  <c r="J239" i="2" s="1"/>
  <c r="J223" i="2"/>
  <c r="Y197" i="4"/>
  <c r="J75" i="2" s="1"/>
  <c r="X197" i="4"/>
  <c r="J70" i="2" s="1"/>
  <c r="W197" i="4"/>
  <c r="J65" i="2" s="1"/>
  <c r="J183" i="2"/>
  <c r="U197" i="4"/>
  <c r="T197" i="4"/>
  <c r="J220" i="2" s="1"/>
  <c r="J219" i="2"/>
  <c r="J117" i="2"/>
  <c r="O197" i="4"/>
  <c r="J109" i="2" s="1"/>
  <c r="J80" i="2"/>
  <c r="M197" i="4"/>
  <c r="J46" i="2" s="1"/>
  <c r="L197" i="4"/>
  <c r="J33" i="2" s="1"/>
  <c r="J8" i="2"/>
  <c r="A197" i="4"/>
  <c r="J5" i="2" s="1"/>
  <c r="I194" i="4"/>
  <c r="I193" i="4"/>
  <c r="I192" i="4"/>
  <c r="I191" i="4"/>
  <c r="I190" i="4"/>
  <c r="I189" i="4"/>
  <c r="I188" i="4"/>
  <c r="I187" i="4"/>
  <c r="I186" i="4"/>
  <c r="I185" i="4"/>
  <c r="I184" i="4"/>
  <c r="I183" i="4"/>
  <c r="I182" i="4"/>
  <c r="I181" i="4"/>
  <c r="I180" i="4"/>
  <c r="I179" i="4"/>
  <c r="I178" i="4"/>
  <c r="I177" i="4"/>
  <c r="I176" i="4"/>
  <c r="I175" i="4"/>
  <c r="I174" i="4"/>
  <c r="I173" i="4"/>
  <c r="I172" i="4"/>
  <c r="I171" i="4"/>
  <c r="I170" i="4"/>
  <c r="I169" i="4"/>
  <c r="I168" i="4"/>
  <c r="I167" i="4"/>
  <c r="I166" i="4"/>
  <c r="I165" i="4"/>
  <c r="I164" i="4"/>
  <c r="I163" i="4"/>
  <c r="I162" i="4"/>
  <c r="I161" i="4"/>
  <c r="I160" i="4"/>
  <c r="I159" i="4"/>
  <c r="I158" i="4"/>
  <c r="I157" i="4"/>
  <c r="I156" i="4"/>
  <c r="I155" i="4"/>
  <c r="I154" i="4"/>
  <c r="I153" i="4"/>
  <c r="I152" i="4"/>
  <c r="I151" i="4"/>
  <c r="I150" i="4"/>
  <c r="I149" i="4"/>
  <c r="I148" i="4"/>
  <c r="I147" i="4"/>
  <c r="I146" i="4"/>
  <c r="I145" i="4"/>
  <c r="I144" i="4"/>
  <c r="I143" i="4"/>
  <c r="I142" i="4"/>
  <c r="I141" i="4"/>
  <c r="I140" i="4"/>
  <c r="I139" i="4"/>
  <c r="I138" i="4"/>
  <c r="I137" i="4"/>
  <c r="I136" i="4"/>
  <c r="I135" i="4"/>
  <c r="I134" i="4"/>
  <c r="I133" i="4"/>
  <c r="I132" i="4"/>
  <c r="I131" i="4"/>
  <c r="I130" i="4"/>
  <c r="I129" i="4"/>
  <c r="I128" i="4"/>
  <c r="I127" i="4"/>
  <c r="I126" i="4"/>
  <c r="I125" i="4"/>
  <c r="I124" i="4"/>
  <c r="I123" i="4"/>
  <c r="I122" i="4"/>
  <c r="I121" i="4"/>
  <c r="I120" i="4"/>
  <c r="I119" i="4"/>
  <c r="I118" i="4"/>
  <c r="I117" i="4"/>
  <c r="I116" i="4"/>
  <c r="H133" i="2"/>
  <c r="H198" i="2"/>
  <c r="U218" i="3"/>
  <c r="H132" i="2"/>
  <c r="H197" i="2"/>
  <c r="U217" i="3"/>
  <c r="H131" i="2"/>
  <c r="H196" i="2"/>
  <c r="U216" i="3"/>
  <c r="H130" i="2"/>
  <c r="H195" i="2"/>
  <c r="U215" i="3"/>
  <c r="H129" i="2"/>
  <c r="H194" i="2"/>
  <c r="U214" i="3"/>
  <c r="H128" i="2"/>
  <c r="H193" i="2"/>
  <c r="U213" i="3"/>
  <c r="H127" i="2"/>
  <c r="H192" i="2"/>
  <c r="U212" i="3"/>
  <c r="H126" i="2"/>
  <c r="H191" i="2"/>
  <c r="U211" i="3"/>
  <c r="H125" i="2"/>
  <c r="H190" i="2"/>
  <c r="U210" i="3"/>
  <c r="H124" i="2"/>
  <c r="H189" i="2"/>
  <c r="U209" i="3"/>
  <c r="H123" i="2"/>
  <c r="H14" i="2"/>
  <c r="H188" i="2"/>
  <c r="U208" i="3"/>
  <c r="H122" i="2"/>
  <c r="H13" i="2"/>
  <c r="H274" i="2"/>
  <c r="K274" i="2" s="1"/>
  <c r="T274" i="2" s="1"/>
  <c r="H187" i="2"/>
  <c r="U207" i="3"/>
  <c r="H121" i="2"/>
  <c r="L207" i="3"/>
  <c r="H37" i="2" s="1"/>
  <c r="H12" i="2"/>
  <c r="H273" i="2"/>
  <c r="K273" i="2" s="1"/>
  <c r="T273" i="2" s="1"/>
  <c r="AH206" i="3"/>
  <c r="H267" i="2" s="1"/>
  <c r="H186" i="2"/>
  <c r="U206" i="3"/>
  <c r="H120" i="2"/>
  <c r="O206" i="3"/>
  <c r="H114" i="2" s="1"/>
  <c r="L206" i="3"/>
  <c r="H36" i="2" s="1"/>
  <c r="H11" i="2"/>
  <c r="AL205" i="3"/>
  <c r="H301" i="2" s="1"/>
  <c r="AK205" i="3"/>
  <c r="H296" i="2" s="1"/>
  <c r="AJ205" i="3"/>
  <c r="H291" i="2" s="1"/>
  <c r="H272" i="2"/>
  <c r="K272" i="2" s="1"/>
  <c r="AH205" i="3"/>
  <c r="H266" i="2" s="1"/>
  <c r="AG205" i="3"/>
  <c r="H261" i="2" s="1"/>
  <c r="AF205" i="3"/>
  <c r="H256" i="2" s="1"/>
  <c r="AE205" i="3"/>
  <c r="H251" i="2" s="1"/>
  <c r="AC205" i="3"/>
  <c r="H246" i="2" s="1"/>
  <c r="AB205" i="3"/>
  <c r="H241" i="2" s="1"/>
  <c r="Y205" i="3"/>
  <c r="H77" i="2" s="1"/>
  <c r="X205" i="3"/>
  <c r="H72" i="2" s="1"/>
  <c r="W205" i="3"/>
  <c r="H67" i="2" s="1"/>
  <c r="H185" i="2"/>
  <c r="U205" i="3"/>
  <c r="H119" i="2"/>
  <c r="O205" i="3"/>
  <c r="H111" i="2" s="1"/>
  <c r="M205" i="3"/>
  <c r="H48" i="2" s="1"/>
  <c r="L205" i="3"/>
  <c r="H35" i="2" s="1"/>
  <c r="H10" i="2"/>
  <c r="AL204" i="3"/>
  <c r="H300" i="2" s="1"/>
  <c r="AK204" i="3"/>
  <c r="H295" i="2" s="1"/>
  <c r="AJ204" i="3"/>
  <c r="H290" i="2" s="1"/>
  <c r="H271" i="2"/>
  <c r="K271" i="2" s="1"/>
  <c r="AH204" i="3"/>
  <c r="H265" i="2" s="1"/>
  <c r="AG204" i="3"/>
  <c r="H260" i="2" s="1"/>
  <c r="AF204" i="3"/>
  <c r="H255" i="2" s="1"/>
  <c r="AE204" i="3"/>
  <c r="H250" i="2" s="1"/>
  <c r="AC204" i="3"/>
  <c r="H245" i="2" s="1"/>
  <c r="AB204" i="3"/>
  <c r="H240" i="2" s="1"/>
  <c r="Y204" i="3"/>
  <c r="H76" i="2" s="1"/>
  <c r="X204" i="3"/>
  <c r="H71" i="2" s="1"/>
  <c r="W204" i="3"/>
  <c r="H66" i="2" s="1"/>
  <c r="H184" i="2"/>
  <c r="U204" i="3"/>
  <c r="H118" i="2"/>
  <c r="O204" i="3"/>
  <c r="H110" i="2" s="1"/>
  <c r="M204" i="3"/>
  <c r="H47" i="2" s="1"/>
  <c r="L204" i="3"/>
  <c r="H34" i="2" s="1"/>
  <c r="H9" i="2"/>
  <c r="AL203" i="3"/>
  <c r="H299" i="2" s="1"/>
  <c r="AK203" i="3"/>
  <c r="H294" i="2" s="1"/>
  <c r="AJ203" i="3"/>
  <c r="H289" i="2" s="1"/>
  <c r="H270" i="2"/>
  <c r="K270" i="2" s="1"/>
  <c r="AH203" i="3"/>
  <c r="H264" i="2" s="1"/>
  <c r="AG203" i="3"/>
  <c r="H259" i="2" s="1"/>
  <c r="AF203" i="3"/>
  <c r="H254" i="2" s="1"/>
  <c r="AE203" i="3"/>
  <c r="H249" i="2" s="1"/>
  <c r="AC203" i="3"/>
  <c r="H244" i="2" s="1"/>
  <c r="AB203" i="3"/>
  <c r="H239" i="2" s="1"/>
  <c r="H223" i="2"/>
  <c r="Y203" i="3"/>
  <c r="H75" i="2" s="1"/>
  <c r="X203" i="3"/>
  <c r="H70" i="2" s="1"/>
  <c r="W203" i="3"/>
  <c r="H65" i="2" s="1"/>
  <c r="H183" i="2"/>
  <c r="U203" i="3"/>
  <c r="T203" i="3"/>
  <c r="H220" i="2" s="1"/>
  <c r="H219" i="2"/>
  <c r="H117" i="2"/>
  <c r="O203" i="3"/>
  <c r="H109" i="2" s="1"/>
  <c r="H80" i="2"/>
  <c r="M203" i="3"/>
  <c r="H46" i="2" s="1"/>
  <c r="L203" i="3"/>
  <c r="H33" i="2" s="1"/>
  <c r="H8" i="2"/>
  <c r="A203" i="3"/>
  <c r="H5" i="2" s="1"/>
  <c r="R217" i="2" l="1"/>
  <c r="S18" i="2"/>
  <c r="S207" i="2"/>
  <c r="S44" i="2"/>
  <c r="S53" i="2"/>
  <c r="S213" i="2"/>
  <c r="S51" i="2"/>
  <c r="S43" i="2"/>
  <c r="S42" i="2"/>
  <c r="S211" i="2"/>
  <c r="S212" i="2"/>
  <c r="S202" i="2"/>
  <c r="S208" i="2"/>
  <c r="S204" i="2"/>
  <c r="Q217" i="2"/>
  <c r="S209" i="2"/>
  <c r="S215" i="2"/>
  <c r="S206" i="2"/>
  <c r="S20" i="2"/>
  <c r="S52" i="2"/>
  <c r="Q45" i="2"/>
  <c r="S19" i="2"/>
  <c r="S41" i="2"/>
  <c r="S216" i="2"/>
  <c r="S203" i="2"/>
  <c r="S210" i="2"/>
  <c r="S40" i="2"/>
  <c r="S214" i="2"/>
  <c r="S23" i="2"/>
  <c r="S17" i="2"/>
  <c r="S21" i="2"/>
  <c r="P45" i="2"/>
  <c r="O215" i="2"/>
  <c r="O212" i="2"/>
  <c r="N217" i="2"/>
  <c r="N45" i="2"/>
  <c r="O202" i="2"/>
  <c r="O21" i="2"/>
  <c r="O53" i="2"/>
  <c r="O19" i="2"/>
  <c r="O211" i="2"/>
  <c r="O207" i="2"/>
  <c r="O20" i="2"/>
  <c r="M217" i="2"/>
  <c r="O205" i="2"/>
  <c r="O52" i="2"/>
  <c r="O208" i="2"/>
  <c r="O203" i="2"/>
  <c r="O210" i="2"/>
  <c r="O206" i="2"/>
  <c r="O214" i="2"/>
  <c r="O204" i="2"/>
  <c r="O209" i="2"/>
  <c r="O216" i="2"/>
  <c r="O213" i="2"/>
  <c r="M45" i="2"/>
  <c r="O22" i="2"/>
  <c r="O51" i="2"/>
  <c r="O41" i="2"/>
  <c r="O42" i="2"/>
  <c r="O43" i="2"/>
  <c r="O17" i="2"/>
  <c r="O23" i="2"/>
  <c r="K220" i="2"/>
  <c r="T220" i="2" s="1"/>
  <c r="K219" i="2"/>
  <c r="T219" i="2" s="1"/>
  <c r="K291" i="2"/>
  <c r="T291" i="2" s="1"/>
  <c r="K117" i="2"/>
  <c r="T117" i="2" s="1"/>
  <c r="K121" i="2"/>
  <c r="T121" i="2" s="1"/>
  <c r="K254" i="2"/>
  <c r="T254" i="2" s="1"/>
  <c r="K80" i="2"/>
  <c r="T80" i="2" s="1"/>
  <c r="K264" i="2"/>
  <c r="T264" i="2" s="1"/>
  <c r="K32" i="2"/>
  <c r="T32" i="2" s="1"/>
  <c r="T271" i="2"/>
  <c r="T270" i="2"/>
  <c r="K301" i="2"/>
  <c r="T301" i="2" s="1"/>
  <c r="K114" i="2"/>
  <c r="T114" i="2" s="1"/>
  <c r="G18" i="2"/>
  <c r="G41" i="2"/>
  <c r="J49" i="2"/>
  <c r="J53" i="2" s="1"/>
  <c r="O68" i="2"/>
  <c r="J73" i="2"/>
  <c r="J247" i="2"/>
  <c r="I78" i="2"/>
  <c r="I252" i="2"/>
  <c r="I292" i="2"/>
  <c r="H78" i="2"/>
  <c r="H252" i="2"/>
  <c r="J78" i="2"/>
  <c r="J252" i="2"/>
  <c r="J292" i="2"/>
  <c r="I297" i="2"/>
  <c r="G209" i="2"/>
  <c r="F217" i="2"/>
  <c r="F45" i="2"/>
  <c r="G213" i="2"/>
  <c r="G211" i="2"/>
  <c r="G206" i="2"/>
  <c r="G208" i="2"/>
  <c r="G210" i="2"/>
  <c r="G204" i="2"/>
  <c r="E217" i="2"/>
  <c r="E45" i="2"/>
  <c r="G44" i="2"/>
  <c r="G216" i="2"/>
  <c r="G203" i="2"/>
  <c r="K187" i="2"/>
  <c r="T187" i="2" s="1"/>
  <c r="G205" i="2"/>
  <c r="G207" i="2"/>
  <c r="G214" i="2"/>
  <c r="G215" i="2"/>
  <c r="G212" i="2"/>
  <c r="G202" i="2"/>
  <c r="K70" i="2"/>
  <c r="T70" i="2" s="1"/>
  <c r="H73" i="2"/>
  <c r="I38" i="2"/>
  <c r="I44" i="2" s="1"/>
  <c r="I199" i="2"/>
  <c r="I213" i="2" s="1"/>
  <c r="I237" i="2"/>
  <c r="G52" i="2"/>
  <c r="O201" i="2"/>
  <c r="L217" i="2"/>
  <c r="K33" i="2"/>
  <c r="T33" i="2" s="1"/>
  <c r="H38" i="2"/>
  <c r="K183" i="2"/>
  <c r="T183" i="2" s="1"/>
  <c r="H199" i="2"/>
  <c r="K223" i="2"/>
  <c r="T223" i="2" s="1"/>
  <c r="H237" i="2"/>
  <c r="H292" i="2"/>
  <c r="J38" i="2"/>
  <c r="J43" i="2" s="1"/>
  <c r="J199" i="2"/>
  <c r="J210" i="2" s="1"/>
  <c r="J237" i="2"/>
  <c r="J297" i="2"/>
  <c r="I49" i="2"/>
  <c r="I53" i="2" s="1"/>
  <c r="I68" i="2"/>
  <c r="I242" i="2"/>
  <c r="G51" i="2"/>
  <c r="O40" i="2"/>
  <c r="L45" i="2"/>
  <c r="K244" i="2"/>
  <c r="T244" i="2" s="1"/>
  <c r="H247" i="2"/>
  <c r="H49" i="2"/>
  <c r="H68" i="2"/>
  <c r="H242" i="2"/>
  <c r="H297" i="2"/>
  <c r="J68" i="2"/>
  <c r="J242" i="2"/>
  <c r="I73" i="2"/>
  <c r="I247" i="2"/>
  <c r="S201" i="2"/>
  <c r="P217" i="2"/>
  <c r="G43" i="2"/>
  <c r="O73" i="2"/>
  <c r="G201" i="2"/>
  <c r="D217" i="2"/>
  <c r="G40" i="2"/>
  <c r="D45" i="2"/>
  <c r="R45" i="2"/>
  <c r="S63" i="2"/>
  <c r="G63" i="2"/>
  <c r="K259" i="2"/>
  <c r="T259" i="2" s="1"/>
  <c r="K239" i="2"/>
  <c r="T239" i="2" s="1"/>
  <c r="K299" i="2"/>
  <c r="T299" i="2" s="1"/>
  <c r="K184" i="2"/>
  <c r="T184" i="2" s="1"/>
  <c r="K255" i="2"/>
  <c r="T255" i="2" s="1"/>
  <c r="K124" i="2"/>
  <c r="T124" i="2" s="1"/>
  <c r="K192" i="2"/>
  <c r="T192" i="2" s="1"/>
  <c r="K128" i="2"/>
  <c r="T128" i="2" s="1"/>
  <c r="K130" i="2"/>
  <c r="T130" i="2" s="1"/>
  <c r="K198" i="2"/>
  <c r="T198" i="2" s="1"/>
  <c r="K295" i="2"/>
  <c r="T295" i="2" s="1"/>
  <c r="K48" i="2"/>
  <c r="T48" i="2" s="1"/>
  <c r="K251" i="2"/>
  <c r="T251" i="2" s="1"/>
  <c r="T272" i="2"/>
  <c r="K294" i="2"/>
  <c r="T294" i="2" s="1"/>
  <c r="K250" i="2"/>
  <c r="T250" i="2" s="1"/>
  <c r="K188" i="2"/>
  <c r="T188" i="2" s="1"/>
  <c r="K123" i="2"/>
  <c r="T123" i="2" s="1"/>
  <c r="K191" i="2"/>
  <c r="T191" i="2" s="1"/>
  <c r="K127" i="2"/>
  <c r="T127" i="2" s="1"/>
  <c r="K195" i="2"/>
  <c r="T195" i="2" s="1"/>
  <c r="K131" i="2"/>
  <c r="T131" i="2" s="1"/>
  <c r="K290" i="2"/>
  <c r="T290" i="2" s="1"/>
  <c r="K119" i="2"/>
  <c r="T119" i="2" s="1"/>
  <c r="K246" i="2"/>
  <c r="T246" i="2" s="1"/>
  <c r="K266" i="2"/>
  <c r="T266" i="2" s="1"/>
  <c r="K120" i="2"/>
  <c r="T120" i="2" s="1"/>
  <c r="K267" i="2"/>
  <c r="T267" i="2" s="1"/>
  <c r="K125" i="2"/>
  <c r="T125" i="2" s="1"/>
  <c r="K194" i="2"/>
  <c r="T194" i="2" s="1"/>
  <c r="K249" i="2"/>
  <c r="T249" i="2" s="1"/>
  <c r="K110" i="2"/>
  <c r="T110" i="2" s="1"/>
  <c r="K240" i="2"/>
  <c r="T240" i="2" s="1"/>
  <c r="K260" i="2"/>
  <c r="T260" i="2" s="1"/>
  <c r="K122" i="2"/>
  <c r="T122" i="2" s="1"/>
  <c r="K189" i="2"/>
  <c r="T189" i="2" s="1"/>
  <c r="K193" i="2"/>
  <c r="T193" i="2" s="1"/>
  <c r="K129" i="2"/>
  <c r="T129" i="2" s="1"/>
  <c r="K133" i="2"/>
  <c r="T133" i="2" s="1"/>
  <c r="K289" i="2"/>
  <c r="T289" i="2" s="1"/>
  <c r="K34" i="2"/>
  <c r="T34" i="2" s="1"/>
  <c r="K118" i="2"/>
  <c r="T118" i="2" s="1"/>
  <c r="K71" i="2"/>
  <c r="T71" i="2" s="1"/>
  <c r="K245" i="2"/>
  <c r="T245" i="2" s="1"/>
  <c r="K265" i="2"/>
  <c r="T265" i="2" s="1"/>
  <c r="K300" i="2"/>
  <c r="T300" i="2" s="1"/>
  <c r="K185" i="2"/>
  <c r="T185" i="2" s="1"/>
  <c r="K256" i="2"/>
  <c r="T256" i="2" s="1"/>
  <c r="K190" i="2"/>
  <c r="T190" i="2" s="1"/>
  <c r="K126" i="2"/>
  <c r="T126" i="2" s="1"/>
  <c r="K196" i="2"/>
  <c r="T196" i="2" s="1"/>
  <c r="K132" i="2"/>
  <c r="T132" i="2" s="1"/>
  <c r="K111" i="2"/>
  <c r="T111" i="2" s="1"/>
  <c r="K241" i="2"/>
  <c r="T241" i="2" s="1"/>
  <c r="K261" i="2"/>
  <c r="T261" i="2" s="1"/>
  <c r="K296" i="2"/>
  <c r="T296" i="2" s="1"/>
  <c r="K186" i="2"/>
  <c r="T186" i="2" s="1"/>
  <c r="K66" i="2"/>
  <c r="T66" i="2" s="1"/>
  <c r="K109" i="2"/>
  <c r="T109" i="2" s="1"/>
  <c r="K75" i="2"/>
  <c r="T75" i="2" s="1"/>
  <c r="K197" i="2"/>
  <c r="T197" i="2" s="1"/>
  <c r="K72" i="2"/>
  <c r="T72" i="2" s="1"/>
  <c r="K65" i="2"/>
  <c r="T65" i="2" s="1"/>
  <c r="K14" i="2"/>
  <c r="T14" i="2" s="1"/>
  <c r="G22" i="2"/>
  <c r="G20" i="2"/>
  <c r="K12" i="2"/>
  <c r="T12" i="2" s="1"/>
  <c r="K13" i="2"/>
  <c r="T13" i="2" s="1"/>
  <c r="G19" i="2"/>
  <c r="K46" i="2"/>
  <c r="T46" i="2" s="1"/>
  <c r="K47" i="2"/>
  <c r="T47" i="2" s="1"/>
  <c r="K76" i="2"/>
  <c r="T76" i="2" s="1"/>
  <c r="K11" i="2"/>
  <c r="T11" i="2" s="1"/>
  <c r="K36" i="2"/>
  <c r="T36" i="2" s="1"/>
  <c r="K10" i="2"/>
  <c r="T10" i="2" s="1"/>
  <c r="K67" i="2"/>
  <c r="T67" i="2" s="1"/>
  <c r="K35" i="2"/>
  <c r="T35" i="2" s="1"/>
  <c r="K37" i="2"/>
  <c r="T37" i="2" s="1"/>
  <c r="K8" i="2"/>
  <c r="T8" i="2" s="1"/>
  <c r="K77" i="2"/>
  <c r="T77" i="2" s="1"/>
  <c r="K9" i="2"/>
  <c r="T9" i="2" s="1"/>
  <c r="K5" i="2"/>
  <c r="T5" i="2" s="1"/>
  <c r="I15" i="2"/>
  <c r="I22" i="2" s="1"/>
  <c r="J15" i="2"/>
  <c r="J23" i="2" s="1"/>
  <c r="H15" i="2"/>
  <c r="H20" i="2" s="1"/>
  <c r="K204" i="5"/>
  <c r="I61" i="2" s="1"/>
  <c r="K205" i="5"/>
  <c r="I62" i="2" s="1"/>
  <c r="K203" i="5"/>
  <c r="I60" i="2" s="1"/>
  <c r="K200" i="5"/>
  <c r="I57" i="2" s="1"/>
  <c r="K199" i="5"/>
  <c r="I56" i="2" s="1"/>
  <c r="K201" i="5"/>
  <c r="I58" i="2" s="1"/>
  <c r="K202" i="5"/>
  <c r="I59" i="2" s="1"/>
  <c r="K202" i="4"/>
  <c r="J61" i="2" s="1"/>
  <c r="K203" i="4"/>
  <c r="J62" i="2" s="1"/>
  <c r="K201" i="4"/>
  <c r="J60" i="2" s="1"/>
  <c r="K198" i="4"/>
  <c r="J57" i="2" s="1"/>
  <c r="K199" i="4"/>
  <c r="J58" i="2" s="1"/>
  <c r="K197" i="4"/>
  <c r="J56" i="2" s="1"/>
  <c r="K200" i="4"/>
  <c r="J59" i="2" s="1"/>
  <c r="K208" i="3"/>
  <c r="H61" i="2" s="1"/>
  <c r="K209" i="3"/>
  <c r="H62" i="2" s="1"/>
  <c r="K207" i="3"/>
  <c r="H60" i="2" s="1"/>
  <c r="K204" i="3"/>
  <c r="H57" i="2" s="1"/>
  <c r="K205" i="3"/>
  <c r="H58" i="2" s="1"/>
  <c r="K203" i="3"/>
  <c r="H56" i="2" s="1"/>
  <c r="K206" i="3"/>
  <c r="H59" i="2" s="1"/>
  <c r="M205" i="1"/>
  <c r="T203" i="1"/>
  <c r="G217" i="2" l="1"/>
  <c r="S217" i="2"/>
  <c r="S45" i="2"/>
  <c r="O217" i="2"/>
  <c r="O45" i="2"/>
  <c r="J208" i="2"/>
  <c r="J209" i="2"/>
  <c r="J214" i="2"/>
  <c r="J205" i="2"/>
  <c r="K292" i="2"/>
  <c r="T292" i="2" s="1"/>
  <c r="J204" i="2"/>
  <c r="J216" i="2"/>
  <c r="J206" i="2"/>
  <c r="J212" i="2"/>
  <c r="J215" i="2"/>
  <c r="J202" i="2"/>
  <c r="K247" i="2"/>
  <c r="T247" i="2" s="1"/>
  <c r="K78" i="2"/>
  <c r="T78" i="2" s="1"/>
  <c r="K252" i="2"/>
  <c r="T252" i="2" s="1"/>
  <c r="G45" i="2"/>
  <c r="K49" i="2"/>
  <c r="T49" i="2" s="1"/>
  <c r="J19" i="2"/>
  <c r="K297" i="2"/>
  <c r="T297" i="2" s="1"/>
  <c r="K73" i="2"/>
  <c r="T73" i="2" s="1"/>
  <c r="K199" i="2"/>
  <c r="T199" i="2" s="1"/>
  <c r="J20" i="2"/>
  <c r="I20" i="2"/>
  <c r="I18" i="2"/>
  <c r="H18" i="2"/>
  <c r="H19" i="2"/>
  <c r="J17" i="2"/>
  <c r="H17" i="2"/>
  <c r="H207" i="2"/>
  <c r="H214" i="2"/>
  <c r="H22" i="2"/>
  <c r="K242" i="2"/>
  <c r="T242" i="2" s="1"/>
  <c r="I19" i="2"/>
  <c r="K237" i="2"/>
  <c r="T237" i="2" s="1"/>
  <c r="K38" i="2"/>
  <c r="T38" i="2" s="1"/>
  <c r="H23" i="2"/>
  <c r="I17" i="2"/>
  <c r="I23" i="2"/>
  <c r="J21" i="2"/>
  <c r="H21" i="2"/>
  <c r="K68" i="2"/>
  <c r="T68" i="2" s="1"/>
  <c r="J18" i="2"/>
  <c r="I21" i="2"/>
  <c r="J22" i="2"/>
  <c r="H63" i="2"/>
  <c r="I63" i="2"/>
  <c r="J63" i="2"/>
  <c r="H216" i="2"/>
  <c r="I211" i="2"/>
  <c r="I207" i="2"/>
  <c r="H202" i="2"/>
  <c r="I201" i="2"/>
  <c r="H203" i="2"/>
  <c r="H212" i="2"/>
  <c r="I209" i="2"/>
  <c r="H213" i="2"/>
  <c r="H206" i="2"/>
  <c r="I204" i="2"/>
  <c r="H205" i="2"/>
  <c r="I208" i="2"/>
  <c r="H208" i="2"/>
  <c r="I205" i="2"/>
  <c r="I212" i="2"/>
  <c r="I214" i="2"/>
  <c r="I202" i="2"/>
  <c r="I215" i="2"/>
  <c r="H215" i="2"/>
  <c r="H210" i="2"/>
  <c r="I203" i="2"/>
  <c r="H209" i="2"/>
  <c r="I206" i="2"/>
  <c r="I216" i="2"/>
  <c r="I210" i="2"/>
  <c r="H201" i="2"/>
  <c r="H211" i="2"/>
  <c r="J207" i="2"/>
  <c r="J203" i="2"/>
  <c r="J213" i="2"/>
  <c r="J201" i="2"/>
  <c r="J211" i="2"/>
  <c r="H204" i="2"/>
  <c r="G21" i="2"/>
  <c r="G23" i="2"/>
  <c r="H51" i="2"/>
  <c r="H43" i="2"/>
  <c r="J41" i="2"/>
  <c r="K15" i="2"/>
  <c r="T15" i="2" s="1"/>
  <c r="K59" i="2"/>
  <c r="K62" i="2"/>
  <c r="K61" i="2"/>
  <c r="K57" i="2"/>
  <c r="K60" i="2"/>
  <c r="K58" i="2"/>
  <c r="K56" i="2"/>
  <c r="J44" i="2"/>
  <c r="J42" i="2"/>
  <c r="J40" i="2"/>
  <c r="J51" i="2"/>
  <c r="J52" i="2"/>
  <c r="I41" i="2"/>
  <c r="I52" i="2"/>
  <c r="I51" i="2"/>
  <c r="I43" i="2"/>
  <c r="H53" i="2"/>
  <c r="K53" i="2" s="1"/>
  <c r="T53" i="2" s="1"/>
  <c r="H52" i="2"/>
  <c r="H42" i="2"/>
  <c r="H41" i="2"/>
  <c r="H44" i="2"/>
  <c r="I40" i="2"/>
  <c r="I42" i="2"/>
  <c r="H40" i="2"/>
  <c r="U203" i="1"/>
  <c r="U204" i="1"/>
  <c r="U205" i="1"/>
  <c r="U206" i="1"/>
  <c r="U207" i="1"/>
  <c r="U208" i="1"/>
  <c r="U209" i="1"/>
  <c r="U210" i="1"/>
  <c r="U211" i="1"/>
  <c r="U212" i="1"/>
  <c r="U213" i="1"/>
  <c r="U214" i="1"/>
  <c r="U215" i="1"/>
  <c r="U216" i="1"/>
  <c r="U217" i="1"/>
  <c r="U218" i="1"/>
  <c r="B203" i="1"/>
  <c r="B204" i="1"/>
  <c r="B205" i="1"/>
  <c r="B206" i="1"/>
  <c r="B207" i="1"/>
  <c r="B208" i="1"/>
  <c r="B209" i="1"/>
  <c r="K213" i="2" l="1"/>
  <c r="T213" i="2" s="1"/>
  <c r="J45" i="2"/>
  <c r="K20" i="2"/>
  <c r="T20" i="2" s="1"/>
  <c r="J217" i="2"/>
  <c r="K22" i="2"/>
  <c r="T22" i="2" s="1"/>
  <c r="K44" i="2"/>
  <c r="T44" i="2" s="1"/>
  <c r="I217" i="2"/>
  <c r="K206" i="2"/>
  <c r="T206" i="2" s="1"/>
  <c r="K208" i="2"/>
  <c r="T208" i="2" s="1"/>
  <c r="K204" i="2"/>
  <c r="T204" i="2" s="1"/>
  <c r="K21" i="2"/>
  <c r="T21" i="2" s="1"/>
  <c r="K209" i="2"/>
  <c r="T209" i="2" s="1"/>
  <c r="K216" i="2"/>
  <c r="T216" i="2" s="1"/>
  <c r="K212" i="2"/>
  <c r="T212" i="2" s="1"/>
  <c r="K214" i="2"/>
  <c r="T214" i="2" s="1"/>
  <c r="K203" i="2"/>
  <c r="T203" i="2" s="1"/>
  <c r="K207" i="2"/>
  <c r="T207" i="2" s="1"/>
  <c r="K210" i="2"/>
  <c r="T210" i="2" s="1"/>
  <c r="K211" i="2"/>
  <c r="T211" i="2" s="1"/>
  <c r="K215" i="2"/>
  <c r="T215" i="2" s="1"/>
  <c r="K205" i="2"/>
  <c r="T205" i="2" s="1"/>
  <c r="K202" i="2"/>
  <c r="T202" i="2" s="1"/>
  <c r="I45" i="2"/>
  <c r="K52" i="2"/>
  <c r="T52" i="2" s="1"/>
  <c r="K43" i="2"/>
  <c r="T43" i="2" s="1"/>
  <c r="K51" i="2"/>
  <c r="T51" i="2" s="1"/>
  <c r="K41" i="2"/>
  <c r="T41" i="2" s="1"/>
  <c r="K42" i="2"/>
  <c r="T42" i="2" s="1"/>
  <c r="K18" i="2"/>
  <c r="T18" i="2" s="1"/>
  <c r="K23" i="2"/>
  <c r="T23" i="2" s="1"/>
  <c r="K17" i="2"/>
  <c r="T17" i="2" s="1"/>
  <c r="K19" i="2"/>
  <c r="T19" i="2" s="1"/>
  <c r="K201" i="2"/>
  <c r="H217" i="2"/>
  <c r="K40" i="2"/>
  <c r="T40" i="2" s="1"/>
  <c r="H45" i="2"/>
  <c r="K63" i="2"/>
  <c r="K45" i="2" l="1"/>
  <c r="T45" i="2" s="1"/>
  <c r="T201" i="2"/>
  <c r="T217" i="2" s="1"/>
  <c r="K217" i="2"/>
  <c r="AL205" i="1"/>
  <c r="AL204" i="1"/>
  <c r="AL203" i="1"/>
  <c r="AK205" i="1"/>
  <c r="AK204" i="1"/>
  <c r="AK203" i="1"/>
  <c r="AJ205" i="1"/>
  <c r="AJ204" i="1"/>
  <c r="AJ203" i="1"/>
  <c r="AH206" i="1"/>
  <c r="AH205" i="1"/>
  <c r="AH204" i="1"/>
  <c r="AH203" i="1"/>
  <c r="AG205" i="1"/>
  <c r="AG204" i="1"/>
  <c r="AG203" i="1"/>
  <c r="AF205" i="1"/>
  <c r="AF204" i="1"/>
  <c r="AF203" i="1"/>
  <c r="AE205" i="1"/>
  <c r="AE204" i="1"/>
  <c r="AE203" i="1"/>
  <c r="AC205" i="1"/>
  <c r="AC204" i="1"/>
  <c r="AC203" i="1"/>
  <c r="AB205" i="1"/>
  <c r="AB204" i="1"/>
  <c r="AB203" i="1"/>
  <c r="V218" i="1"/>
  <c r="V217" i="1"/>
  <c r="V216" i="1"/>
  <c r="V215" i="1"/>
  <c r="V214" i="1"/>
  <c r="V213" i="1"/>
  <c r="V212" i="1"/>
  <c r="V211" i="1"/>
  <c r="V210" i="1"/>
  <c r="V209" i="1"/>
  <c r="V208" i="1"/>
  <c r="V207" i="1"/>
  <c r="V206" i="1"/>
  <c r="V205" i="1"/>
  <c r="V204" i="1"/>
  <c r="V203" i="1"/>
  <c r="O206" i="1" l="1"/>
  <c r="O205" i="1"/>
  <c r="O204" i="1"/>
  <c r="O203" i="1"/>
  <c r="Y205" i="1"/>
  <c r="Y204" i="1"/>
  <c r="Y203" i="1"/>
  <c r="X205" i="1"/>
  <c r="X204" i="1"/>
  <c r="X203" i="1"/>
  <c r="W205" i="1"/>
  <c r="W204" i="1"/>
  <c r="W203" i="1"/>
  <c r="M204" i="1"/>
  <c r="M203" i="1"/>
  <c r="L207" i="1"/>
  <c r="L206" i="1"/>
  <c r="L205" i="1"/>
  <c r="L204" i="1"/>
  <c r="L203" i="1"/>
  <c r="A203" i="1"/>
  <c r="I199" i="1"/>
  <c r="I200" i="1"/>
  <c r="I175" i="1"/>
  <c r="I176" i="1"/>
  <c r="I177" i="1"/>
  <c r="I178" i="1"/>
  <c r="I179" i="1"/>
  <c r="I180" i="1"/>
  <c r="I181" i="1"/>
  <c r="I182" i="1"/>
  <c r="I183" i="1"/>
  <c r="I184" i="1"/>
  <c r="I185" i="1"/>
  <c r="I186" i="1"/>
  <c r="I187" i="1"/>
  <c r="I188" i="1"/>
  <c r="I189" i="1"/>
  <c r="I190" i="1"/>
  <c r="I191" i="1"/>
  <c r="I192" i="1"/>
  <c r="I193" i="1"/>
  <c r="I194" i="1"/>
  <c r="I195" i="1"/>
  <c r="I196" i="1"/>
  <c r="I197" i="1"/>
  <c r="I198"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69" i="1"/>
  <c r="I70" i="1"/>
  <c r="I71" i="1"/>
  <c r="I72" i="1"/>
  <c r="I73" i="1"/>
  <c r="I74" i="1"/>
  <c r="I75" i="1"/>
  <c r="I76" i="1"/>
  <c r="I77" i="1"/>
  <c r="I78" i="1"/>
  <c r="I79" i="1"/>
  <c r="I80" i="1"/>
  <c r="I81" i="1"/>
  <c r="I82" i="1"/>
  <c r="I83" i="1"/>
  <c r="I84" i="1"/>
  <c r="I85" i="1"/>
  <c r="I86" i="1"/>
  <c r="I87" i="1"/>
  <c r="I88" i="1"/>
  <c r="I89" i="1"/>
  <c r="I90" i="1"/>
  <c r="I91" i="1"/>
  <c r="I92" i="1"/>
  <c r="I93" i="1"/>
  <c r="I94" i="1"/>
  <c r="I95" i="1"/>
  <c r="I47" i="1"/>
  <c r="I48" i="1"/>
  <c r="I49" i="1"/>
  <c r="I50" i="1"/>
  <c r="I51" i="1"/>
  <c r="I52" i="1"/>
  <c r="I53" i="1"/>
  <c r="I54" i="1"/>
  <c r="I55" i="1"/>
  <c r="I56" i="1"/>
  <c r="I57" i="1"/>
  <c r="I58" i="1"/>
  <c r="I59" i="1"/>
  <c r="I60" i="1"/>
  <c r="I61" i="1"/>
  <c r="I62" i="1"/>
  <c r="I63" i="1"/>
  <c r="I64" i="1"/>
  <c r="I65" i="1"/>
  <c r="I66" i="1"/>
  <c r="I67" i="1"/>
  <c r="I68" i="1"/>
  <c r="I31" i="1"/>
  <c r="I32" i="1"/>
  <c r="I33" i="1"/>
  <c r="I34" i="1"/>
  <c r="I35" i="1"/>
  <c r="I36" i="1"/>
  <c r="I37" i="1"/>
  <c r="I38" i="1"/>
  <c r="I39" i="1"/>
  <c r="I40" i="1"/>
  <c r="I41" i="1"/>
  <c r="I42" i="1"/>
  <c r="I43" i="1"/>
  <c r="I44" i="1"/>
  <c r="I45" i="1"/>
  <c r="I46" i="1"/>
  <c r="I3" i="1"/>
  <c r="I4" i="1"/>
  <c r="I5" i="1"/>
  <c r="I6" i="1"/>
  <c r="I7" i="1"/>
  <c r="I8" i="1"/>
  <c r="I9" i="1"/>
  <c r="I10" i="1"/>
  <c r="I11" i="1"/>
  <c r="I12" i="1"/>
  <c r="I13" i="1"/>
  <c r="I14" i="1"/>
  <c r="I15" i="1"/>
  <c r="I16" i="1"/>
  <c r="I17" i="1"/>
  <c r="I18" i="1"/>
  <c r="I19" i="1"/>
  <c r="I20" i="1"/>
  <c r="I21" i="1"/>
  <c r="I22" i="1"/>
  <c r="I23" i="1"/>
  <c r="I24" i="1"/>
  <c r="I25" i="1"/>
  <c r="I26" i="1"/>
  <c r="I27" i="1"/>
  <c r="I28" i="1"/>
  <c r="I29" i="1"/>
  <c r="I30" i="1"/>
  <c r="I2" i="1"/>
  <c r="K209" i="1" l="1"/>
  <c r="K203" i="1"/>
  <c r="K208" i="1"/>
  <c r="K207" i="1"/>
  <c r="K206" i="1"/>
  <c r="K205" i="1"/>
  <c r="K204" i="1"/>
  <c r="K207" i="13"/>
  <c r="M62" i="2" s="1"/>
  <c r="O62" i="2" s="1"/>
  <c r="T62" i="2" s="1"/>
  <c r="K204" i="13"/>
  <c r="M59" i="2" s="1"/>
  <c r="O59" i="2" s="1"/>
  <c r="T59" i="2" s="1"/>
  <c r="K202" i="13"/>
  <c r="M57" i="2" s="1"/>
  <c r="O57" i="2" s="1"/>
  <c r="T57" i="2" s="1"/>
  <c r="K205" i="13"/>
  <c r="M60" i="2" s="1"/>
  <c r="O60" i="2" s="1"/>
  <c r="T60" i="2" s="1"/>
  <c r="K206" i="13"/>
  <c r="M61" i="2" s="1"/>
  <c r="O61" i="2" s="1"/>
  <c r="T61" i="2" s="1"/>
  <c r="K201" i="13"/>
  <c r="M56" i="2" s="1"/>
  <c r="K203" i="13"/>
  <c r="M58" i="2" s="1"/>
  <c r="O58" i="2" s="1"/>
  <c r="T58" i="2" s="1"/>
  <c r="O56" i="2" l="1"/>
  <c r="T56" i="2" s="1"/>
  <c r="M63" i="2"/>
  <c r="O63" i="2" s="1"/>
  <c r="T63"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<sst xmlns="http://schemas.openxmlformats.org/spreadsheetml/2006/main" count="1264" uniqueCount="450">
  <si>
    <t>Date of Contact</t>
  </si>
  <si>
    <t>Day of Week</t>
  </si>
  <si>
    <t>Time of Day</t>
  </si>
  <si>
    <t>Repeated Contacts</t>
  </si>
  <si>
    <t>Client Number (if applicable)</t>
  </si>
  <si>
    <t>Name
(Do not type in column; Column G &amp; H will populate this)</t>
  </si>
  <si>
    <t>Last Name</t>
  </si>
  <si>
    <t>First Name</t>
  </si>
  <si>
    <t>Today's Date (Hide Column)</t>
  </si>
  <si>
    <t>DOB</t>
  </si>
  <si>
    <t>Age</t>
  </si>
  <si>
    <t>Race</t>
  </si>
  <si>
    <t>Sex</t>
  </si>
  <si>
    <t>City</t>
  </si>
  <si>
    <t>Area of City/County</t>
  </si>
  <si>
    <t>Law Enforcement Zone</t>
  </si>
  <si>
    <t>Outreach/
Response</t>
  </si>
  <si>
    <t>Time to Call</t>
  </si>
  <si>
    <t>Time To Call (Response Only)</t>
  </si>
  <si>
    <t>Duration of Call</t>
  </si>
  <si>
    <t>Initial Call Type</t>
  </si>
  <si>
    <t>Final Call Type</t>
  </si>
  <si>
    <t>Veteran (Y/N)</t>
  </si>
  <si>
    <t>Homeless (Y/N)</t>
  </si>
  <si>
    <t>College Student (Y/N)</t>
  </si>
  <si>
    <t>Clinical Impression</t>
  </si>
  <si>
    <t>Co-Occurring (Y/N)</t>
  </si>
  <si>
    <t>Currently in Treatment (Y/N)</t>
  </si>
  <si>
    <t>Organization</t>
  </si>
  <si>
    <t>Arrested on Scene (Y/N)</t>
  </si>
  <si>
    <t>Diverted from Jail (Y/N)</t>
  </si>
  <si>
    <t>Diverted from BA/MA)</t>
  </si>
  <si>
    <t>BA / MA / Voluntary / Medical</t>
  </si>
  <si>
    <t>Facility</t>
  </si>
  <si>
    <t>Violence Involved (Y/N)</t>
  </si>
  <si>
    <t>Use of Force (Y/N)</t>
  </si>
  <si>
    <r>
      <t>Restrained</t>
    </r>
    <r>
      <rPr>
        <b/>
        <sz val="9"/>
        <color theme="1"/>
        <rFont val="Calibri"/>
        <family val="2"/>
        <scheme val="minor"/>
      </rPr>
      <t xml:space="preserve">        </t>
    </r>
    <r>
      <rPr>
        <b/>
        <sz val="8"/>
        <color theme="1"/>
        <rFont val="Calibri"/>
        <family val="2"/>
        <scheme val="minor"/>
      </rPr>
      <t xml:space="preserve">(e.g. handcuffs used)  </t>
    </r>
    <r>
      <rPr>
        <b/>
        <sz val="11"/>
        <color theme="1"/>
        <rFont val="Calibri"/>
        <family val="2"/>
        <scheme val="minor"/>
      </rPr>
      <t xml:space="preserve">       (Y/N)</t>
    </r>
  </si>
  <si>
    <t>If client is under 18, is the client involved in child welfare?
(Y/N)</t>
  </si>
  <si>
    <t>If client is under 18, was parental consent obtained?</t>
  </si>
  <si>
    <t>Call originated from a School
(Y/N)</t>
  </si>
  <si>
    <t>Referred To</t>
  </si>
  <si>
    <t>Notes</t>
  </si>
  <si>
    <t>Converted Response Time</t>
  </si>
  <si>
    <t>Monthly Totals</t>
  </si>
  <si>
    <t>Time to Call (minutes)</t>
  </si>
  <si>
    <t>Time To Call (Response Only - HH:MM)</t>
  </si>
  <si>
    <t>Duration of Call (minutes)</t>
  </si>
  <si>
    <t xml:space="preserve">Clinical Impression </t>
  </si>
  <si>
    <t>Repeat Calls</t>
  </si>
  <si>
    <t>Month</t>
  </si>
  <si>
    <t># Total Calls</t>
  </si>
  <si>
    <t># Unique Calls</t>
  </si>
  <si>
    <t># Repeated Calls</t>
  </si>
  <si>
    <t>July</t>
  </si>
  <si>
    <t>August</t>
  </si>
  <si>
    <t>September</t>
  </si>
  <si>
    <t>October</t>
  </si>
  <si>
    <t>November</t>
  </si>
  <si>
    <t>December</t>
  </si>
  <si>
    <t>January</t>
  </si>
  <si>
    <t>February</t>
  </si>
  <si>
    <t>March</t>
  </si>
  <si>
    <t>April</t>
  </si>
  <si>
    <t>May</t>
  </si>
  <si>
    <t>June</t>
  </si>
  <si>
    <t>Total</t>
  </si>
  <si>
    <t>1st Quarter</t>
  </si>
  <si>
    <t>2nd Quarter</t>
  </si>
  <si>
    <t>3rd Quarter</t>
  </si>
  <si>
    <t>Fourth Quarter</t>
  </si>
  <si>
    <t>Lists</t>
  </si>
  <si>
    <t>First Quarter</t>
  </si>
  <si>
    <t>Second Quarter</t>
  </si>
  <si>
    <t>Third Quarter</t>
  </si>
  <si>
    <t xml:space="preserve">Annual </t>
  </si>
  <si>
    <t>Number of Calls for Service</t>
  </si>
  <si>
    <t>Number of Contacts</t>
  </si>
  <si>
    <t>Sunday</t>
  </si>
  <si>
    <t>Monday</t>
  </si>
  <si>
    <t>Tuesday</t>
  </si>
  <si>
    <t>Wednesday</t>
  </si>
  <si>
    <t>Thursday</t>
  </si>
  <si>
    <t>Friday</t>
  </si>
  <si>
    <t>Saturday</t>
  </si>
  <si>
    <t>Total used for calculating %</t>
  </si>
  <si>
    <t>% Sunday</t>
  </si>
  <si>
    <t>% Monday</t>
  </si>
  <si>
    <t>% Tuesday</t>
  </si>
  <si>
    <t>% Wednesday</t>
  </si>
  <si>
    <t>% Thursday</t>
  </si>
  <si>
    <t>% Friday</t>
  </si>
  <si>
    <t>% Saturday</t>
  </si>
  <si>
    <t xml:space="preserve">Time of Day </t>
  </si>
  <si>
    <t>7:00 am - 11:00 am</t>
  </si>
  <si>
    <t>7:00 am - 11:00 am Block A</t>
  </si>
  <si>
    <t>11:00 am - 3:00 pm</t>
  </si>
  <si>
    <t>11:00 am - 3:00 pm Block B</t>
  </si>
  <si>
    <t>3:00 pm - 7:00 pm</t>
  </si>
  <si>
    <t>3:00 pm - 7:00 pm Block C</t>
  </si>
  <si>
    <t xml:space="preserve">7:00 pm - 11:00 pm </t>
  </si>
  <si>
    <t>7:00 pm - 11:00 pm  Block D</t>
  </si>
  <si>
    <t>11:00 pm - 3:00 am</t>
  </si>
  <si>
    <t>11:00 pm - 3:00 am Block E</t>
  </si>
  <si>
    <t>3:00 am - 7:00 am</t>
  </si>
  <si>
    <t>3:00 am - 7:00 am Block F</t>
  </si>
  <si>
    <t>Race - White</t>
  </si>
  <si>
    <t>W</t>
  </si>
  <si>
    <t>Race - Black</t>
  </si>
  <si>
    <t>B</t>
  </si>
  <si>
    <t>Race - Asian</t>
  </si>
  <si>
    <t>A</t>
  </si>
  <si>
    <t>Race - Hispanic</t>
  </si>
  <si>
    <t>H</t>
  </si>
  <si>
    <t>Race -Other</t>
  </si>
  <si>
    <t>O</t>
  </si>
  <si>
    <t>% Race - W</t>
  </si>
  <si>
    <t>% Race - B</t>
  </si>
  <si>
    <t>% Race - A</t>
  </si>
  <si>
    <t>% Race - H</t>
  </si>
  <si>
    <t>% Race -O</t>
  </si>
  <si>
    <t>Male</t>
  </si>
  <si>
    <t>M</t>
  </si>
  <si>
    <t>Female</t>
  </si>
  <si>
    <t>F</t>
  </si>
  <si>
    <t>Other</t>
  </si>
  <si>
    <t>% Male</t>
  </si>
  <si>
    <t xml:space="preserve">% Female </t>
  </si>
  <si>
    <t>%Other</t>
  </si>
  <si>
    <t>Age Demographics</t>
  </si>
  <si>
    <t>0 - 12</t>
  </si>
  <si>
    <t>13 - 17</t>
  </si>
  <si>
    <t>18 - 25</t>
  </si>
  <si>
    <t>26 - 40</t>
  </si>
  <si>
    <t>41 - 60</t>
  </si>
  <si>
    <t>61 - 80</t>
  </si>
  <si>
    <t>81 - 90+</t>
  </si>
  <si>
    <t>Veteran - Yes</t>
  </si>
  <si>
    <t>Y</t>
  </si>
  <si>
    <t>N</t>
  </si>
  <si>
    <t>Unknown</t>
  </si>
  <si>
    <t>Homeless - Yes</t>
  </si>
  <si>
    <t xml:space="preserve">College Student </t>
  </si>
  <si>
    <t>Alachua</t>
  </si>
  <si>
    <t>Archer</t>
  </si>
  <si>
    <t>Bakersville</t>
  </si>
  <si>
    <t>Crescent Beach</t>
  </si>
  <si>
    <t>Fruit Cove</t>
  </si>
  <si>
    <t>Gainesville</t>
  </si>
  <si>
    <t>Hastings</t>
  </si>
  <si>
    <t>Hawthorne</t>
  </si>
  <si>
    <t>High Springs</t>
  </si>
  <si>
    <t>Jacksonville</t>
  </si>
  <si>
    <t>Jonesville</t>
  </si>
  <si>
    <t>Lacrosse</t>
  </si>
  <si>
    <t>Lochloosa</t>
  </si>
  <si>
    <t>Micanopy</t>
  </si>
  <si>
    <t>Monteocha</t>
  </si>
  <si>
    <t>Newberry</t>
  </si>
  <si>
    <t>Orangedale</t>
  </si>
  <si>
    <t>Orange Heights</t>
  </si>
  <si>
    <t>Picolatta</t>
  </si>
  <si>
    <t>Ponte Vedra</t>
  </si>
  <si>
    <t>St. Augustine</t>
  </si>
  <si>
    <t>St. Augustine Beach</t>
  </si>
  <si>
    <t>Summer Haven</t>
  </si>
  <si>
    <t>Switzerland</t>
  </si>
  <si>
    <t>Tocoi</t>
  </si>
  <si>
    <t>Vilano Beach</t>
  </si>
  <si>
    <t>Waldo</t>
  </si>
  <si>
    <t xml:space="preserve">Area of the City/County (Quadrant) </t>
  </si>
  <si>
    <t>NW</t>
  </si>
  <si>
    <t>SW</t>
  </si>
  <si>
    <t>SE</t>
  </si>
  <si>
    <t>CW</t>
  </si>
  <si>
    <t>CE</t>
  </si>
  <si>
    <t>NE</t>
  </si>
  <si>
    <t xml:space="preserve">Law Enforcement Zones </t>
  </si>
  <si>
    <t>ASO - A</t>
  </si>
  <si>
    <t>ASO - B</t>
  </si>
  <si>
    <t>ASO - C</t>
  </si>
  <si>
    <t>C</t>
  </si>
  <si>
    <t>ASO - D</t>
  </si>
  <si>
    <t>D</t>
  </si>
  <si>
    <t>ASO - E</t>
  </si>
  <si>
    <t>E</t>
  </si>
  <si>
    <t>ASO - F</t>
  </si>
  <si>
    <t>ASO - G</t>
  </si>
  <si>
    <t>G</t>
  </si>
  <si>
    <t>ASO - H</t>
  </si>
  <si>
    <t>ASO - I</t>
  </si>
  <si>
    <t>I</t>
  </si>
  <si>
    <t>ASO - J</t>
  </si>
  <si>
    <t>J</t>
  </si>
  <si>
    <t>ASO - M</t>
  </si>
  <si>
    <t>GPD - ASO Call in GPD Jurisdiction</t>
  </si>
  <si>
    <t>GPD</t>
  </si>
  <si>
    <t>HSPD - ASO Call in HSPD Jurisdiction</t>
  </si>
  <si>
    <t>HSPD</t>
  </si>
  <si>
    <t>APD - ASO Call in APD Jurisdiction</t>
  </si>
  <si>
    <t>APD</t>
  </si>
  <si>
    <t>UPD - ASO/GPD Call in UPD Jurisdiction</t>
  </si>
  <si>
    <t>UPD</t>
  </si>
  <si>
    <t>VA - ASO/GPD Call in VA Jurisdiction</t>
  </si>
  <si>
    <t>VA</t>
  </si>
  <si>
    <t>GPD - A</t>
  </si>
  <si>
    <t>GPD - B</t>
  </si>
  <si>
    <t>GPD - C</t>
  </si>
  <si>
    <t>GPD - D</t>
  </si>
  <si>
    <t>GPD - E</t>
  </si>
  <si>
    <t>GPD - F</t>
  </si>
  <si>
    <t>GPD - G</t>
  </si>
  <si>
    <t>GPD - H</t>
  </si>
  <si>
    <t>GPD  - I</t>
  </si>
  <si>
    <t>GPD  - J</t>
  </si>
  <si>
    <t>GPD - M</t>
  </si>
  <si>
    <t>GPD - N</t>
  </si>
  <si>
    <t>JSO - Zone 1 - Downtown/Springfield</t>
  </si>
  <si>
    <t>JSO - Zone 2 - Arlington/Intercoastal West</t>
  </si>
  <si>
    <t>JSO - Zone 3 - Southside/Mandarin/San Marco</t>
  </si>
  <si>
    <t>JSO - Zone 4 - Riverside/Avondale/Ortega/Westside</t>
  </si>
  <si>
    <t>JSO - Zone 5 - Northwest/New Town/Baldwin</t>
  </si>
  <si>
    <t>JSO - Zone 6 - Northside/San Mateo/Oceanway</t>
  </si>
  <si>
    <t>SJSO-Alpha</t>
  </si>
  <si>
    <t>SJSO-Bravo</t>
  </si>
  <si>
    <t>SJSO-Charlie</t>
  </si>
  <si>
    <t>SJSO-Delta</t>
  </si>
  <si>
    <t>SJSO-Echo</t>
  </si>
  <si>
    <t>SJSO-Foxtrot</t>
  </si>
  <si>
    <t>SJSO-Golf</t>
  </si>
  <si>
    <t>SJSO-Hotel</t>
  </si>
  <si>
    <t>SJSO-India</t>
  </si>
  <si>
    <t>SJSO-Juliet </t>
  </si>
  <si>
    <t>SJSO-Kilo</t>
  </si>
  <si>
    <t xml:space="preserve">Call Type - Initial </t>
  </si>
  <si>
    <t>Armed Disturbance (Initial)</t>
  </si>
  <si>
    <t>Assist Citizen (Initial)</t>
  </si>
  <si>
    <t>Baker Act/Marchman Act (Initial)</t>
  </si>
  <si>
    <t>Battery/Assault (Initial)</t>
  </si>
  <si>
    <t>Burglary (Initial)</t>
  </si>
  <si>
    <t>Disturbance (Initial)</t>
  </si>
  <si>
    <t>Domestic (Initial)</t>
  </si>
  <si>
    <t>Medical Emerency (Initial)</t>
  </si>
  <si>
    <t>Mental Health Crisis Situation (Initial)</t>
  </si>
  <si>
    <t>Other (Initial)</t>
  </si>
  <si>
    <t>S20 (Initial)</t>
  </si>
  <si>
    <t>Suicide Attempt (Initial)</t>
  </si>
  <si>
    <t>Suspicious Activity/Person (Initial)</t>
  </si>
  <si>
    <t>Theft/Robbery (Initial)</t>
  </si>
  <si>
    <t>Trespassing (Initial)</t>
  </si>
  <si>
    <t xml:space="preserve">* have definitions listed and approved; these can look like comments on the sheet </t>
  </si>
  <si>
    <t>Well Being Check (Initial)</t>
  </si>
  <si>
    <t>Call Type- Final</t>
  </si>
  <si>
    <t>Armed Disturbance (Final)</t>
  </si>
  <si>
    <t>Assist Citizen (Finall)</t>
  </si>
  <si>
    <t>Baker Act/Marchman Act (Final)</t>
  </si>
  <si>
    <t>Battery/Assault (Final)</t>
  </si>
  <si>
    <t>Burglary (Final)</t>
  </si>
  <si>
    <t>Disturbance (Final)</t>
  </si>
  <si>
    <t>Domestic (Final)</t>
  </si>
  <si>
    <t>Medical Emerency (Final)</t>
  </si>
  <si>
    <t>Mental Health Crisis Situation (Final)</t>
  </si>
  <si>
    <t>Other (Final)</t>
  </si>
  <si>
    <t>S20 (Final)</t>
  </si>
  <si>
    <t>Suicide Attempt (Final)</t>
  </si>
  <si>
    <t>Suspicious Activity/Person (Final)</t>
  </si>
  <si>
    <t>Theft/Robbery (Final)</t>
  </si>
  <si>
    <t>Trespassing (Final)</t>
  </si>
  <si>
    <t>Well Being Check (Final)</t>
  </si>
  <si>
    <t>% Armed Disturbance (Final)</t>
  </si>
  <si>
    <t>% Assist Citizen (Final)</t>
  </si>
  <si>
    <t xml:space="preserve"> % Baker Act/Marchman Act (Final)</t>
  </si>
  <si>
    <t>% Battery/Assault (Final)</t>
  </si>
  <si>
    <t>% Burglary (Final)</t>
  </si>
  <si>
    <t>% Disturbance (Final)</t>
  </si>
  <si>
    <t>% Domestic (Final)</t>
  </si>
  <si>
    <t>% Medical Emerency (Final)</t>
  </si>
  <si>
    <t>% Mental Health Crisis Situation (Final)</t>
  </si>
  <si>
    <t>% Other (Final)</t>
  </si>
  <si>
    <t>% Referral (Final)</t>
  </si>
  <si>
    <t>% Suicide Attempt (Final)</t>
  </si>
  <si>
    <t xml:space="preserve"> %Suspicious Activity/Person (Final)</t>
  </si>
  <si>
    <t>% Theft/Robbery (Final)</t>
  </si>
  <si>
    <t>% Trespassing (Final)</t>
  </si>
  <si>
    <t>% Well Being Check (Final)</t>
  </si>
  <si>
    <t>Average time to Call (HH:MM)</t>
  </si>
  <si>
    <t>Outreach</t>
  </si>
  <si>
    <t>Average time on the Call (HH:MM)</t>
  </si>
  <si>
    <t>Response</t>
  </si>
  <si>
    <t>Alzheimer's Disease/Dementia</t>
  </si>
  <si>
    <t>Anxiety Disorders</t>
  </si>
  <si>
    <t>Autism</t>
  </si>
  <si>
    <t>Bipolar and Related Disorders</t>
  </si>
  <si>
    <t>Depressive Disorders</t>
  </si>
  <si>
    <t>Dissociative Disorders</t>
  </si>
  <si>
    <t>Obsessive-Compulsive &amp; Related Disorders</t>
  </si>
  <si>
    <t>Personality Disorders</t>
  </si>
  <si>
    <t>Schizophrenia Spectrum &amp; Other Psychotic Disorders</t>
  </si>
  <si>
    <t>Somatic Symptom&amp; Related Disorders</t>
  </si>
  <si>
    <t>Somatic Symptom &amp; Related Disorders</t>
  </si>
  <si>
    <t>Substance Use</t>
  </si>
  <si>
    <t>Trauma Disorders</t>
  </si>
  <si>
    <t>Unspecified</t>
  </si>
  <si>
    <t>Co-Occurring - Yes</t>
  </si>
  <si>
    <t>Currently in treatment - Yes</t>
  </si>
  <si>
    <t>Arrested On Scene</t>
  </si>
  <si>
    <t>Diverted from Jail</t>
  </si>
  <si>
    <t>Diverted from BA/MA</t>
  </si>
  <si>
    <t>BA/Voluntary</t>
  </si>
  <si>
    <t>N/A</t>
  </si>
  <si>
    <t>BA / MA (LEO)</t>
  </si>
  <si>
    <t>Medical</t>
  </si>
  <si>
    <t>Voluntary</t>
  </si>
  <si>
    <t>GNV - Meridian CSU Admits</t>
  </si>
  <si>
    <t>GNV - NFRMC</t>
  </si>
  <si>
    <t>GNV - Shands ER</t>
  </si>
  <si>
    <t>GNV - VA</t>
  </si>
  <si>
    <t>GNV - Vista</t>
  </si>
  <si>
    <t>JAX - MHRC-North</t>
  </si>
  <si>
    <t>JAX - MHRC-South</t>
  </si>
  <si>
    <t>JAX - UF Health</t>
  </si>
  <si>
    <t>JAX - Baptist</t>
  </si>
  <si>
    <t>JAX - River Point</t>
  </si>
  <si>
    <t>JAX - Wekiva</t>
  </si>
  <si>
    <t>JAX - Memorial</t>
  </si>
  <si>
    <t>JAX - Gateway</t>
  </si>
  <si>
    <t>JAX - OPMC</t>
  </si>
  <si>
    <t>SJ - UF Shand - St. John's</t>
  </si>
  <si>
    <t>SJ - Epic Recovery Services</t>
  </si>
  <si>
    <t>SJ - Baptist South</t>
  </si>
  <si>
    <t>Involved Violence - Yes</t>
  </si>
  <si>
    <t>Use of Force</t>
  </si>
  <si>
    <t>Restrained</t>
  </si>
  <si>
    <t>Average time at Facility</t>
  </si>
  <si>
    <t>Time of Admit</t>
  </si>
  <si>
    <t>CABHI/GBHI</t>
  </si>
  <si>
    <t>Community Resource</t>
  </si>
  <si>
    <t>Crisis Center</t>
  </si>
  <si>
    <t>Elder Care</t>
  </si>
  <si>
    <t>F.A.C.T.</t>
  </si>
  <si>
    <t>Family/Friend/Ex/Roommate(Acquaintance)</t>
  </si>
  <si>
    <t>Fire/EMS</t>
  </si>
  <si>
    <t>Govt. Agency</t>
  </si>
  <si>
    <t>Healthcare Provider</t>
  </si>
  <si>
    <t>Hospital</t>
  </si>
  <si>
    <t>Interface</t>
  </si>
  <si>
    <t>ITM/LD Resources</t>
  </si>
  <si>
    <t>Meridian Adult Outpatient</t>
  </si>
  <si>
    <t>Meridian Children's Outpatient</t>
  </si>
  <si>
    <t>Meridian Forensics</t>
  </si>
  <si>
    <t>Meridian Psych Services</t>
  </si>
  <si>
    <t>Other Meridian Program</t>
  </si>
  <si>
    <t>Peer Respite</t>
  </si>
  <si>
    <t>Police</t>
  </si>
  <si>
    <t>Refused Referrals</t>
  </si>
  <si>
    <t>School</t>
  </si>
  <si>
    <t>Self</t>
  </si>
  <si>
    <t>Third Party</t>
  </si>
  <si>
    <t>Veteran's Administration</t>
  </si>
  <si>
    <t>Victim</t>
  </si>
  <si>
    <t>Initial Contact</t>
  </si>
  <si>
    <t>2nd Contact/1st Repeat</t>
  </si>
  <si>
    <t>3 - 4 Contacts</t>
  </si>
  <si>
    <t xml:space="preserve">4+ Contacts </t>
  </si>
  <si>
    <r>
      <t xml:space="preserve">Defnitions:   </t>
    </r>
    <r>
      <rPr>
        <sz val="11"/>
        <color theme="1"/>
        <rFont val="Calibri"/>
        <family val="2"/>
        <scheme val="minor"/>
      </rPr>
      <t xml:space="preserve">Please the following definitions when considering diversions.                       </t>
    </r>
    <r>
      <rPr>
        <b/>
        <sz val="11"/>
        <color theme="1"/>
        <rFont val="Calibri"/>
        <family val="2"/>
        <scheme val="minor"/>
      </rPr>
      <t xml:space="preserve">                                                                                                                                                                                                                                                                                                                                                       </t>
    </r>
  </si>
  <si>
    <r>
      <rPr>
        <b/>
        <sz val="11"/>
        <color theme="1"/>
        <rFont val="Calibri"/>
        <family val="2"/>
        <scheme val="minor"/>
      </rPr>
      <t>Baker Act Diversion</t>
    </r>
    <r>
      <rPr>
        <sz val="11"/>
        <color theme="1"/>
        <rFont val="Calibri"/>
        <family val="2"/>
        <scheme val="minor"/>
      </rPr>
      <t xml:space="preserve"> - If the person meets Baker Act criteria, but b/c of the interaction with the CoResponder team appropriate services can be provided and the individual can be safely diverted that meets the criteria for diversion. Example: someone vocalizes suicidal ideation but has no plan or means. If the CoR team can safety plan, deescalate, refer to services and avoid a Baker Act, that meets the definition of a diversion. They mentioned any other officer would immediately Baker Act b/c they have no means of deescalating or providing any clinical support/service. </t>
    </r>
  </si>
  <si>
    <r>
      <rPr>
        <b/>
        <sz val="11"/>
        <color theme="1"/>
        <rFont val="Calibri"/>
        <family val="2"/>
        <scheme val="minor"/>
      </rPr>
      <t>Jail Diversion</t>
    </r>
    <r>
      <rPr>
        <sz val="11"/>
        <color theme="1"/>
        <rFont val="Calibri"/>
        <family val="2"/>
        <scheme val="minor"/>
      </rPr>
      <t xml:space="preserve"> - If the person has committed a crime, but b/c of the interaction with the CoResponder team the individual can be diverted to a receiving facility or connected to other appropriate services, that meets the definition of diversion. Examples: person could be arrested for an open container but was provided with referral and follow up for SA services, taken to detox, etc. OR An individual could be arrested for simple battery as a result of hallucinations but is diverted to a Baker Act instead. Both meet the definition of jail diversion.</t>
    </r>
  </si>
  <si>
    <t>Please insure the various fields being tracked sum to the total of contacts reported for that month. For example: male/female should sum to the total contacts, homeless (y/n) should sum to the total contacts for the month, etc</t>
  </si>
  <si>
    <t xml:space="preserve">Please submit the entire template each month so the statistics tab totals the entire fiscal year to date. </t>
  </si>
  <si>
    <t>Please use the statistics &amp; lists tab to create referral lists specific to your area. You can edit the existing lists to better fit your area.</t>
  </si>
  <si>
    <t>Please use the statistics &amp; lists tab to edit final call type lists if needed. You can edit the existing lists to better fit your area.</t>
  </si>
  <si>
    <r>
      <t xml:space="preserve">Column Q - Please specify if the event being reported was in </t>
    </r>
    <r>
      <rPr>
        <b/>
        <sz val="11"/>
        <color theme="1"/>
        <rFont val="Calibri"/>
        <family val="2"/>
        <scheme val="minor"/>
      </rPr>
      <t>response</t>
    </r>
    <r>
      <rPr>
        <sz val="11"/>
        <color theme="1"/>
        <rFont val="Calibri"/>
        <family val="2"/>
        <scheme val="minor"/>
      </rPr>
      <t xml:space="preserve"> to a call for service or if the team reporting the event was conducting </t>
    </r>
    <r>
      <rPr>
        <b/>
        <sz val="11"/>
        <color theme="1"/>
        <rFont val="Calibri"/>
        <family val="2"/>
        <scheme val="minor"/>
      </rPr>
      <t>outreach</t>
    </r>
    <r>
      <rPr>
        <sz val="11"/>
        <color theme="1"/>
        <rFont val="Calibri"/>
        <family val="2"/>
        <scheme val="minor"/>
      </rPr>
      <t xml:space="preserve"> to individuals they encounter in need. </t>
    </r>
  </si>
  <si>
    <t>Template 28 - Mobile Response Team Log</t>
  </si>
  <si>
    <r>
      <t xml:space="preserve">Please submit data as scheduled in Guidance 34 to </t>
    </r>
    <r>
      <rPr>
        <sz val="16"/>
        <color rgb="FFFF0000"/>
        <rFont val="Arial Narrow"/>
        <family val="2"/>
      </rPr>
      <t>HQW.SAMH.MRT@MYFLFAMILIES.COM</t>
    </r>
    <r>
      <rPr>
        <sz val="16"/>
        <color theme="1"/>
        <rFont val="Arial Narrow"/>
        <family val="2"/>
      </rPr>
      <t xml:space="preserve"> </t>
    </r>
  </si>
  <si>
    <t>Provider Name:</t>
  </si>
  <si>
    <t>EPIC Community Services, Inc.</t>
  </si>
  <si>
    <t>Mobile Response Team:</t>
  </si>
  <si>
    <t>(Mobile Response Team Name)</t>
  </si>
  <si>
    <t>Counties Served:</t>
  </si>
  <si>
    <t>Reporting Period:</t>
  </si>
  <si>
    <t xml:space="preserve">to </t>
  </si>
  <si>
    <t>Population Served</t>
  </si>
  <si>
    <t>Number of calls that were received</t>
  </si>
  <si>
    <t>Number of unduplicated persons served</t>
  </si>
  <si>
    <t>Number of calls for individuals ≤ 10 years old</t>
  </si>
  <si>
    <t>Number of calls for individuals 11 to 17 years old</t>
  </si>
  <si>
    <t>Number of calls for individuals 18 to 25 years old</t>
  </si>
  <si>
    <t>Number of calls for individuals ≥ 26 years old</t>
  </si>
  <si>
    <t>Veteran Status</t>
  </si>
  <si>
    <t>Number of calls involving a veteran</t>
  </si>
  <si>
    <t>Calls involving children under the age 18</t>
  </si>
  <si>
    <t>Number of calls for children 
currently involved with Child Welfare</t>
  </si>
  <si>
    <t>Number of calls involving children where parental/guardian consent was obtained</t>
  </si>
  <si>
    <t>Number of calls involving children where parent/guardian refused to provide consent for services</t>
  </si>
  <si>
    <t>Number of calls involving children where parent/guardian was unable to be reached to obtain consent for services</t>
  </si>
  <si>
    <r>
      <t xml:space="preserve">Calls requiring an acute response: </t>
    </r>
    <r>
      <rPr>
        <i/>
        <sz val="10.5"/>
        <color theme="9" tint="-0.499984740745262"/>
        <rFont val="Arial Narrow"/>
        <family val="2"/>
      </rPr>
      <t>An acute response is defined as an emergent or urgent situation wherein a face-to-face or telehealth intervention is required.</t>
    </r>
  </si>
  <si>
    <t>Number of calls requiring an acute response</t>
  </si>
  <si>
    <t>Number of calls for children under 18 
requiring an acute response</t>
  </si>
  <si>
    <t>Number of calls originating at a school 
that resulted in an involuntary examination</t>
  </si>
  <si>
    <r>
      <t>Number of calls requiring an acute response 
that resulted in an</t>
    </r>
    <r>
      <rPr>
        <b/>
        <sz val="11"/>
        <color theme="1"/>
        <rFont val="Arial Narrow"/>
        <family val="2"/>
      </rPr>
      <t xml:space="preserve"> involuntary </t>
    </r>
    <r>
      <rPr>
        <sz val="11"/>
        <color theme="1"/>
        <rFont val="Arial Narrow"/>
        <family val="2"/>
      </rPr>
      <t>examination</t>
    </r>
  </si>
  <si>
    <r>
      <t>Number of calls requiring an acute response 
that resulted in a</t>
    </r>
    <r>
      <rPr>
        <b/>
        <sz val="11"/>
        <color theme="1"/>
        <rFont val="Arial Narrow"/>
        <family val="2"/>
      </rPr>
      <t xml:space="preserve"> voluntary </t>
    </r>
    <r>
      <rPr>
        <sz val="11"/>
        <color theme="1"/>
        <rFont val="Arial Narrow"/>
        <family val="2"/>
      </rPr>
      <t>examination</t>
    </r>
  </si>
  <si>
    <t>Number of calls requiring an acute response 
that were diverted from an involuntary or voluntary examination</t>
  </si>
  <si>
    <t>Average response time, in minutes, for acute response</t>
  </si>
  <si>
    <r>
      <t xml:space="preserve">Average response time for </t>
    </r>
    <r>
      <rPr>
        <b/>
        <sz val="11"/>
        <color theme="1"/>
        <rFont val="Arial Narrow"/>
        <family val="2"/>
      </rPr>
      <t>all acute calls</t>
    </r>
  </si>
  <si>
    <r>
      <t xml:space="preserve">Average response time acute calls receiving 
a </t>
    </r>
    <r>
      <rPr>
        <b/>
        <sz val="11"/>
        <color theme="1"/>
        <rFont val="Arial Narrow"/>
        <family val="2"/>
      </rPr>
      <t>face-to-face</t>
    </r>
    <r>
      <rPr>
        <sz val="11"/>
        <color theme="1"/>
        <rFont val="Arial Narrow"/>
        <family val="2"/>
      </rPr>
      <t xml:space="preserve"> response </t>
    </r>
  </si>
  <si>
    <r>
      <t xml:space="preserve">Average response time acute calls receiving 
a </t>
    </r>
    <r>
      <rPr>
        <b/>
        <sz val="11"/>
        <color theme="1"/>
        <rFont val="Arial Narrow"/>
        <family val="2"/>
      </rPr>
      <t>telehealth</t>
    </r>
    <r>
      <rPr>
        <sz val="11"/>
        <color theme="1"/>
        <rFont val="Arial Narrow"/>
        <family val="2"/>
      </rPr>
      <t xml:space="preserve"> response </t>
    </r>
  </si>
  <si>
    <t>Other Required Reporting</t>
  </si>
  <si>
    <t>Number of calls where Law Enforcement was involved with the response</t>
  </si>
  <si>
    <t xml:space="preserve">Number of calls the team was not able to respond to </t>
  </si>
  <si>
    <t>Reason(s) the team could not respond</t>
  </si>
  <si>
    <r>
      <rPr>
        <b/>
        <sz val="14"/>
        <color theme="1"/>
        <rFont val="Arial Narrow"/>
        <family val="2"/>
      </rPr>
      <t>Sources of referral</t>
    </r>
    <r>
      <rPr>
        <sz val="14"/>
        <color theme="1"/>
        <rFont val="Arial Narrow"/>
        <family val="2"/>
      </rPr>
      <t xml:space="preserve"> </t>
    </r>
    <r>
      <rPr>
        <i/>
        <sz val="14"/>
        <color theme="9" tint="-0.499984740745262"/>
        <rFont val="Arial Narrow"/>
        <family val="2"/>
      </rPr>
      <t>(Provide the number of calls for all that apply)</t>
    </r>
  </si>
  <si>
    <t>211, 988, or Other Crisis Hotline</t>
  </si>
  <si>
    <t>Employer</t>
  </si>
  <si>
    <t>Private Agency</t>
  </si>
  <si>
    <t>Behavioral Health Provider</t>
  </si>
  <si>
    <t>Insurance Provider</t>
  </si>
  <si>
    <t>School or Educational Setting</t>
  </si>
  <si>
    <t>Case Management</t>
  </si>
  <si>
    <t>Jail, Prison, or Probation</t>
  </si>
  <si>
    <t>Child Protection Team</t>
  </si>
  <si>
    <t>Law Enforcement</t>
  </si>
  <si>
    <t>Social Service Agency</t>
  </si>
  <si>
    <t>Community Agency</t>
  </si>
  <si>
    <t>Managing Entity</t>
  </si>
  <si>
    <t>Substance Abuse Provider</t>
  </si>
  <si>
    <t>Court or Ex Parte Order</t>
  </si>
  <si>
    <t xml:space="preserve">Medical Provider: Primary Care Physician, Psychiatrist, etc. </t>
  </si>
  <si>
    <t>Victim Advocate</t>
  </si>
  <si>
    <t>DCF</t>
  </si>
  <si>
    <t>Nursing Home, Hospice, 
or Assisted Living Facility</t>
  </si>
  <si>
    <t>Vocational Program</t>
  </si>
  <si>
    <t>DCF Multidisciplinary Team: 
CAT, FIT, FACT, FMD</t>
  </si>
  <si>
    <t>Other State Agency</t>
  </si>
  <si>
    <t>Youth Shelter or  Group Home</t>
  </si>
  <si>
    <t>DJJ</t>
  </si>
  <si>
    <t>Family, Friend, or Someone with known relationship with the person 
in need of services</t>
  </si>
  <si>
    <t>Other:</t>
  </si>
  <si>
    <t>(List other sources of referrals here)</t>
  </si>
  <si>
    <t>Providers</t>
  </si>
  <si>
    <t>Counties</t>
  </si>
  <si>
    <t>Month2</t>
  </si>
  <si>
    <t>Year</t>
  </si>
  <si>
    <t>If client is under 18, is the client involved in child welfare?</t>
  </si>
  <si>
    <t>St. John's</t>
  </si>
  <si>
    <t>Marion Senior Services, Inc.</t>
  </si>
  <si>
    <t>Marion</t>
  </si>
  <si>
    <t>Parent Refused</t>
  </si>
  <si>
    <t xml:space="preserve">Mental Health Resource Center, Inc. </t>
  </si>
  <si>
    <t>Duval</t>
  </si>
  <si>
    <t>Unable to Reach Parent</t>
  </si>
  <si>
    <t>Meridian Behavioral Healthcare,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</si>
</sst>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h]:mm:ss;@"/>
  </numFmts>
  <fonts count="33" x14ac:knownFonts="1">
    <font>
      <sz val="11"/>
      <color theme="1"/>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i/>
      <u/>
      <sz val="10"/>
      <color theme="1"/>
      <name val="Calibri"/>
      <family val="2"/>
      <scheme val="minor"/>
    </font>
    <font>
      <i/>
      <sz val="11"/>
      <color theme="1"/>
      <name val="Calibri"/>
      <family val="2"/>
      <scheme val="minor"/>
    </font>
    <font>
      <sz val="10"/>
      <color theme="1"/>
      <name val="Calibri"/>
      <family val="2"/>
      <scheme val="minor"/>
    </font>
    <font>
      <b/>
      <u/>
      <sz val="10"/>
      <color theme="1"/>
      <name val="Calibri"/>
      <family val="2"/>
      <scheme val="minor"/>
    </font>
    <font>
      <b/>
      <sz val="8"/>
      <color theme="1"/>
      <name val="Calibri"/>
      <family val="2"/>
      <scheme val="minor"/>
    </font>
    <font>
      <b/>
      <sz val="9"/>
      <color theme="1"/>
      <name val="Calibri"/>
      <family val="2"/>
      <scheme val="minor"/>
    </font>
    <font>
      <sz val="12"/>
      <color theme="1"/>
      <name val="Times New Roman"/>
      <family val="1"/>
    </font>
    <font>
      <b/>
      <sz val="14"/>
      <color theme="1"/>
      <name val="Calibri"/>
      <family val="2"/>
      <scheme val="minor"/>
    </font>
    <font>
      <sz val="11"/>
      <color theme="1"/>
      <name val="Calibri"/>
      <family val="2"/>
      <scheme val="minor"/>
    </font>
    <font>
      <sz val="12"/>
      <color theme="1"/>
      <name val="Arial Narrow"/>
      <family val="2"/>
    </font>
    <font>
      <sz val="11"/>
      <color theme="1"/>
      <name val="Arial Narrow"/>
      <family val="2"/>
    </font>
    <font>
      <sz val="10"/>
      <color theme="1"/>
      <name val="Arial Narrow"/>
      <family val="2"/>
    </font>
    <font>
      <sz val="14"/>
      <color theme="1"/>
      <name val="Arial Narrow"/>
      <family val="2"/>
    </font>
    <font>
      <b/>
      <sz val="14"/>
      <color theme="1"/>
      <name val="Arial Narrow"/>
      <family val="2"/>
    </font>
    <font>
      <i/>
      <sz val="14"/>
      <color theme="9" tint="-0.499984740745262"/>
      <name val="Arial Narrow"/>
      <family val="2"/>
    </font>
    <font>
      <sz val="12"/>
      <color theme="2" tint="-0.249977111117893"/>
      <name val="Arial Narrow"/>
      <family val="2"/>
    </font>
    <font>
      <b/>
      <sz val="11"/>
      <color theme="1"/>
      <name val="Arial Narrow"/>
      <family val="2"/>
    </font>
    <font>
      <b/>
      <u/>
      <sz val="14"/>
      <color theme="1"/>
      <name val="Arial Narrow"/>
      <family val="2"/>
    </font>
    <font>
      <i/>
      <sz val="10.5"/>
      <color theme="9" tint="-0.499984740745262"/>
      <name val="Arial Narrow"/>
      <family val="2"/>
    </font>
    <font>
      <u/>
      <sz val="12"/>
      <color theme="1"/>
      <name val="Arial Narrow"/>
      <family val="2"/>
    </font>
    <font>
      <i/>
      <sz val="18"/>
      <color theme="2" tint="-0.499984740745262"/>
      <name val="Arial Narrow"/>
      <family val="2"/>
    </font>
    <font>
      <i/>
      <sz val="16"/>
      <color theme="2" tint="-0.249977111117893"/>
      <name val="Arial Narrow"/>
      <family val="2"/>
    </font>
    <font>
      <sz val="16"/>
      <color theme="1"/>
      <name val="Arial Narrow"/>
      <family val="2"/>
    </font>
    <font>
      <sz val="16"/>
      <color rgb="FFFF0000"/>
      <name val="Arial Narrow"/>
      <family val="2"/>
    </font>
    <font>
      <b/>
      <sz val="20"/>
      <color theme="1"/>
      <name val="Arial Narrow"/>
      <family val="2"/>
    </font>
    <font>
      <b/>
      <sz val="11"/>
      <color theme="0"/>
      <name val="Calibri"/>
      <family val="2"/>
      <scheme val="minor"/>
    </font>
    <font>
      <sz val="14"/>
      <name val="Arial Narrow"/>
      <family val="2"/>
    </font>
    <font>
      <sz val="11"/>
      <color theme="1"/>
      <name val="Aptos"/>
      <family val="2"/>
    </font>
    <font>
      <sz val="12"/>
      <color theme="1"/>
      <name val="Aptos"/>
      <family val="2"/>
    </font>
  </fonts>
  <fills count="1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CCFF"/>
        <bgColor indexed="64"/>
      </patternFill>
    </fill>
    <fill>
      <patternFill patternType="solid">
        <fgColor theme="2"/>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4"/>
        <bgColor theme="4"/>
      </patternFill>
    </fill>
    <fill>
      <patternFill patternType="solid">
        <fgColor theme="4" tint="0.79998168889431442"/>
        <bgColor theme="4" tint="0.79998168889431442"/>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auto="1"/>
      </top>
      <bottom/>
      <diagonal/>
    </border>
    <border>
      <left/>
      <right/>
      <top/>
      <bottom style="medium">
        <color indexed="64"/>
      </bottom>
      <diagonal/>
    </border>
    <border>
      <left/>
      <right/>
      <top style="thin">
        <color theme="4" tint="0.39997558519241921"/>
      </top>
      <bottom/>
      <diagonal/>
    </border>
  </borders>
  <cellStyleXfs count="2">
    <xf numFmtId="0" fontId="0" fillId="0" borderId="0"/>
    <xf numFmtId="9" fontId="12" fillId="0" borderId="0" applyFont="0" applyFill="0" applyBorder="0" applyAlignment="0" applyProtection="0"/>
  </cellStyleXfs>
  <cellXfs count="188">
    <xf numFmtId="0" fontId="0" fillId="0" borderId="0" xfId="0"/>
    <xf numFmtId="0" fontId="7"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1" xfId="0" applyBorder="1"/>
    <xf numFmtId="0" fontId="0" fillId="3" borderId="1" xfId="0" applyFill="1" applyBorder="1"/>
    <xf numFmtId="0" fontId="0" fillId="6" borderId="1" xfId="0" applyFill="1" applyBorder="1"/>
    <xf numFmtId="14" fontId="0" fillId="3" borderId="1" xfId="0" applyNumberFormat="1" applyFill="1" applyBorder="1"/>
    <xf numFmtId="0" fontId="0" fillId="2" borderId="1" xfId="0" applyFill="1" applyBorder="1"/>
    <xf numFmtId="0" fontId="0" fillId="5" borderId="1" xfId="0" applyFill="1" applyBorder="1"/>
    <xf numFmtId="0" fontId="1" fillId="7" borderId="1" xfId="0" applyFont="1" applyFill="1" applyBorder="1"/>
    <xf numFmtId="0" fontId="0" fillId="7" borderId="1" xfId="0" applyFill="1" applyBorder="1"/>
    <xf numFmtId="0" fontId="1" fillId="0" borderId="1" xfId="0" applyFont="1" applyBorder="1" applyAlignment="1">
      <alignment horizontal="center"/>
    </xf>
    <xf numFmtId="0" fontId="0" fillId="0" borderId="1" xfId="0" applyBorder="1" applyAlignment="1">
      <alignment horizontal="center"/>
    </xf>
    <xf numFmtId="0" fontId="2" fillId="0" borderId="1" xfId="0" applyFont="1" applyBorder="1" applyAlignment="1">
      <alignment horizontal="center"/>
    </xf>
    <xf numFmtId="0" fontId="1" fillId="0" borderId="1" xfId="0" applyFont="1" applyBorder="1" applyAlignment="1">
      <alignment horizontal="left" vertical="top"/>
    </xf>
    <xf numFmtId="0" fontId="0" fillId="0" borderId="1" xfId="0" applyBorder="1" applyAlignment="1">
      <alignment horizontal="left" vertical="top"/>
    </xf>
    <xf numFmtId="0" fontId="0" fillId="0" borderId="1" xfId="0" applyBorder="1" applyAlignment="1">
      <alignment horizontal="center" vertical="center"/>
    </xf>
    <xf numFmtId="0" fontId="3" fillId="0" borderId="1" xfId="0" applyFont="1" applyBorder="1" applyAlignment="1">
      <alignment horizontal="center"/>
    </xf>
    <xf numFmtId="0" fontId="0" fillId="0" borderId="1" xfId="0" applyBorder="1" applyAlignment="1">
      <alignment horizontal="left"/>
    </xf>
    <xf numFmtId="0" fontId="4" fillId="0" borderId="1" xfId="0" applyFont="1" applyBorder="1"/>
    <xf numFmtId="0" fontId="1" fillId="0" borderId="1" xfId="0" applyFont="1" applyBorder="1"/>
    <xf numFmtId="0" fontId="1" fillId="6" borderId="1" xfId="0" applyFont="1" applyFill="1" applyBorder="1" applyAlignment="1">
      <alignment horizontal="center" vertical="center"/>
    </xf>
    <xf numFmtId="0" fontId="1" fillId="6" borderId="1" xfId="0" applyFont="1" applyFill="1" applyBorder="1" applyAlignment="1">
      <alignment horizontal="center" vertical="center" wrapText="1"/>
    </xf>
    <xf numFmtId="0" fontId="0" fillId="6" borderId="1" xfId="0" applyFill="1" applyBorder="1" applyAlignment="1">
      <alignment horizontal="left"/>
    </xf>
    <xf numFmtId="0" fontId="5" fillId="6" borderId="1" xfId="0" applyFont="1" applyFill="1" applyBorder="1" applyAlignment="1">
      <alignment horizontal="right"/>
    </xf>
    <xf numFmtId="0" fontId="1" fillId="5" borderId="1" xfId="0" applyFont="1" applyFill="1" applyBorder="1" applyAlignment="1">
      <alignment horizontal="center" vertical="center"/>
    </xf>
    <xf numFmtId="0" fontId="1" fillId="5"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0" fillId="4" borderId="1" xfId="0" applyFill="1" applyBorder="1"/>
    <xf numFmtId="0" fontId="1" fillId="8" borderId="1" xfId="0" applyFont="1" applyFill="1" applyBorder="1" applyAlignment="1">
      <alignment horizontal="center" vertical="center"/>
    </xf>
    <xf numFmtId="0" fontId="1" fillId="8" borderId="1" xfId="0" applyFont="1" applyFill="1" applyBorder="1" applyAlignment="1">
      <alignment horizontal="center" vertical="center" wrapText="1"/>
    </xf>
    <xf numFmtId="0" fontId="0" fillId="8" borderId="1" xfId="0" applyFill="1" applyBorder="1"/>
    <xf numFmtId="0" fontId="0" fillId="8" borderId="1" xfId="0" applyFill="1" applyBorder="1" applyAlignment="1">
      <alignment horizontal="center" vertical="top"/>
    </xf>
    <xf numFmtId="0" fontId="1" fillId="9" borderId="1" xfId="0" applyFont="1" applyFill="1" applyBorder="1" applyAlignment="1">
      <alignment horizontal="center" vertical="center"/>
    </xf>
    <xf numFmtId="0" fontId="0" fillId="9" borderId="1" xfId="0" applyFill="1" applyBorder="1"/>
    <xf numFmtId="0" fontId="2" fillId="0" borderId="1" xfId="0" applyFont="1" applyBorder="1" applyAlignment="1">
      <alignment horizontal="left" vertical="top"/>
    </xf>
    <xf numFmtId="1" fontId="1" fillId="0" borderId="1" xfId="0" applyNumberFormat="1" applyFont="1" applyBorder="1" applyAlignment="1">
      <alignment horizontal="center" vertical="center"/>
    </xf>
    <xf numFmtId="1" fontId="0" fillId="3" borderId="1" xfId="0" applyNumberFormat="1" applyFill="1" applyBorder="1"/>
    <xf numFmtId="1" fontId="0" fillId="7" borderId="1" xfId="0" applyNumberFormat="1" applyFill="1" applyBorder="1"/>
    <xf numFmtId="1" fontId="0" fillId="6" borderId="1" xfId="0" applyNumberFormat="1" applyFill="1" applyBorder="1"/>
    <xf numFmtId="1" fontId="0" fillId="0" borderId="1" xfId="0" applyNumberFormat="1" applyBorder="1"/>
    <xf numFmtId="164" fontId="1" fillId="0" borderId="1" xfId="0" applyNumberFormat="1" applyFont="1" applyBorder="1" applyAlignment="1">
      <alignment horizontal="center" vertical="center" wrapText="1"/>
    </xf>
    <xf numFmtId="164" fontId="0" fillId="3" borderId="1" xfId="0" applyNumberFormat="1" applyFill="1" applyBorder="1"/>
    <xf numFmtId="164" fontId="0" fillId="0" borderId="1" xfId="0" applyNumberFormat="1" applyBorder="1"/>
    <xf numFmtId="164" fontId="0" fillId="2" borderId="1" xfId="0" applyNumberFormat="1" applyFill="1" applyBorder="1"/>
    <xf numFmtId="164" fontId="0" fillId="7" borderId="1" xfId="0" applyNumberFormat="1" applyFill="1" applyBorder="1"/>
    <xf numFmtId="164" fontId="0" fillId="6" borderId="1" xfId="0" applyNumberFormat="1" applyFill="1" applyBorder="1"/>
    <xf numFmtId="0" fontId="0" fillId="10" borderId="1" xfId="0" applyFill="1" applyBorder="1"/>
    <xf numFmtId="14" fontId="0" fillId="10" borderId="1" xfId="0" applyNumberFormat="1" applyFill="1" applyBorder="1"/>
    <xf numFmtId="164" fontId="0" fillId="10" borderId="1" xfId="0" applyNumberFormat="1" applyFill="1" applyBorder="1"/>
    <xf numFmtId="14" fontId="0" fillId="2" borderId="1" xfId="0" applyNumberFormat="1" applyFill="1" applyBorder="1"/>
    <xf numFmtId="0" fontId="10" fillId="0" borderId="0" xfId="0" applyFont="1"/>
    <xf numFmtId="0" fontId="10" fillId="0" borderId="0" xfId="0" applyFont="1" applyAlignment="1">
      <alignment vertical="center"/>
    </xf>
    <xf numFmtId="1" fontId="0" fillId="5" borderId="1" xfId="0" applyNumberFormat="1" applyFill="1" applyBorder="1"/>
    <xf numFmtId="1" fontId="0" fillId="4" borderId="1" xfId="0" applyNumberFormat="1" applyFill="1" applyBorder="1"/>
    <xf numFmtId="0" fontId="0" fillId="6" borderId="1" xfId="0" applyFill="1" applyBorder="1" applyAlignment="1">
      <alignment horizontal="right"/>
    </xf>
    <xf numFmtId="1" fontId="0" fillId="8" borderId="1" xfId="0" applyNumberFormat="1" applyFill="1" applyBorder="1"/>
    <xf numFmtId="0" fontId="0" fillId="8" borderId="1" xfId="0" applyFill="1" applyBorder="1" applyAlignment="1">
      <alignment horizontal="right" vertical="top"/>
    </xf>
    <xf numFmtId="1" fontId="0" fillId="9" borderId="1" xfId="0" applyNumberFormat="1" applyFill="1" applyBorder="1"/>
    <xf numFmtId="0" fontId="1" fillId="11" borderId="0" xfId="0" applyFont="1" applyFill="1"/>
    <xf numFmtId="0" fontId="0" fillId="11" borderId="0" xfId="0" applyFill="1"/>
    <xf numFmtId="0" fontId="1" fillId="2" borderId="1" xfId="0" applyFont="1" applyFill="1" applyBorder="1" applyAlignment="1">
      <alignment horizontal="center" vertical="center" wrapText="1"/>
    </xf>
    <xf numFmtId="0" fontId="1" fillId="12" borderId="1" xfId="0" applyFont="1" applyFill="1" applyBorder="1" applyAlignment="1">
      <alignment horizontal="center"/>
    </xf>
    <xf numFmtId="0" fontId="0" fillId="12" borderId="1" xfId="0" applyFill="1" applyBorder="1" applyAlignment="1">
      <alignment horizontal="center"/>
    </xf>
    <xf numFmtId="0" fontId="0" fillId="12" borderId="1" xfId="0" applyFill="1" applyBorder="1"/>
    <xf numFmtId="0" fontId="0" fillId="12" borderId="1" xfId="0" applyFill="1" applyBorder="1" applyAlignment="1">
      <alignment horizontal="right" vertical="top"/>
    </xf>
    <xf numFmtId="0" fontId="1" fillId="12" borderId="1" xfId="0" applyFont="1" applyFill="1" applyBorder="1" applyAlignment="1">
      <alignment horizontal="center" vertical="center"/>
    </xf>
    <xf numFmtId="1" fontId="0" fillId="12" borderId="1" xfId="0" applyNumberFormat="1" applyFill="1" applyBorder="1"/>
    <xf numFmtId="0" fontId="1" fillId="12" borderId="1" xfId="0" applyFont="1" applyFill="1" applyBorder="1" applyAlignment="1">
      <alignment horizontal="left" vertical="top"/>
    </xf>
    <xf numFmtId="0" fontId="0" fillId="12" borderId="1" xfId="0" applyFill="1" applyBorder="1" applyAlignment="1">
      <alignment horizontal="left" vertical="top"/>
    </xf>
    <xf numFmtId="0" fontId="6" fillId="12" borderId="1" xfId="0" applyFont="1" applyFill="1" applyBorder="1"/>
    <xf numFmtId="0" fontId="1" fillId="2" borderId="1" xfId="0" applyFont="1" applyFill="1" applyBorder="1" applyAlignment="1">
      <alignment horizontal="center"/>
    </xf>
    <xf numFmtId="0" fontId="0" fillId="2" borderId="1" xfId="0" applyFill="1" applyBorder="1" applyAlignment="1">
      <alignment horizontal="right" vertical="top"/>
    </xf>
    <xf numFmtId="0" fontId="11" fillId="0" borderId="0" xfId="0" applyFont="1"/>
    <xf numFmtId="0" fontId="4" fillId="13" borderId="1" xfId="0" applyFont="1" applyFill="1" applyBorder="1"/>
    <xf numFmtId="0" fontId="2" fillId="13" borderId="1" xfId="0" applyFont="1" applyFill="1" applyBorder="1" applyAlignment="1">
      <alignment horizontal="left" vertical="top"/>
    </xf>
    <xf numFmtId="9" fontId="0" fillId="4" borderId="1" xfId="1" applyFont="1" applyFill="1" applyBorder="1"/>
    <xf numFmtId="9" fontId="0" fillId="5" borderId="1" xfId="1" applyFont="1" applyFill="1" applyBorder="1"/>
    <xf numFmtId="9" fontId="0" fillId="8" borderId="1" xfId="1" applyFont="1" applyFill="1" applyBorder="1"/>
    <xf numFmtId="9" fontId="0" fillId="8" borderId="1" xfId="1" applyFont="1" applyFill="1" applyBorder="1" applyAlignment="1">
      <alignment horizontal="center" vertical="top"/>
    </xf>
    <xf numFmtId="9" fontId="0" fillId="6" borderId="1" xfId="1" applyFont="1" applyFill="1" applyBorder="1"/>
    <xf numFmtId="9" fontId="0" fillId="9" borderId="1" xfId="1" applyFont="1" applyFill="1" applyBorder="1"/>
    <xf numFmtId="9" fontId="0" fillId="12" borderId="1" xfId="1" applyFont="1" applyFill="1" applyBorder="1"/>
    <xf numFmtId="165" fontId="1" fillId="0" borderId="1" xfId="0" applyNumberFormat="1" applyFont="1" applyBorder="1" applyAlignment="1">
      <alignment horizontal="left" vertical="top"/>
    </xf>
    <xf numFmtId="165" fontId="0" fillId="0" borderId="1" xfId="0" applyNumberFormat="1" applyBorder="1"/>
    <xf numFmtId="165" fontId="0" fillId="4" borderId="1" xfId="0" applyNumberFormat="1" applyFill="1" applyBorder="1"/>
    <xf numFmtId="165" fontId="0" fillId="5" borderId="1" xfId="0" applyNumberFormat="1" applyFill="1" applyBorder="1"/>
    <xf numFmtId="165" fontId="0" fillId="8" borderId="1" xfId="0" applyNumberFormat="1" applyFill="1" applyBorder="1"/>
    <xf numFmtId="165" fontId="0" fillId="8" borderId="1" xfId="0" applyNumberFormat="1" applyFill="1" applyBorder="1" applyAlignment="1">
      <alignment horizontal="center" vertical="top"/>
    </xf>
    <xf numFmtId="165" fontId="0" fillId="6" borderId="1" xfId="0" applyNumberFormat="1" applyFill="1" applyBorder="1"/>
    <xf numFmtId="165" fontId="0" fillId="9" borderId="1" xfId="0" applyNumberFormat="1" applyFill="1" applyBorder="1"/>
    <xf numFmtId="0" fontId="13" fillId="0" borderId="0" xfId="0" applyFont="1"/>
    <xf numFmtId="0" fontId="13" fillId="0" borderId="6" xfId="0" applyFont="1" applyBorder="1"/>
    <xf numFmtId="0" fontId="13" fillId="0" borderId="7" xfId="0" applyFont="1" applyBorder="1"/>
    <xf numFmtId="0" fontId="13" fillId="0" borderId="0" xfId="0" applyFont="1" applyAlignment="1">
      <alignment vertical="top"/>
    </xf>
    <xf numFmtId="0" fontId="14" fillId="0" borderId="0" xfId="0" applyFont="1"/>
    <xf numFmtId="0" fontId="13" fillId="0" borderId="3" xfId="0" applyFont="1" applyBorder="1" applyAlignment="1">
      <alignment horizontal="center"/>
    </xf>
    <xf numFmtId="0" fontId="14" fillId="0" borderId="2" xfId="0" applyFont="1" applyBorder="1" applyAlignment="1">
      <alignment horizontal="left" wrapText="1"/>
    </xf>
    <xf numFmtId="0" fontId="13" fillId="0" borderId="5" xfId="0" applyFont="1" applyBorder="1" applyAlignment="1">
      <alignment horizontal="center"/>
    </xf>
    <xf numFmtId="0" fontId="14" fillId="0" borderId="2" xfId="0" applyFont="1" applyBorder="1"/>
    <xf numFmtId="0" fontId="13" fillId="0" borderId="5" xfId="0" applyFont="1" applyBorder="1"/>
    <xf numFmtId="0" fontId="16" fillId="0" borderId="5" xfId="0" applyFont="1" applyBorder="1"/>
    <xf numFmtId="0" fontId="16" fillId="8" borderId="0" xfId="0" applyFont="1" applyFill="1"/>
    <xf numFmtId="2" fontId="13" fillId="0" borderId="0" xfId="0" applyNumberFormat="1" applyFont="1"/>
    <xf numFmtId="0" fontId="14" fillId="0" borderId="0" xfId="0" applyFont="1" applyAlignment="1">
      <alignment wrapText="1"/>
    </xf>
    <xf numFmtId="0" fontId="14" fillId="0" borderId="3" xfId="0" applyFont="1" applyBorder="1" applyAlignment="1">
      <alignment wrapText="1"/>
    </xf>
    <xf numFmtId="0" fontId="16" fillId="0" borderId="3" xfId="0" applyFont="1" applyBorder="1"/>
    <xf numFmtId="0" fontId="19" fillId="0" borderId="3" xfId="0" applyFont="1" applyBorder="1" applyAlignment="1">
      <alignment horizontal="center"/>
    </xf>
    <xf numFmtId="0" fontId="16" fillId="0" borderId="0" xfId="0" applyFont="1" applyAlignment="1">
      <alignment horizontal="left"/>
    </xf>
    <xf numFmtId="0" fontId="17" fillId="0" borderId="0" xfId="0" applyFont="1" applyAlignment="1">
      <alignment horizontal="left"/>
    </xf>
    <xf numFmtId="0" fontId="17" fillId="8" borderId="0" xfId="0" applyFont="1" applyFill="1"/>
    <xf numFmtId="0" fontId="13" fillId="0" borderId="9" xfId="0" applyFont="1" applyBorder="1"/>
    <xf numFmtId="2" fontId="13" fillId="0" borderId="9" xfId="0" applyNumberFormat="1" applyFont="1" applyBorder="1"/>
    <xf numFmtId="0" fontId="19" fillId="0" borderId="0" xfId="0" applyFont="1" applyAlignment="1">
      <alignment horizontal="center"/>
    </xf>
    <xf numFmtId="0" fontId="21" fillId="0" borderId="0" xfId="0" applyFont="1"/>
    <xf numFmtId="0" fontId="19" fillId="0" borderId="5" xfId="0" applyFont="1" applyBorder="1" applyAlignment="1">
      <alignment horizontal="center"/>
    </xf>
    <xf numFmtId="0" fontId="16" fillId="0" borderId="0" xfId="0" applyFont="1"/>
    <xf numFmtId="0" fontId="21" fillId="0" borderId="5" xfId="0" applyFont="1" applyBorder="1"/>
    <xf numFmtId="0" fontId="13" fillId="0" borderId="0" xfId="0" applyFont="1" applyAlignment="1">
      <alignment horizontal="center"/>
    </xf>
    <xf numFmtId="0" fontId="13" fillId="0" borderId="9" xfId="0" applyFont="1" applyBorder="1" applyAlignment="1">
      <alignment horizontal="center"/>
    </xf>
    <xf numFmtId="0" fontId="13" fillId="0" borderId="0" xfId="0" applyFont="1" applyAlignment="1">
      <alignment wrapText="1"/>
    </xf>
    <xf numFmtId="0" fontId="23" fillId="0" borderId="5" xfId="0" applyFont="1" applyBorder="1"/>
    <xf numFmtId="0" fontId="13" fillId="0" borderId="9" xfId="0" applyFont="1" applyBorder="1" applyAlignment="1">
      <alignment horizontal="right"/>
    </xf>
    <xf numFmtId="1" fontId="13" fillId="0" borderId="5" xfId="0" applyNumberFormat="1" applyFont="1" applyBorder="1" applyAlignment="1">
      <alignment horizontal="center"/>
    </xf>
    <xf numFmtId="1" fontId="13" fillId="0" borderId="3" xfId="0" applyNumberFormat="1" applyFont="1" applyBorder="1" applyAlignment="1">
      <alignment horizontal="center"/>
    </xf>
    <xf numFmtId="1" fontId="13" fillId="0" borderId="0" xfId="0" applyNumberFormat="1" applyFont="1" applyAlignment="1">
      <alignment horizontal="center"/>
    </xf>
    <xf numFmtId="0" fontId="13" fillId="0" borderId="0" xfId="0" applyFont="1" applyAlignment="1">
      <alignment horizontal="left" wrapText="1"/>
    </xf>
    <xf numFmtId="1" fontId="13" fillId="0" borderId="9" xfId="0" applyNumberFormat="1" applyFont="1" applyBorder="1" applyAlignment="1">
      <alignment horizontal="center"/>
    </xf>
    <xf numFmtId="0" fontId="13" fillId="0" borderId="9" xfId="0" applyFont="1" applyBorder="1" applyAlignment="1">
      <alignment horizontal="right" wrapText="1"/>
    </xf>
    <xf numFmtId="0" fontId="17" fillId="0" borderId="5" xfId="0" applyFont="1" applyBorder="1"/>
    <xf numFmtId="0" fontId="24" fillId="0" borderId="0" xfId="0" applyFont="1"/>
    <xf numFmtId="0" fontId="13" fillId="0" borderId="0" xfId="0" applyFont="1" applyProtection="1">
      <protection locked="0"/>
    </xf>
    <xf numFmtId="0" fontId="29" fillId="16" borderId="0" xfId="0" applyFont="1" applyFill="1"/>
    <xf numFmtId="0" fontId="0" fillId="17" borderId="10" xfId="0" applyFill="1" applyBorder="1"/>
    <xf numFmtId="0" fontId="0" fillId="0" borderId="10" xfId="0" applyBorder="1"/>
    <xf numFmtId="0" fontId="30" fillId="0" borderId="0" xfId="0" applyFont="1"/>
    <xf numFmtId="1" fontId="19" fillId="0" borderId="3" xfId="0" applyNumberFormat="1" applyFont="1" applyBorder="1" applyAlignment="1">
      <alignment horizontal="center"/>
    </xf>
    <xf numFmtId="0" fontId="1" fillId="0" borderId="0" xfId="0" applyFont="1" applyAlignment="1">
      <alignment horizontal="center"/>
    </xf>
    <xf numFmtId="1" fontId="1" fillId="0" borderId="1" xfId="0" applyNumberFormat="1" applyFont="1" applyBorder="1" applyAlignment="1">
      <alignment horizontal="center" vertical="center" wrapText="1"/>
    </xf>
    <xf numFmtId="0" fontId="0" fillId="0" borderId="1" xfId="0" applyBorder="1" applyAlignment="1">
      <alignment wrapText="1"/>
    </xf>
    <xf numFmtId="14" fontId="0" fillId="0" borderId="0" xfId="0" applyNumberFormat="1"/>
    <xf numFmtId="0" fontId="1" fillId="3" borderId="1" xfId="0" applyFont="1" applyFill="1" applyBorder="1"/>
    <xf numFmtId="14" fontId="1" fillId="7" borderId="1" xfId="0" applyNumberFormat="1" applyFont="1" applyFill="1" applyBorder="1"/>
    <xf numFmtId="14" fontId="0" fillId="6" borderId="1" xfId="0" applyNumberFormat="1" applyFill="1" applyBorder="1"/>
    <xf numFmtId="14" fontId="0" fillId="0" borderId="1" xfId="0" applyNumberFormat="1" applyBorder="1"/>
    <xf numFmtId="14" fontId="0" fillId="7" borderId="1" xfId="0" applyNumberFormat="1" applyFill="1" applyBorder="1"/>
    <xf numFmtId="0" fontId="0" fillId="10" borderId="1" xfId="0" applyFill="1" applyBorder="1" applyAlignment="1">
      <alignment wrapText="1"/>
    </xf>
    <xf numFmtId="16" fontId="0" fillId="3" borderId="1" xfId="0" applyNumberFormat="1" applyFill="1" applyBorder="1"/>
    <xf numFmtId="0" fontId="0" fillId="13" borderId="1" xfId="0" applyFill="1" applyBorder="1"/>
    <xf numFmtId="0" fontId="31" fillId="0" borderId="0" xfId="0" applyFont="1"/>
    <xf numFmtId="0" fontId="32" fillId="0" borderId="0" xfId="0" applyFont="1" applyAlignment="1">
      <alignment vertical="center"/>
    </xf>
    <xf numFmtId="0" fontId="0" fillId="0" borderId="0" xfId="0" quotePrefix="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4" xfId="0" applyFont="1" applyFill="1" applyBorder="1" applyAlignment="1">
      <alignment horizontal="center"/>
    </xf>
    <xf numFmtId="0" fontId="1" fillId="8" borderId="2" xfId="0" applyFont="1" applyFill="1" applyBorder="1" applyAlignment="1">
      <alignment horizontal="center"/>
    </xf>
    <xf numFmtId="0" fontId="1" fillId="8" borderId="3" xfId="0" applyFont="1" applyFill="1" applyBorder="1" applyAlignment="1">
      <alignment horizontal="center"/>
    </xf>
    <xf numFmtId="0" fontId="1" fillId="8" borderId="4" xfId="0" applyFont="1" applyFill="1" applyBorder="1" applyAlignment="1">
      <alignment horizontal="center"/>
    </xf>
    <xf numFmtId="0" fontId="1" fillId="6" borderId="2" xfId="0" applyFont="1" applyFill="1" applyBorder="1" applyAlignment="1">
      <alignment horizontal="center"/>
    </xf>
    <xf numFmtId="0" fontId="1" fillId="6" borderId="3" xfId="0" applyFont="1" applyFill="1" applyBorder="1" applyAlignment="1">
      <alignment horizontal="center"/>
    </xf>
    <xf numFmtId="0" fontId="1" fillId="6" borderId="4" xfId="0" applyFont="1" applyFill="1" applyBorder="1" applyAlignment="1">
      <alignment horizontal="center"/>
    </xf>
    <xf numFmtId="0" fontId="0" fillId="4" borderId="0" xfId="0" applyFill="1" applyAlignment="1">
      <alignment horizontal="left" wrapText="1"/>
    </xf>
    <xf numFmtId="0" fontId="0" fillId="11" borderId="0" xfId="0" applyFill="1" applyAlignment="1">
      <alignment horizontal="center" wrapText="1"/>
    </xf>
    <xf numFmtId="0" fontId="0" fillId="11" borderId="0" xfId="0" applyFill="1" applyAlignment="1">
      <alignment horizontal="center"/>
    </xf>
    <xf numFmtId="0" fontId="14" fillId="0" borderId="5" xfId="0" applyFont="1" applyBorder="1" applyAlignment="1">
      <alignment horizontal="right" wrapText="1"/>
    </xf>
    <xf numFmtId="0" fontId="13" fillId="14" borderId="5" xfId="0" applyFont="1" applyFill="1" applyBorder="1" applyAlignment="1">
      <alignment horizontal="right"/>
    </xf>
    <xf numFmtId="49" fontId="13" fillId="14" borderId="5" xfId="0" applyNumberFormat="1" applyFont="1" applyFill="1" applyBorder="1" applyAlignment="1">
      <alignment horizontal="right"/>
    </xf>
    <xf numFmtId="0" fontId="17" fillId="8" borderId="0" xfId="0" applyFont="1" applyFill="1" applyAlignment="1">
      <alignment horizontal="left"/>
    </xf>
    <xf numFmtId="0" fontId="28" fillId="14" borderId="0" xfId="0" applyFont="1" applyFill="1" applyAlignment="1">
      <alignment horizontal="left"/>
    </xf>
    <xf numFmtId="0" fontId="26" fillId="0" borderId="0" xfId="0" applyFont="1" applyAlignment="1">
      <alignment horizontal="left"/>
    </xf>
    <xf numFmtId="0" fontId="25" fillId="0" borderId="9" xfId="0" applyFont="1" applyBorder="1" applyAlignment="1">
      <alignment horizontal="left"/>
    </xf>
    <xf numFmtId="0" fontId="13" fillId="0" borderId="0" xfId="0" applyFont="1" applyAlignment="1">
      <alignment horizontal="left"/>
    </xf>
    <xf numFmtId="0" fontId="13" fillId="0" borderId="0" xfId="0" applyFont="1" applyAlignment="1" applyProtection="1">
      <alignment horizontal="left"/>
      <protection locked="0"/>
    </xf>
    <xf numFmtId="0" fontId="17" fillId="15" borderId="0" xfId="0" applyFont="1" applyFill="1" applyAlignment="1">
      <alignment horizontal="right"/>
    </xf>
    <xf numFmtId="0" fontId="13" fillId="14" borderId="5" xfId="0" applyFont="1" applyFill="1" applyBorder="1" applyAlignment="1">
      <alignment horizontal="right" wrapText="1"/>
    </xf>
    <xf numFmtId="0" fontId="13" fillId="14" borderId="3" xfId="0" applyFont="1" applyFill="1" applyBorder="1" applyAlignment="1">
      <alignment horizontal="right" wrapText="1"/>
    </xf>
    <xf numFmtId="0" fontId="14" fillId="0" borderId="3" xfId="0" applyFont="1" applyBorder="1" applyAlignment="1">
      <alignment horizontal="right" wrapText="1"/>
    </xf>
    <xf numFmtId="0" fontId="14" fillId="0" borderId="8" xfId="0" applyFont="1" applyBorder="1" applyAlignment="1">
      <alignment horizontal="left" vertical="top" wrapText="1"/>
    </xf>
    <xf numFmtId="0" fontId="14" fillId="0" borderId="0" xfId="0" applyFont="1" applyAlignment="1">
      <alignment horizontal="left" vertical="top" wrapText="1"/>
    </xf>
    <xf numFmtId="0" fontId="14" fillId="0" borderId="5" xfId="0" applyFont="1" applyBorder="1" applyAlignment="1">
      <alignment horizontal="left" vertical="top" wrapText="1"/>
    </xf>
    <xf numFmtId="0" fontId="15" fillId="0" borderId="5" xfId="0" applyFont="1" applyBorder="1" applyAlignment="1">
      <alignment horizontal="right" wrapText="1"/>
    </xf>
    <xf numFmtId="0" fontId="14" fillId="14" borderId="3" xfId="0" applyFont="1" applyFill="1" applyBorder="1" applyAlignment="1">
      <alignment horizontal="right" wrapText="1"/>
    </xf>
    <xf numFmtId="0" fontId="14" fillId="14" borderId="5" xfId="0" applyFont="1" applyFill="1" applyBorder="1" applyAlignment="1">
      <alignment horizontal="right" wrapText="1"/>
    </xf>
  </cellXfs>
  <cellStyles count="2">
    <cellStyle name="Normal" xfId="0" builtinId="0"/>
    <cellStyle name="Percent" xfId="1" builtinId="5"/>
  </cellStyles>
  <dxfs count="86">
    <dxf>
      <font>
        <color theme="2" tint="-0.24994659260841701"/>
      </font>
    </dxf>
    <dxf>
      <font>
        <b/>
        <i val="0"/>
      </font>
    </dxf>
    <dxf>
      <font>
        <b val="0"/>
        <i/>
        <color theme="2" tint="-0.24994659260841701"/>
      </font>
    </dxf>
    <dxf>
      <font>
        <color theme="2" tint="-0.24994659260841701"/>
      </font>
    </dxf>
    <dxf>
      <font>
        <b/>
        <i val="0"/>
        <color rgb="FFFF0000"/>
      </font>
      <fill>
        <patternFill patternType="none">
          <bgColor auto="1"/>
        </patternFill>
      </fill>
    </dxf>
    <dxf>
      <font>
        <b/>
        <i val="0"/>
        <color rgb="FFFF0000"/>
      </font>
    </dxf>
    <dxf>
      <font>
        <color theme="2" tint="-0.24994659260841701"/>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font>
    </dxf>
    <dxf>
      <font>
        <b/>
        <i val="0"/>
        <color rgb="FFFF0000"/>
      </font>
    </dxf>
    <dxf>
      <font>
        <color theme="2" tint="-0.24994659260841701"/>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24994659260841701"/>
      </font>
    </dxf>
    <dxf>
      <font>
        <color theme="2" tint="-0.24994659260841701"/>
      </font>
    </dxf>
    <dxf>
      <font>
        <color theme="2" tint="-0.24994659260841701"/>
      </font>
    </dxf>
    <dxf>
      <font>
        <color theme="2" tint="-0.24994659260841701"/>
      </font>
      <fill>
        <patternFill patternType="none">
          <bgColor auto="1"/>
        </patternFill>
      </fill>
    </dxf>
    <dxf>
      <font>
        <color theme="2" tint="-0.24994659260841701"/>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24994659260841701"/>
      </font>
    </dxf>
    <dxf>
      <font>
        <color theme="2" tint="-0.24994659260841701"/>
      </fon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2" tint="-0.24994659260841701"/>
      </font>
    </dxf>
    <dxf>
      <font>
        <color theme="2" tint="-0.24994659260841701"/>
      </font>
    </dxf>
    <dxf>
      <font>
        <color theme="2" tint="-0.24994659260841701"/>
      </font>
    </dxf>
    <dxf>
      <font>
        <color theme="2" tint="-0.24994659260841701"/>
      </font>
    </dxf>
    <dxf>
      <font>
        <b/>
        <i val="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1D94C9-1AB2-4F1B-BEEE-97A929221D1C}" name="Table1" displayName="Table1" ref="A1:B5" totalsRowShown="0">
  <autoFilter ref="A1:B5" xr:uid="{081D94C9-1AB2-4F1B-BEEE-97A929221D1C}"/>
  <tableColumns count="2">
    <tableColumn id="1" xr3:uid="{35FBEAE7-2058-41DC-BD8E-56C1140240C1}" name="Providers"/>
    <tableColumn id="2" xr3:uid="{595B5544-B174-47DE-AC11-E768C4291060}" name="Counti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7FFCCC-1200-4F36-8533-F1ECDF0DA8E1}" name="Table2" displayName="Table2" ref="D1:F5" totalsRowShown="0">
  <autoFilter ref="D1:F5" xr:uid="{477FFCCC-1200-4F36-8533-F1ECDF0DA8E1}"/>
  <tableColumns count="3">
    <tableColumn id="1" xr3:uid="{A739113E-1E12-4FD5-ABF1-CA367BA98527}" name="Month"/>
    <tableColumn id="4" xr3:uid="{281038EF-8A1F-4383-8886-CE704F898AC2}" name="Month2"/>
    <tableColumn id="2" xr3:uid="{EBC16CE6-8686-4142-841E-078AE4CF1534}" name="Year"/>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254DB1-3F9C-4421-A89D-1172CA3080B9}" name="ChildWelfare" displayName="ChildWelfare" ref="H1:H5" totalsRowShown="0" headerRowDxfId="85" tableBorderDxfId="84">
  <autoFilter ref="H1:H5" xr:uid="{A8254DB1-3F9C-4421-A89D-1172CA3080B9}"/>
  <tableColumns count="1">
    <tableColumn id="1" xr3:uid="{E603A4F3-439F-4D7C-8652-BD7604D01A71}" name="If client is under 18, is the client involved in child welfare?"/>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CECAF4-41BE-471F-99ED-99FE514B92CF}" name="ParentalConsent" displayName="ParentalConsent" ref="J1:J5" totalsRowShown="0" headerRowDxfId="83" tableBorderDxfId="82">
  <autoFilter ref="J1:J5" xr:uid="{C9CECAF4-41BE-471F-99ED-99FE514B92CF}"/>
  <tableColumns count="1">
    <tableColumn id="1" xr3:uid="{F492F3C8-207B-482D-AA3B-B63D38FAB0FC}" name="If client is under 18, was parental consent obtained?"/>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R243"/>
  <sheetViews>
    <sheetView workbookViewId="0">
      <pane ySplit="1" topLeftCell="A93" activePane="bottomLeft" state="frozen"/>
      <selection activeCell="E1" sqref="E1"/>
      <selection pane="bottomLeft" activeCell="B102" sqref="B102"/>
    </sheetView>
  </sheetViews>
  <sheetFormatPr defaultColWidth="9.140625" defaultRowHeight="15" x14ac:dyDescent="0.25"/>
  <cols>
    <col min="1" max="1" width="17" style="4" customWidth="1"/>
    <col min="2" max="2" width="14.7109375" style="4" customWidth="1"/>
    <col min="3" max="3" width="17" style="4" customWidth="1"/>
    <col min="4" max="4" width="22.42578125" style="4" bestFit="1" customWidth="1"/>
    <col min="5" max="5" width="14.42578125" style="4" customWidth="1"/>
    <col min="6" max="6" width="25.28515625" style="4" customWidth="1"/>
    <col min="7" max="8" width="14.42578125" style="4" customWidth="1"/>
    <col min="9" max="9" width="9.7109375" style="4" hidden="1" customWidth="1"/>
    <col min="10" max="10" width="10.7109375" style="4" bestFit="1" customWidth="1"/>
    <col min="11" max="11" width="9.140625" style="42"/>
    <col min="12" max="14" width="9.140625" style="4"/>
    <col min="15" max="15" width="11.42578125" style="4" customWidth="1"/>
    <col min="16" max="17" width="13.28515625" style="4" customWidth="1"/>
    <col min="18" max="18" width="9.140625" style="45"/>
    <col min="19" max="19" width="9.140625" style="45" hidden="1" customWidth="1"/>
    <col min="20" max="20" width="9.140625" style="45" customWidth="1"/>
    <col min="21" max="21" width="18.28515625" style="4"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2"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6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x14ac:dyDescent="0.25">
      <c r="A2" s="52"/>
      <c r="B2" s="8"/>
      <c r="C2" s="8"/>
      <c r="D2" s="49"/>
      <c r="E2" s="3"/>
      <c r="F2" s="5"/>
      <c r="G2" s="8"/>
      <c r="H2" s="8"/>
      <c r="I2" s="52"/>
      <c r="J2" s="52"/>
      <c r="K2" s="39"/>
      <c r="L2" s="8"/>
      <c r="M2" s="8"/>
      <c r="N2" s="8"/>
      <c r="O2" s="8"/>
      <c r="P2" s="8"/>
      <c r="Q2" s="46"/>
      <c r="R2" s="44"/>
      <c r="S2" s="46"/>
      <c r="T2" s="46"/>
      <c r="U2" s="8"/>
      <c r="V2" s="8"/>
      <c r="W2" s="8"/>
      <c r="X2" s="8"/>
      <c r="Y2" s="8"/>
      <c r="Z2" s="8"/>
      <c r="AA2" s="8"/>
      <c r="AB2" s="8"/>
      <c r="AC2" s="8"/>
      <c r="AD2" s="8"/>
      <c r="AE2" s="8"/>
      <c r="AF2" s="8"/>
      <c r="AG2" s="8"/>
      <c r="AH2" s="8"/>
      <c r="AI2" s="8"/>
      <c r="AJ2" s="8"/>
      <c r="AK2" s="8"/>
      <c r="AL2" s="8"/>
      <c r="AM2" s="8"/>
      <c r="AN2" s="8"/>
      <c r="AO2" s="8"/>
      <c r="AP2" s="8"/>
      <c r="AQ2" s="8"/>
    </row>
    <row r="3" spans="1:44" s="5" customFormat="1" x14ac:dyDescent="0.25">
      <c r="A3" s="7"/>
      <c r="D3" s="49"/>
      <c r="I3" s="7"/>
      <c r="J3" s="7"/>
      <c r="K3" s="39"/>
      <c r="Q3" s="44"/>
      <c r="R3" s="44"/>
      <c r="S3" s="44"/>
      <c r="T3" s="44"/>
      <c r="AR3" s="4"/>
    </row>
    <row r="4" spans="1:44" s="8" customFormat="1" x14ac:dyDescent="0.25">
      <c r="A4" s="52"/>
      <c r="D4" s="49"/>
      <c r="F4" s="5"/>
      <c r="I4" s="52"/>
      <c r="J4" s="52"/>
      <c r="K4" s="39"/>
      <c r="Q4" s="46"/>
      <c r="R4" s="44"/>
      <c r="S4" s="46"/>
      <c r="T4" s="46"/>
      <c r="AR4" s="4"/>
    </row>
    <row r="5" spans="1:44" s="49" customFormat="1" x14ac:dyDescent="0.25">
      <c r="A5" s="50"/>
      <c r="C5" s="5"/>
      <c r="F5" s="5"/>
      <c r="I5" s="50"/>
      <c r="J5" s="50"/>
      <c r="K5" s="39"/>
      <c r="Q5" s="51"/>
      <c r="R5" s="44"/>
      <c r="S5" s="51"/>
      <c r="T5" s="44"/>
      <c r="W5" s="5"/>
      <c r="X5" s="5"/>
      <c r="Y5" s="5"/>
      <c r="Z5" s="5"/>
      <c r="AA5" s="5"/>
      <c r="AB5" s="5"/>
      <c r="AC5" s="5"/>
      <c r="AD5" s="5"/>
      <c r="AE5" s="5"/>
      <c r="AF5" s="5"/>
      <c r="AG5" s="5"/>
      <c r="AH5" s="5"/>
      <c r="AI5" s="5"/>
      <c r="AJ5" s="5"/>
      <c r="AK5" s="5"/>
      <c r="AL5" s="5"/>
      <c r="AM5" s="5"/>
      <c r="AN5" s="5"/>
      <c r="AO5" s="5"/>
      <c r="AP5" s="5"/>
      <c r="AR5" s="4"/>
    </row>
    <row r="6" spans="1:44" s="8" customFormat="1" x14ac:dyDescent="0.25">
      <c r="A6" s="52"/>
      <c r="D6" s="49"/>
      <c r="F6" s="5"/>
      <c r="I6" s="52"/>
      <c r="J6" s="52"/>
      <c r="K6" s="39"/>
      <c r="Q6" s="46"/>
      <c r="R6" s="44"/>
      <c r="S6" s="46"/>
      <c r="T6" s="46"/>
      <c r="AR6" s="4"/>
    </row>
    <row r="7" spans="1:44" s="49" customFormat="1" x14ac:dyDescent="0.25">
      <c r="A7" s="50"/>
      <c r="C7" s="5"/>
      <c r="F7" s="5"/>
      <c r="I7" s="50"/>
      <c r="J7" s="50"/>
      <c r="K7" s="39"/>
      <c r="Q7" s="51"/>
      <c r="R7" s="44"/>
      <c r="S7" s="51"/>
      <c r="T7" s="44"/>
      <c r="W7" s="5"/>
      <c r="X7" s="5"/>
      <c r="Y7" s="5"/>
      <c r="Z7" s="5"/>
      <c r="AA7" s="5"/>
      <c r="AB7" s="5"/>
      <c r="AC7" s="5"/>
      <c r="AD7" s="5"/>
      <c r="AE7" s="5"/>
      <c r="AF7" s="5"/>
      <c r="AG7" s="5"/>
      <c r="AH7" s="5"/>
      <c r="AI7" s="5"/>
      <c r="AJ7" s="5"/>
      <c r="AK7" s="5"/>
      <c r="AL7" s="5"/>
      <c r="AM7" s="5"/>
      <c r="AN7" s="5"/>
      <c r="AO7" s="5"/>
      <c r="AP7" s="5"/>
      <c r="AR7" s="4"/>
    </row>
    <row r="8" spans="1:44" s="8" customFormat="1" x14ac:dyDescent="0.25">
      <c r="A8" s="52"/>
      <c r="D8" s="49"/>
      <c r="F8" s="5"/>
      <c r="I8" s="52"/>
      <c r="J8" s="52"/>
      <c r="K8" s="39"/>
      <c r="Q8" s="46"/>
      <c r="R8" s="44"/>
      <c r="S8" s="46"/>
      <c r="T8" s="46"/>
      <c r="AR8" s="4"/>
    </row>
    <row r="9" spans="1:44" s="49" customFormat="1" x14ac:dyDescent="0.25">
      <c r="A9" s="50"/>
      <c r="C9" s="5"/>
      <c r="F9" s="5"/>
      <c r="I9" s="50"/>
      <c r="J9" s="50"/>
      <c r="K9" s="39"/>
      <c r="Q9" s="51"/>
      <c r="R9" s="44"/>
      <c r="S9" s="51"/>
      <c r="T9" s="44"/>
      <c r="W9" s="5"/>
      <c r="X9" s="5"/>
      <c r="Y9" s="5"/>
      <c r="Z9" s="5"/>
      <c r="AA9" s="5"/>
      <c r="AB9" s="5"/>
      <c r="AC9" s="5"/>
      <c r="AD9" s="5"/>
      <c r="AE9" s="5"/>
      <c r="AF9" s="5"/>
      <c r="AG9" s="5"/>
      <c r="AH9" s="5"/>
      <c r="AI9" s="5"/>
      <c r="AJ9" s="5"/>
      <c r="AK9" s="5"/>
      <c r="AL9" s="5"/>
      <c r="AM9" s="5"/>
      <c r="AN9" s="5"/>
      <c r="AO9" s="5"/>
      <c r="AP9" s="5"/>
      <c r="AR9" s="4"/>
    </row>
    <row r="10" spans="1:44" s="8" customFormat="1" x14ac:dyDescent="0.25">
      <c r="A10" s="52"/>
      <c r="D10" s="49"/>
      <c r="F10" s="5"/>
      <c r="I10" s="52"/>
      <c r="J10" s="52"/>
      <c r="K10" s="39"/>
      <c r="Q10" s="46"/>
      <c r="R10" s="44"/>
      <c r="S10" s="46"/>
      <c r="T10" s="46"/>
      <c r="AR10" s="4"/>
    </row>
    <row r="11" spans="1:44" s="49" customFormat="1" x14ac:dyDescent="0.25">
      <c r="A11" s="50"/>
      <c r="C11" s="5"/>
      <c r="F11" s="5"/>
      <c r="I11" s="50"/>
      <c r="J11" s="50"/>
      <c r="K11" s="39"/>
      <c r="Q11" s="51"/>
      <c r="R11" s="44"/>
      <c r="S11" s="51"/>
      <c r="T11" s="44"/>
      <c r="W11" s="5"/>
      <c r="X11" s="5"/>
      <c r="Y11" s="5"/>
      <c r="Z11" s="5"/>
      <c r="AA11" s="5"/>
      <c r="AB11" s="5"/>
      <c r="AC11" s="5"/>
      <c r="AD11" s="5"/>
      <c r="AE11" s="5"/>
      <c r="AF11" s="5"/>
      <c r="AG11" s="5"/>
      <c r="AH11" s="5"/>
      <c r="AI11" s="5"/>
      <c r="AJ11" s="5"/>
      <c r="AK11" s="5"/>
      <c r="AL11" s="5"/>
      <c r="AM11" s="5"/>
      <c r="AN11" s="5"/>
      <c r="AO11" s="5"/>
      <c r="AP11" s="5"/>
      <c r="AR11" s="4"/>
    </row>
    <row r="12" spans="1:44" s="8" customFormat="1" x14ac:dyDescent="0.25">
      <c r="A12" s="52"/>
      <c r="D12" s="49"/>
      <c r="F12" s="5"/>
      <c r="I12" s="52"/>
      <c r="J12" s="52"/>
      <c r="K12" s="39"/>
      <c r="Q12" s="46"/>
      <c r="R12" s="44"/>
      <c r="S12" s="46"/>
      <c r="T12" s="46"/>
      <c r="AR12" s="4"/>
    </row>
    <row r="13" spans="1:44" s="49" customFormat="1" x14ac:dyDescent="0.25">
      <c r="A13" s="50"/>
      <c r="C13" s="5"/>
      <c r="F13" s="5"/>
      <c r="I13" s="50"/>
      <c r="J13" s="50"/>
      <c r="K13" s="39"/>
      <c r="Q13" s="51"/>
      <c r="R13" s="44"/>
      <c r="S13" s="51"/>
      <c r="T13" s="44"/>
      <c r="W13" s="5"/>
      <c r="X13" s="5"/>
      <c r="Y13" s="5"/>
      <c r="Z13" s="5"/>
      <c r="AA13" s="5"/>
      <c r="AB13" s="5"/>
      <c r="AC13" s="5"/>
      <c r="AD13" s="5"/>
      <c r="AE13" s="5"/>
      <c r="AF13" s="5"/>
      <c r="AG13" s="5"/>
      <c r="AH13" s="5"/>
      <c r="AI13" s="5"/>
      <c r="AJ13" s="5"/>
      <c r="AK13" s="5"/>
      <c r="AL13" s="5"/>
      <c r="AM13" s="5"/>
      <c r="AN13" s="5"/>
      <c r="AO13" s="5"/>
      <c r="AP13" s="5"/>
      <c r="AR13" s="4"/>
    </row>
    <row r="14" spans="1:44" s="8" customFormat="1" x14ac:dyDescent="0.25">
      <c r="A14" s="52"/>
      <c r="D14" s="49"/>
      <c r="F14" s="5"/>
      <c r="I14" s="52"/>
      <c r="J14" s="52"/>
      <c r="K14" s="39"/>
      <c r="Q14" s="46"/>
      <c r="R14" s="44"/>
      <c r="S14" s="46"/>
      <c r="T14" s="46"/>
      <c r="AR14" s="4"/>
    </row>
    <row r="15" spans="1:44" s="49" customFormat="1" x14ac:dyDescent="0.25">
      <c r="A15" s="50"/>
      <c r="C15" s="5"/>
      <c r="F15" s="5"/>
      <c r="I15" s="50"/>
      <c r="J15" s="50"/>
      <c r="K15" s="39"/>
      <c r="Q15" s="51"/>
      <c r="R15" s="44"/>
      <c r="S15" s="51"/>
      <c r="T15" s="44"/>
      <c r="W15" s="5"/>
      <c r="X15" s="5"/>
      <c r="Y15" s="5"/>
      <c r="Z15" s="5"/>
      <c r="AA15" s="5"/>
      <c r="AB15" s="5"/>
      <c r="AC15" s="5"/>
      <c r="AD15" s="5"/>
      <c r="AE15" s="5"/>
      <c r="AF15" s="5"/>
      <c r="AG15" s="5"/>
      <c r="AH15" s="5"/>
      <c r="AI15" s="5"/>
      <c r="AJ15" s="5"/>
      <c r="AK15" s="5"/>
      <c r="AL15" s="5"/>
      <c r="AM15" s="5"/>
      <c r="AN15" s="5"/>
      <c r="AO15" s="5"/>
      <c r="AP15" s="5"/>
      <c r="AR15" s="4"/>
    </row>
    <row r="16" spans="1:44" s="8" customFormat="1" x14ac:dyDescent="0.25">
      <c r="A16" s="52"/>
      <c r="D16" s="49"/>
      <c r="F16" s="5"/>
      <c r="I16" s="52"/>
      <c r="J16" s="52"/>
      <c r="K16" s="39"/>
      <c r="Q16" s="46"/>
      <c r="R16" s="44"/>
      <c r="S16" s="46"/>
      <c r="T16" s="46"/>
      <c r="AR16" s="4"/>
    </row>
    <row r="17" spans="1:44" s="5" customFormat="1" x14ac:dyDescent="0.25">
      <c r="A17" s="50"/>
      <c r="D17" s="49"/>
      <c r="I17" s="7"/>
      <c r="J17" s="7"/>
      <c r="K17" s="39"/>
      <c r="Q17" s="51"/>
      <c r="R17" s="44"/>
      <c r="S17" s="44"/>
      <c r="T17" s="44"/>
      <c r="AR17" s="4"/>
    </row>
    <row r="18" spans="1:44" s="8" customFormat="1" x14ac:dyDescent="0.25">
      <c r="A18" s="52"/>
      <c r="D18" s="49"/>
      <c r="F18" s="5"/>
      <c r="I18" s="52"/>
      <c r="J18" s="52"/>
      <c r="K18" s="39"/>
      <c r="Q18" s="46"/>
      <c r="R18" s="44"/>
      <c r="S18" s="46"/>
      <c r="T18" s="46"/>
      <c r="AR18" s="4"/>
    </row>
    <row r="19" spans="1:44" s="5" customFormat="1" x14ac:dyDescent="0.25">
      <c r="A19" s="50"/>
      <c r="D19" s="49"/>
      <c r="I19" s="7"/>
      <c r="J19" s="7"/>
      <c r="K19" s="39"/>
      <c r="Q19" s="44"/>
      <c r="R19" s="44"/>
      <c r="S19" s="44"/>
      <c r="T19" s="44"/>
      <c r="AR19" s="4"/>
    </row>
    <row r="20" spans="1:44" s="8" customFormat="1" x14ac:dyDescent="0.25">
      <c r="A20" s="52"/>
      <c r="D20" s="49"/>
      <c r="F20" s="5"/>
      <c r="I20" s="52"/>
      <c r="J20" s="52"/>
      <c r="K20" s="39"/>
      <c r="Q20" s="46"/>
      <c r="R20" s="44"/>
      <c r="S20" s="46"/>
      <c r="T20" s="46"/>
      <c r="AR20" s="4"/>
    </row>
    <row r="21" spans="1:44" s="5" customFormat="1" x14ac:dyDescent="0.25">
      <c r="A21" s="7"/>
      <c r="D21" s="49"/>
      <c r="I21" s="7"/>
      <c r="J21" s="7"/>
      <c r="K21" s="39"/>
      <c r="Q21" s="44"/>
      <c r="R21" s="44"/>
      <c r="S21" s="44"/>
      <c r="T21" s="44"/>
      <c r="AR21" s="4"/>
    </row>
    <row r="22" spans="1:44" s="8" customFormat="1" x14ac:dyDescent="0.25">
      <c r="A22" s="52"/>
      <c r="D22" s="49"/>
      <c r="F22" s="5"/>
      <c r="I22" s="52"/>
      <c r="J22" s="52"/>
      <c r="K22" s="39"/>
      <c r="Q22" s="46"/>
      <c r="R22" s="44"/>
      <c r="S22" s="46"/>
      <c r="T22" s="46"/>
      <c r="AR22" s="4"/>
    </row>
    <row r="23" spans="1:44" s="5" customFormat="1" x14ac:dyDescent="0.25">
      <c r="A23" s="7"/>
      <c r="D23" s="49"/>
      <c r="I23" s="7"/>
      <c r="J23" s="7"/>
      <c r="K23" s="39"/>
      <c r="Q23" s="44"/>
      <c r="R23" s="44"/>
      <c r="S23" s="44"/>
      <c r="T23" s="44"/>
      <c r="AR23" s="4"/>
    </row>
    <row r="24" spans="1:44" s="8" customFormat="1" x14ac:dyDescent="0.25">
      <c r="A24" s="52"/>
      <c r="D24" s="49"/>
      <c r="F24" s="5"/>
      <c r="I24" s="52"/>
      <c r="J24" s="52"/>
      <c r="K24" s="39"/>
      <c r="Q24" s="46"/>
      <c r="R24" s="44"/>
      <c r="S24" s="46"/>
      <c r="T24" s="46"/>
      <c r="AR24" s="4"/>
    </row>
    <row r="25" spans="1:44" s="5" customFormat="1" x14ac:dyDescent="0.25">
      <c r="A25" s="7"/>
      <c r="D25" s="49"/>
      <c r="I25" s="7"/>
      <c r="J25" s="7"/>
      <c r="K25" s="39"/>
      <c r="Q25" s="44"/>
      <c r="R25" s="44"/>
      <c r="S25" s="44"/>
      <c r="T25" s="44"/>
      <c r="AR25" s="4"/>
    </row>
    <row r="26" spans="1:44" s="8" customFormat="1" x14ac:dyDescent="0.25">
      <c r="A26" s="52"/>
      <c r="D26" s="49"/>
      <c r="F26" s="5"/>
      <c r="I26" s="52"/>
      <c r="J26" s="52"/>
      <c r="K26" s="39"/>
      <c r="Q26" s="46"/>
      <c r="R26" s="44"/>
      <c r="S26" s="46"/>
      <c r="T26" s="46"/>
      <c r="AR26" s="4"/>
    </row>
    <row r="27" spans="1:44" s="5" customFormat="1" x14ac:dyDescent="0.25">
      <c r="A27" s="7"/>
      <c r="D27" s="49"/>
      <c r="I27" s="7"/>
      <c r="J27" s="7"/>
      <c r="K27" s="39"/>
      <c r="Q27" s="44"/>
      <c r="R27" s="44"/>
      <c r="S27" s="44"/>
      <c r="T27" s="44"/>
      <c r="AR27" s="4"/>
    </row>
    <row r="28" spans="1:44" s="8" customFormat="1" x14ac:dyDescent="0.25">
      <c r="A28" s="52"/>
      <c r="D28" s="49"/>
      <c r="F28" s="5"/>
      <c r="I28" s="52"/>
      <c r="J28" s="52"/>
      <c r="K28" s="39"/>
      <c r="Q28" s="46"/>
      <c r="R28" s="44"/>
      <c r="S28" s="46"/>
      <c r="T28" s="46"/>
      <c r="AQ28"/>
      <c r="AR28" s="4"/>
    </row>
    <row r="29" spans="1:44" s="5" customFormat="1" x14ac:dyDescent="0.25">
      <c r="A29" s="7"/>
      <c r="D29" s="49"/>
      <c r="I29" s="7"/>
      <c r="J29" s="7"/>
      <c r="K29" s="39"/>
      <c r="Q29" s="44"/>
      <c r="R29" s="44"/>
      <c r="S29" s="44"/>
      <c r="T29" s="44"/>
      <c r="AR29" s="4"/>
    </row>
    <row r="30" spans="1:44" s="8" customFormat="1" x14ac:dyDescent="0.25">
      <c r="A30" s="52"/>
      <c r="D30" s="49"/>
      <c r="F30" s="5"/>
      <c r="I30" s="52"/>
      <c r="J30" s="52"/>
      <c r="K30" s="39"/>
      <c r="Q30" s="46"/>
      <c r="R30" s="44"/>
      <c r="S30" s="46"/>
      <c r="T30" s="46"/>
      <c r="AR30" s="4"/>
    </row>
    <row r="31" spans="1:44" s="5" customFormat="1" x14ac:dyDescent="0.25">
      <c r="A31" s="7"/>
      <c r="D31" s="49"/>
      <c r="I31" s="7"/>
      <c r="J31" s="7"/>
      <c r="K31" s="39"/>
      <c r="Q31" s="44"/>
      <c r="R31" s="44"/>
      <c r="S31" s="44"/>
      <c r="T31" s="44"/>
      <c r="AR31" s="4"/>
    </row>
    <row r="32" spans="1:44" s="8" customFormat="1" x14ac:dyDescent="0.25">
      <c r="A32" s="52"/>
      <c r="D32" s="49"/>
      <c r="F32" s="5"/>
      <c r="I32" s="52"/>
      <c r="J32" s="52"/>
      <c r="K32" s="39"/>
      <c r="Q32" s="46"/>
      <c r="R32" s="44"/>
      <c r="S32" s="46"/>
      <c r="T32" s="46"/>
      <c r="AR32" s="4"/>
    </row>
    <row r="33" spans="1:44" s="5" customFormat="1" x14ac:dyDescent="0.25">
      <c r="A33" s="7"/>
      <c r="D33" s="49"/>
      <c r="I33" s="7"/>
      <c r="J33" s="7"/>
      <c r="K33" s="39"/>
      <c r="Q33" s="44"/>
      <c r="R33" s="44"/>
      <c r="S33" s="44"/>
      <c r="T33" s="44"/>
      <c r="AR33" s="4"/>
    </row>
    <row r="34" spans="1:44" s="8" customFormat="1" x14ac:dyDescent="0.25">
      <c r="A34" s="52"/>
      <c r="D34" s="49"/>
      <c r="F34" s="5"/>
      <c r="I34" s="52"/>
      <c r="J34" s="52"/>
      <c r="K34" s="39"/>
      <c r="Q34" s="46"/>
      <c r="R34" s="44"/>
      <c r="S34" s="46"/>
      <c r="T34" s="46"/>
      <c r="AR34" s="4"/>
    </row>
    <row r="35" spans="1:44" s="5" customFormat="1" x14ac:dyDescent="0.25">
      <c r="A35" s="7"/>
      <c r="D35" s="49"/>
      <c r="I35" s="7"/>
      <c r="J35" s="7"/>
      <c r="K35" s="39"/>
      <c r="Q35" s="44"/>
      <c r="R35" s="44"/>
      <c r="S35" s="44"/>
      <c r="T35" s="44"/>
      <c r="AR35" s="4"/>
    </row>
    <row r="36" spans="1:44" s="8" customFormat="1" x14ac:dyDescent="0.25">
      <c r="A36" s="52"/>
      <c r="D36" s="49"/>
      <c r="F36" s="5"/>
      <c r="I36" s="52"/>
      <c r="J36" s="52"/>
      <c r="K36" s="39"/>
      <c r="Q36" s="46"/>
      <c r="R36" s="44"/>
      <c r="S36" s="46"/>
      <c r="T36" s="46"/>
      <c r="AR36" s="4"/>
    </row>
    <row r="37" spans="1:44" s="5" customFormat="1" x14ac:dyDescent="0.25">
      <c r="A37" s="7"/>
      <c r="D37" s="49"/>
      <c r="I37" s="7"/>
      <c r="J37" s="7"/>
      <c r="K37" s="39"/>
      <c r="Q37" s="44"/>
      <c r="R37" s="44"/>
      <c r="S37" s="44"/>
      <c r="T37" s="44"/>
      <c r="AR37" s="4"/>
    </row>
    <row r="38" spans="1:44" s="8" customFormat="1" x14ac:dyDescent="0.25">
      <c r="A38" s="52"/>
      <c r="D38" s="49"/>
      <c r="F38" s="5"/>
      <c r="I38" s="52"/>
      <c r="J38" s="52"/>
      <c r="K38" s="39"/>
      <c r="Q38" s="46"/>
      <c r="R38" s="44"/>
      <c r="S38" s="46"/>
      <c r="T38" s="46"/>
      <c r="AR38" s="4"/>
    </row>
    <row r="39" spans="1:44" s="5" customFormat="1" x14ac:dyDescent="0.25">
      <c r="A39" s="7"/>
      <c r="D39" s="49"/>
      <c r="I39" s="7"/>
      <c r="J39" s="7"/>
      <c r="K39" s="39"/>
      <c r="Q39" s="44"/>
      <c r="R39" s="44"/>
      <c r="S39" s="44"/>
      <c r="T39" s="44"/>
      <c r="AR39" s="4"/>
    </row>
    <row r="40" spans="1:44" x14ac:dyDescent="0.25">
      <c r="A40" s="52"/>
      <c r="B40" s="8"/>
      <c r="C40" s="8"/>
      <c r="D40" s="49"/>
      <c r="E40" s="3"/>
      <c r="F40" s="5"/>
      <c r="G40" s="8"/>
      <c r="H40" s="8"/>
      <c r="I40" s="52"/>
      <c r="J40" s="52"/>
      <c r="K40" s="39"/>
      <c r="L40" s="8"/>
      <c r="M40" s="8"/>
      <c r="N40" s="8"/>
      <c r="O40" s="8"/>
      <c r="P40" s="8"/>
      <c r="Q40" s="46"/>
      <c r="R40" s="44"/>
      <c r="S40" s="46"/>
      <c r="T40" s="46"/>
      <c r="U40" s="8"/>
      <c r="V40" s="8"/>
      <c r="W40" s="8"/>
      <c r="X40" s="8"/>
      <c r="Y40" s="8"/>
      <c r="Z40" s="8"/>
      <c r="AA40" s="8"/>
      <c r="AB40" s="8"/>
      <c r="AC40" s="8"/>
      <c r="AD40" s="8"/>
      <c r="AE40" s="8"/>
      <c r="AF40" s="8"/>
      <c r="AG40" s="8"/>
      <c r="AH40" s="8"/>
      <c r="AI40" s="8"/>
      <c r="AJ40" s="8"/>
      <c r="AK40" s="8"/>
      <c r="AL40" s="8"/>
      <c r="AM40" s="8"/>
      <c r="AN40" s="8"/>
      <c r="AO40" s="8"/>
      <c r="AP40" s="8"/>
      <c r="AQ40" s="8"/>
    </row>
    <row r="41" spans="1:44" s="5" customFormat="1" x14ac:dyDescent="0.25">
      <c r="A41" s="7"/>
      <c r="D41" s="49"/>
      <c r="I41" s="7"/>
      <c r="J41" s="7"/>
      <c r="K41" s="39"/>
      <c r="Q41" s="44"/>
      <c r="R41" s="44"/>
      <c r="S41" s="44"/>
      <c r="T41" s="44"/>
      <c r="AR41" s="4"/>
    </row>
    <row r="42" spans="1:44" s="8" customFormat="1" x14ac:dyDescent="0.25">
      <c r="A42" s="52"/>
      <c r="D42" s="49"/>
      <c r="F42" s="5"/>
      <c r="I42" s="52"/>
      <c r="J42" s="52"/>
      <c r="K42" s="39"/>
      <c r="Q42" s="46"/>
      <c r="R42" s="44"/>
      <c r="S42" s="46"/>
      <c r="T42" s="46"/>
      <c r="AR42" s="4"/>
    </row>
    <row r="43" spans="1:44" s="5" customFormat="1" x14ac:dyDescent="0.25">
      <c r="A43" s="7"/>
      <c r="D43" s="49"/>
      <c r="I43" s="7"/>
      <c r="J43" s="7"/>
      <c r="K43" s="39"/>
      <c r="Q43" s="44"/>
      <c r="R43" s="44"/>
      <c r="S43" s="44"/>
      <c r="T43" s="44"/>
      <c r="AR43" s="4"/>
    </row>
    <row r="44" spans="1:44" s="8" customFormat="1" x14ac:dyDescent="0.25">
      <c r="A44" s="52"/>
      <c r="D44" s="49"/>
      <c r="F44" s="5"/>
      <c r="I44" s="52"/>
      <c r="J44" s="52"/>
      <c r="K44" s="39"/>
      <c r="Q44" s="46"/>
      <c r="R44" s="44"/>
      <c r="S44" s="46"/>
      <c r="T44" s="46"/>
      <c r="AR44" s="4"/>
    </row>
    <row r="45" spans="1:44" s="5" customFormat="1" x14ac:dyDescent="0.25">
      <c r="A45" s="7"/>
      <c r="D45" s="49"/>
      <c r="I45" s="7"/>
      <c r="J45" s="7"/>
      <c r="K45" s="39"/>
      <c r="Q45" s="44"/>
      <c r="R45" s="44"/>
      <c r="S45" s="44"/>
      <c r="T45" s="44"/>
      <c r="AR45" s="4"/>
    </row>
    <row r="46" spans="1:44" s="8" customFormat="1" x14ac:dyDescent="0.25">
      <c r="A46" s="52"/>
      <c r="D46" s="49"/>
      <c r="F46" s="5"/>
      <c r="I46" s="52"/>
      <c r="J46" s="52"/>
      <c r="K46" s="39"/>
      <c r="Q46" s="46"/>
      <c r="R46" s="44"/>
      <c r="S46" s="46"/>
      <c r="T46" s="46"/>
      <c r="AR46" s="4"/>
    </row>
    <row r="47" spans="1:44" s="5" customFormat="1" x14ac:dyDescent="0.25">
      <c r="A47" s="7"/>
      <c r="D47" s="49"/>
      <c r="I47" s="7"/>
      <c r="J47" s="7"/>
      <c r="K47" s="39"/>
      <c r="Q47" s="44"/>
      <c r="R47" s="44"/>
      <c r="S47" s="44"/>
      <c r="T47" s="44"/>
      <c r="AR47" s="4"/>
    </row>
    <row r="48" spans="1:44" s="8" customFormat="1" x14ac:dyDescent="0.25">
      <c r="A48" s="52"/>
      <c r="D48" s="49"/>
      <c r="F48" s="5"/>
      <c r="I48" s="52"/>
      <c r="J48" s="52"/>
      <c r="K48" s="39"/>
      <c r="Q48" s="46"/>
      <c r="R48" s="44"/>
      <c r="S48" s="46"/>
      <c r="T48" s="46"/>
      <c r="AR48" s="4"/>
    </row>
    <row r="49" spans="1:44" s="5" customFormat="1" x14ac:dyDescent="0.25">
      <c r="A49" s="7"/>
      <c r="D49" s="49"/>
      <c r="I49" s="7"/>
      <c r="J49" s="7"/>
      <c r="K49" s="39"/>
      <c r="Q49" s="44"/>
      <c r="R49" s="44"/>
      <c r="S49" s="44"/>
      <c r="T49" s="44"/>
      <c r="AR49" s="4"/>
    </row>
    <row r="50" spans="1:44" s="8" customFormat="1" x14ac:dyDescent="0.25">
      <c r="A50" s="52"/>
      <c r="D50" s="49"/>
      <c r="F50" s="5"/>
      <c r="I50" s="52"/>
      <c r="J50" s="52"/>
      <c r="K50" s="39"/>
      <c r="Q50" s="46"/>
      <c r="R50" s="44"/>
      <c r="S50" s="46"/>
      <c r="T50" s="46"/>
      <c r="AR50" s="4"/>
    </row>
    <row r="51" spans="1:44" s="5" customFormat="1" x14ac:dyDescent="0.25">
      <c r="A51" s="7"/>
      <c r="D51" s="49"/>
      <c r="I51" s="7"/>
      <c r="J51" s="7"/>
      <c r="K51" s="39"/>
      <c r="Q51" s="44"/>
      <c r="R51" s="44"/>
      <c r="S51" s="44"/>
      <c r="T51" s="44"/>
      <c r="AR51" s="4"/>
    </row>
    <row r="52" spans="1:44" s="8" customFormat="1" x14ac:dyDescent="0.25">
      <c r="A52" s="52"/>
      <c r="D52" s="49"/>
      <c r="F52" s="5"/>
      <c r="I52" s="52"/>
      <c r="J52" s="52"/>
      <c r="K52" s="39"/>
      <c r="Q52" s="46"/>
      <c r="R52" s="44"/>
      <c r="S52" s="46"/>
      <c r="T52" s="46"/>
      <c r="AR52" s="4"/>
    </row>
    <row r="53" spans="1:44" s="5" customFormat="1" x14ac:dyDescent="0.25">
      <c r="A53" s="7"/>
      <c r="D53" s="49"/>
      <c r="I53" s="7"/>
      <c r="J53" s="7"/>
      <c r="K53" s="39"/>
      <c r="Q53" s="44"/>
      <c r="R53" s="44"/>
      <c r="S53" s="44"/>
      <c r="T53" s="44"/>
      <c r="AR53" s="4"/>
    </row>
    <row r="54" spans="1:44" s="8" customFormat="1" x14ac:dyDescent="0.25">
      <c r="A54" s="52"/>
      <c r="D54" s="49"/>
      <c r="F54" s="5"/>
      <c r="I54" s="52"/>
      <c r="J54" s="52"/>
      <c r="K54" s="39"/>
      <c r="Q54" s="46"/>
      <c r="R54" s="44"/>
      <c r="S54" s="46"/>
      <c r="T54" s="46"/>
      <c r="AR54" s="4"/>
    </row>
    <row r="55" spans="1:44" s="5" customFormat="1" x14ac:dyDescent="0.25">
      <c r="A55" s="7"/>
      <c r="D55" s="49"/>
      <c r="I55" s="7"/>
      <c r="J55" s="7"/>
      <c r="K55" s="39"/>
      <c r="Q55" s="44"/>
      <c r="R55" s="44"/>
      <c r="S55" s="44"/>
      <c r="T55" s="44"/>
      <c r="AR55" s="4"/>
    </row>
    <row r="56" spans="1:44" s="8" customFormat="1" x14ac:dyDescent="0.25">
      <c r="A56" s="52"/>
      <c r="D56" s="49"/>
      <c r="F56" s="5"/>
      <c r="I56" s="52"/>
      <c r="J56" s="52"/>
      <c r="K56" s="39"/>
      <c r="Q56" s="46"/>
      <c r="R56" s="44"/>
      <c r="S56" s="46"/>
      <c r="T56" s="46"/>
      <c r="AR56" s="4"/>
    </row>
    <row r="57" spans="1:44" s="5" customFormat="1" x14ac:dyDescent="0.25">
      <c r="A57" s="7"/>
      <c r="D57" s="49"/>
      <c r="I57" s="7"/>
      <c r="J57" s="7"/>
      <c r="K57" s="39"/>
      <c r="Q57" s="44"/>
      <c r="R57" s="44"/>
      <c r="S57" s="44"/>
      <c r="T57" s="44"/>
      <c r="AR57" s="4"/>
    </row>
    <row r="58" spans="1:44" s="8" customFormat="1" x14ac:dyDescent="0.25">
      <c r="A58" s="52"/>
      <c r="D58" s="49"/>
      <c r="F58" s="5"/>
      <c r="I58" s="52"/>
      <c r="J58" s="52"/>
      <c r="K58" s="39"/>
      <c r="Q58" s="46"/>
      <c r="R58" s="44"/>
      <c r="S58" s="46"/>
      <c r="T58" s="46"/>
      <c r="AR58" s="4"/>
    </row>
    <row r="59" spans="1:44" s="5" customFormat="1" x14ac:dyDescent="0.25">
      <c r="A59" s="7"/>
      <c r="D59" s="49"/>
      <c r="I59" s="7"/>
      <c r="J59" s="7"/>
      <c r="K59" s="39"/>
      <c r="Q59" s="44"/>
      <c r="R59" s="44"/>
      <c r="S59" s="44"/>
      <c r="T59" s="44"/>
      <c r="AR59" s="4"/>
    </row>
    <row r="60" spans="1:44" s="8" customFormat="1" x14ac:dyDescent="0.25">
      <c r="A60" s="52"/>
      <c r="D60" s="49"/>
      <c r="F60" s="5"/>
      <c r="I60" s="52"/>
      <c r="J60" s="52"/>
      <c r="K60" s="39"/>
      <c r="Q60" s="46"/>
      <c r="R60" s="44"/>
      <c r="S60" s="46"/>
      <c r="T60" s="46"/>
      <c r="AR60" s="4"/>
    </row>
    <row r="61" spans="1:44" s="5" customFormat="1" x14ac:dyDescent="0.25">
      <c r="A61" s="7"/>
      <c r="D61" s="49"/>
      <c r="I61" s="7"/>
      <c r="J61" s="7"/>
      <c r="K61" s="39"/>
      <c r="Q61" s="44"/>
      <c r="R61" s="44"/>
      <c r="S61" s="44"/>
      <c r="T61" s="44"/>
      <c r="AR61" s="4"/>
    </row>
    <row r="62" spans="1:44" s="8" customFormat="1" x14ac:dyDescent="0.25">
      <c r="A62" s="52"/>
      <c r="D62" s="49"/>
      <c r="F62" s="5"/>
      <c r="I62" s="52"/>
      <c r="J62" s="52"/>
      <c r="K62" s="39"/>
      <c r="Q62" s="46"/>
      <c r="R62" s="44"/>
      <c r="S62" s="46"/>
      <c r="T62" s="46"/>
      <c r="AR62" s="4"/>
    </row>
    <row r="63" spans="1:44" s="5" customFormat="1" x14ac:dyDescent="0.25">
      <c r="A63" s="7"/>
      <c r="D63" s="49"/>
      <c r="I63" s="7"/>
      <c r="J63" s="7"/>
      <c r="K63" s="39"/>
      <c r="Q63" s="44"/>
      <c r="R63" s="44"/>
      <c r="S63" s="44"/>
      <c r="T63" s="44"/>
      <c r="AR63" s="4"/>
    </row>
    <row r="64" spans="1:44" s="8" customFormat="1" x14ac:dyDescent="0.25">
      <c r="A64" s="52"/>
      <c r="D64" s="49"/>
      <c r="F64" s="5"/>
      <c r="I64" s="52"/>
      <c r="J64" s="52"/>
      <c r="K64" s="39"/>
      <c r="Q64" s="46"/>
      <c r="R64" s="44"/>
      <c r="S64" s="46"/>
      <c r="T64" s="46"/>
      <c r="AR64" s="4"/>
    </row>
    <row r="65" spans="1:44" s="5" customFormat="1" x14ac:dyDescent="0.25">
      <c r="A65" s="7"/>
      <c r="D65" s="49"/>
      <c r="I65" s="7"/>
      <c r="J65" s="7"/>
      <c r="K65" s="39"/>
      <c r="Q65" s="44"/>
      <c r="R65" s="44"/>
      <c r="S65" s="44"/>
      <c r="T65" s="44"/>
      <c r="AR65" s="4"/>
    </row>
    <row r="66" spans="1:44" s="5" customFormat="1" x14ac:dyDescent="0.25">
      <c r="A66" s="7"/>
      <c r="D66" s="49"/>
      <c r="I66" s="7"/>
      <c r="J66" s="7"/>
      <c r="K66" s="39"/>
      <c r="Q66" s="44"/>
      <c r="R66" s="44"/>
      <c r="S66" s="44"/>
      <c r="T66" s="44"/>
      <c r="AR66" s="4"/>
    </row>
    <row r="67" spans="1:44" s="8" customFormat="1" x14ac:dyDescent="0.25">
      <c r="A67" s="52"/>
      <c r="D67" s="49"/>
      <c r="F67" s="5"/>
      <c r="I67" s="52"/>
      <c r="J67" s="52"/>
      <c r="K67" s="39"/>
      <c r="Q67" s="46"/>
      <c r="R67" s="44"/>
      <c r="S67" s="46"/>
      <c r="T67" s="46"/>
      <c r="AR67" s="4"/>
    </row>
    <row r="68" spans="1:44" s="5" customFormat="1" x14ac:dyDescent="0.25">
      <c r="A68" s="7"/>
      <c r="D68" s="49"/>
      <c r="I68" s="7"/>
      <c r="J68" s="7"/>
      <c r="K68" s="39"/>
      <c r="Q68" s="44"/>
      <c r="R68" s="44"/>
      <c r="S68" s="44"/>
      <c r="T68" s="44"/>
      <c r="AR68" s="4"/>
    </row>
    <row r="69" spans="1:44" s="8" customFormat="1" x14ac:dyDescent="0.25">
      <c r="A69" s="52"/>
      <c r="D69" s="49"/>
      <c r="F69" s="5"/>
      <c r="I69" s="52"/>
      <c r="J69" s="52"/>
      <c r="K69" s="39"/>
      <c r="Q69" s="46"/>
      <c r="R69" s="44"/>
      <c r="S69" s="46"/>
      <c r="T69" s="46"/>
      <c r="AR69" s="4"/>
    </row>
    <row r="70" spans="1:44" s="5" customFormat="1" x14ac:dyDescent="0.25">
      <c r="A70" s="7"/>
      <c r="D70" s="49"/>
      <c r="I70" s="7"/>
      <c r="J70" s="7"/>
      <c r="K70" s="39"/>
      <c r="Q70" s="44"/>
      <c r="R70" s="44"/>
      <c r="S70" s="44"/>
      <c r="T70" s="44"/>
      <c r="AR70" s="4"/>
    </row>
    <row r="71" spans="1:44" s="8" customFormat="1" x14ac:dyDescent="0.25">
      <c r="A71" s="52"/>
      <c r="D71" s="49"/>
      <c r="F71" s="5"/>
      <c r="I71" s="52"/>
      <c r="J71" s="52"/>
      <c r="K71" s="39"/>
      <c r="Q71" s="46"/>
      <c r="R71" s="44"/>
      <c r="S71" s="46"/>
      <c r="T71" s="46"/>
      <c r="AR71" s="4"/>
    </row>
    <row r="72" spans="1:44" s="5" customFormat="1" x14ac:dyDescent="0.25">
      <c r="A72" s="7"/>
      <c r="D72" s="49"/>
      <c r="I72" s="7"/>
      <c r="J72" s="7"/>
      <c r="K72" s="39"/>
      <c r="Q72" s="44"/>
      <c r="R72" s="44"/>
      <c r="S72" s="44"/>
      <c r="T72" s="44"/>
      <c r="AR72" s="4"/>
    </row>
    <row r="73" spans="1:44" s="8" customFormat="1" x14ac:dyDescent="0.25">
      <c r="A73" s="52"/>
      <c r="D73" s="49"/>
      <c r="F73" s="5"/>
      <c r="I73" s="52"/>
      <c r="J73" s="52"/>
      <c r="K73" s="39"/>
      <c r="Q73" s="46"/>
      <c r="R73" s="44"/>
      <c r="S73" s="46"/>
      <c r="T73" s="46"/>
      <c r="AR73" s="4"/>
    </row>
    <row r="74" spans="1:44" s="5" customFormat="1" x14ac:dyDescent="0.25">
      <c r="A74" s="7"/>
      <c r="D74" s="49"/>
      <c r="I74" s="7"/>
      <c r="J74" s="7"/>
      <c r="K74" s="39"/>
      <c r="Q74" s="44"/>
      <c r="R74" s="44"/>
      <c r="S74" s="44"/>
      <c r="T74" s="44"/>
      <c r="AR74" s="4"/>
    </row>
    <row r="75" spans="1:44" s="8" customFormat="1" x14ac:dyDescent="0.25">
      <c r="A75" s="52"/>
      <c r="D75" s="49"/>
      <c r="F75" s="5"/>
      <c r="I75" s="52"/>
      <c r="J75" s="52"/>
      <c r="K75" s="39"/>
      <c r="Q75" s="46"/>
      <c r="R75" s="44"/>
      <c r="S75" s="46"/>
      <c r="T75" s="46"/>
      <c r="AR75" s="4"/>
    </row>
    <row r="76" spans="1:44" s="5" customFormat="1" x14ac:dyDescent="0.25">
      <c r="A76" s="7"/>
      <c r="D76" s="49"/>
      <c r="I76" s="7"/>
      <c r="J76" s="7"/>
      <c r="K76" s="39"/>
      <c r="Q76" s="44"/>
      <c r="R76" s="44"/>
      <c r="S76" s="44"/>
      <c r="T76" s="44"/>
      <c r="AR76" s="4"/>
    </row>
    <row r="77" spans="1:44" s="8" customFormat="1" x14ac:dyDescent="0.25">
      <c r="A77" s="52"/>
      <c r="D77" s="49"/>
      <c r="F77" s="5"/>
      <c r="I77" s="52"/>
      <c r="J77" s="52"/>
      <c r="K77" s="39"/>
      <c r="Q77" s="46"/>
      <c r="R77" s="44"/>
      <c r="S77" s="46"/>
      <c r="T77" s="46"/>
      <c r="AR77" s="4"/>
    </row>
    <row r="78" spans="1:44" s="8" customFormat="1" x14ac:dyDescent="0.25">
      <c r="D78" s="49"/>
      <c r="F78" s="5"/>
      <c r="I78" s="52"/>
      <c r="K78" s="39"/>
      <c r="Q78" s="46"/>
      <c r="R78" s="44"/>
      <c r="S78" s="46"/>
      <c r="T78" s="46"/>
      <c r="AR78" s="4"/>
    </row>
    <row r="79" spans="1:44" s="5" customFormat="1" x14ac:dyDescent="0.25">
      <c r="D79" s="49"/>
      <c r="I79" s="7"/>
      <c r="K79" s="39"/>
      <c r="Q79" s="44"/>
      <c r="R79" s="44"/>
      <c r="S79" s="44"/>
      <c r="T79" s="44"/>
      <c r="AR79" s="4"/>
    </row>
    <row r="80" spans="1:44" s="8" customFormat="1" x14ac:dyDescent="0.25">
      <c r="D80" s="49"/>
      <c r="F80" s="5"/>
      <c r="I80" s="52"/>
      <c r="K80" s="39"/>
      <c r="Q80" s="46"/>
      <c r="R80" s="44"/>
      <c r="S80" s="46"/>
      <c r="T80" s="46"/>
      <c r="AR80" s="4"/>
    </row>
    <row r="81" spans="4:44" s="5" customFormat="1" x14ac:dyDescent="0.25">
      <c r="D81" s="49"/>
      <c r="I81" s="7"/>
      <c r="K81" s="39"/>
      <c r="Q81" s="44"/>
      <c r="R81" s="44"/>
      <c r="S81" s="44"/>
      <c r="T81" s="44"/>
      <c r="AR81" s="4"/>
    </row>
    <row r="82" spans="4:44" s="8" customFormat="1" x14ac:dyDescent="0.25">
      <c r="D82" s="49"/>
      <c r="F82" s="5"/>
      <c r="I82" s="52"/>
      <c r="K82" s="39"/>
      <c r="Q82" s="46"/>
      <c r="R82" s="44"/>
      <c r="S82" s="46"/>
      <c r="T82" s="46"/>
      <c r="AR82" s="4"/>
    </row>
    <row r="83" spans="4:44" s="5" customFormat="1" x14ac:dyDescent="0.25">
      <c r="D83" s="49"/>
      <c r="I83" s="7"/>
      <c r="K83" s="39"/>
      <c r="Q83" s="44"/>
      <c r="R83" s="44"/>
      <c r="S83" s="44"/>
      <c r="T83" s="44"/>
      <c r="AR83" s="4"/>
    </row>
    <row r="84" spans="4:44" s="8" customFormat="1" x14ac:dyDescent="0.25">
      <c r="D84" s="49"/>
      <c r="F84" s="5"/>
      <c r="I84" s="52"/>
      <c r="K84" s="39"/>
      <c r="Q84" s="46"/>
      <c r="R84" s="44"/>
      <c r="S84" s="46"/>
      <c r="T84" s="46"/>
      <c r="AR84" s="4"/>
    </row>
    <row r="85" spans="4:44" s="5" customFormat="1" x14ac:dyDescent="0.25">
      <c r="D85" s="49"/>
      <c r="I85" s="7"/>
      <c r="K85" s="39"/>
      <c r="Q85" s="44"/>
      <c r="R85" s="44"/>
      <c r="S85" s="44"/>
      <c r="T85" s="44"/>
      <c r="AR85" s="4"/>
    </row>
    <row r="86" spans="4:44" s="8" customFormat="1" x14ac:dyDescent="0.25">
      <c r="D86" s="49"/>
      <c r="F86" s="5"/>
      <c r="I86" s="52"/>
      <c r="K86" s="39"/>
      <c r="Q86" s="46"/>
      <c r="R86" s="44"/>
      <c r="S86" s="46"/>
      <c r="T86" s="46"/>
      <c r="AR86" s="4"/>
    </row>
    <row r="87" spans="4:44" s="5" customFormat="1" x14ac:dyDescent="0.25">
      <c r="D87" s="49"/>
      <c r="I87" s="7"/>
      <c r="K87" s="39"/>
      <c r="Q87" s="44"/>
      <c r="R87" s="44"/>
      <c r="S87" s="44"/>
      <c r="T87" s="44"/>
      <c r="AR87" s="4"/>
    </row>
    <row r="88" spans="4:44" s="8" customFormat="1" x14ac:dyDescent="0.25">
      <c r="D88" s="49"/>
      <c r="F88" s="5"/>
      <c r="I88" s="52"/>
      <c r="K88" s="39"/>
      <c r="Q88" s="46"/>
      <c r="R88" s="44"/>
      <c r="S88" s="46"/>
      <c r="T88" s="46"/>
      <c r="AR88" s="4"/>
    </row>
    <row r="89" spans="4:44" s="5" customFormat="1" x14ac:dyDescent="0.25">
      <c r="D89" s="49"/>
      <c r="I89" s="7"/>
      <c r="K89" s="39"/>
      <c r="Q89" s="44"/>
      <c r="R89" s="44"/>
      <c r="S89" s="44"/>
      <c r="T89" s="44"/>
      <c r="AR89" s="4"/>
    </row>
    <row r="90" spans="4:44" s="8" customFormat="1" x14ac:dyDescent="0.25">
      <c r="D90" s="49"/>
      <c r="F90" s="5"/>
      <c r="I90" s="52"/>
      <c r="K90" s="39"/>
      <c r="R90" s="46"/>
      <c r="S90" s="44"/>
      <c r="T90" s="46"/>
      <c r="AR90" s="4"/>
    </row>
    <row r="91" spans="4:44" s="5" customFormat="1" x14ac:dyDescent="0.25">
      <c r="D91" s="49"/>
      <c r="I91" s="7"/>
      <c r="K91" s="39"/>
      <c r="R91" s="44"/>
      <c r="S91" s="44"/>
      <c r="T91" s="44"/>
      <c r="AR91" s="4"/>
    </row>
    <row r="92" spans="4:44" s="8" customFormat="1" x14ac:dyDescent="0.25">
      <c r="D92" s="49"/>
      <c r="F92" s="5"/>
      <c r="I92" s="52"/>
      <c r="K92" s="39"/>
      <c r="R92" s="46"/>
      <c r="S92" s="44"/>
      <c r="T92" s="46"/>
      <c r="AR92" s="4"/>
    </row>
    <row r="93" spans="4:44" s="5" customFormat="1" x14ac:dyDescent="0.25">
      <c r="D93" s="49"/>
      <c r="I93" s="7"/>
      <c r="K93" s="39"/>
      <c r="R93" s="44"/>
      <c r="S93" s="44"/>
      <c r="T93" s="44"/>
      <c r="AR93" s="4"/>
    </row>
    <row r="94" spans="4:44" s="8" customFormat="1" x14ac:dyDescent="0.25">
      <c r="D94" s="49"/>
      <c r="F94" s="5"/>
      <c r="I94" s="52"/>
      <c r="K94" s="39"/>
      <c r="R94" s="46"/>
      <c r="S94" s="44"/>
      <c r="T94" s="46"/>
      <c r="AR94" s="4"/>
    </row>
    <row r="95" spans="4:44" s="5" customFormat="1" x14ac:dyDescent="0.25">
      <c r="D95" s="49" t="str">
        <f t="shared" ref="D95:D130" si="0">IF(TRIM(F95)="","",COUNTIF($F$2:$F$200,F95))</f>
        <v/>
      </c>
      <c r="F95" s="5" t="str">
        <f t="shared" ref="F95:F130" si="1">IF(AND(LEN(TRIM(G95))=0,LEN(TRIM(H95))=0),"",CONCATENATE(TRIM(G95),", ",TRIM(H95)))</f>
        <v/>
      </c>
      <c r="I95" s="7">
        <f t="shared" ref="I95:I125" ca="1" si="2">TODAY()</f>
        <v>46149</v>
      </c>
      <c r="K95" s="39" t="str">
        <f t="shared" ref="K95:K130" si="3">IF(AND(TRIM(A95)&lt;&gt;"",TRIM(J95)&lt;&gt;""),IFERROR(DATEDIF(J95,A95,"Y"),""),"")</f>
        <v/>
      </c>
      <c r="R95" s="44"/>
      <c r="S95" s="44" t="str">
        <f t="shared" ref="S95:S124" si="4">IFERROR(IF(OR(Q95="Outreach",Q95=""),"",R95),"")</f>
        <v/>
      </c>
      <c r="T95" s="44"/>
      <c r="AR95" s="4" t="str">
        <f t="shared" ref="AR95:AR130" si="5">IF(R95&lt;&gt;"",R95*1440,"")</f>
        <v/>
      </c>
    </row>
    <row r="96" spans="4:44" s="8" customFormat="1" x14ac:dyDescent="0.25">
      <c r="D96" s="49" t="str">
        <f t="shared" si="0"/>
        <v/>
      </c>
      <c r="F96" s="5" t="str">
        <f t="shared" si="1"/>
        <v/>
      </c>
      <c r="I96" s="52">
        <f t="shared" ca="1" si="2"/>
        <v>46149</v>
      </c>
      <c r="K96" s="39" t="str">
        <f t="shared" si="3"/>
        <v/>
      </c>
      <c r="R96" s="46"/>
      <c r="S96" s="44" t="str">
        <f t="shared" si="4"/>
        <v/>
      </c>
      <c r="T96" s="46"/>
      <c r="AR96" s="4" t="str">
        <f t="shared" si="5"/>
        <v/>
      </c>
    </row>
    <row r="97" spans="4:44" s="5" customFormat="1" x14ac:dyDescent="0.25">
      <c r="D97" s="49" t="str">
        <f t="shared" si="0"/>
        <v/>
      </c>
      <c r="F97" s="5" t="str">
        <f t="shared" si="1"/>
        <v/>
      </c>
      <c r="I97" s="7">
        <f t="shared" ca="1" si="2"/>
        <v>46149</v>
      </c>
      <c r="K97" s="39" t="str">
        <f t="shared" si="3"/>
        <v/>
      </c>
      <c r="R97" s="44"/>
      <c r="S97" s="44" t="str">
        <f t="shared" si="4"/>
        <v/>
      </c>
      <c r="T97" s="44"/>
      <c r="AR97" s="4" t="str">
        <f t="shared" si="5"/>
        <v/>
      </c>
    </row>
    <row r="98" spans="4:44" s="8" customFormat="1" x14ac:dyDescent="0.25">
      <c r="D98" s="49" t="str">
        <f t="shared" si="0"/>
        <v/>
      </c>
      <c r="F98" s="5" t="str">
        <f t="shared" si="1"/>
        <v/>
      </c>
      <c r="I98" s="52">
        <f t="shared" ca="1" si="2"/>
        <v>46149</v>
      </c>
      <c r="K98" s="39" t="str">
        <f t="shared" si="3"/>
        <v/>
      </c>
      <c r="R98" s="46"/>
      <c r="S98" s="44" t="str">
        <f t="shared" si="4"/>
        <v/>
      </c>
      <c r="T98" s="46"/>
      <c r="AR98" s="4" t="str">
        <f t="shared" si="5"/>
        <v/>
      </c>
    </row>
    <row r="99" spans="4:44" s="5" customFormat="1" x14ac:dyDescent="0.25">
      <c r="D99" s="49" t="str">
        <f t="shared" si="0"/>
        <v/>
      </c>
      <c r="F99" s="5" t="str">
        <f t="shared" si="1"/>
        <v/>
      </c>
      <c r="I99" s="7">
        <f t="shared" ca="1" si="2"/>
        <v>46149</v>
      </c>
      <c r="K99" s="39" t="str">
        <f t="shared" si="3"/>
        <v/>
      </c>
      <c r="R99" s="44"/>
      <c r="S99" s="44" t="str">
        <f t="shared" si="4"/>
        <v/>
      </c>
      <c r="T99" s="44"/>
      <c r="AR99" s="4" t="str">
        <f t="shared" si="5"/>
        <v/>
      </c>
    </row>
    <row r="100" spans="4:44" s="8" customFormat="1" x14ac:dyDescent="0.25">
      <c r="D100" s="49" t="str">
        <f t="shared" si="0"/>
        <v/>
      </c>
      <c r="F100" s="5" t="str">
        <f t="shared" si="1"/>
        <v/>
      </c>
      <c r="I100" s="52">
        <f t="shared" ca="1" si="2"/>
        <v>46149</v>
      </c>
      <c r="K100" s="39" t="str">
        <f t="shared" si="3"/>
        <v/>
      </c>
      <c r="R100" s="46"/>
      <c r="S100" s="44" t="str">
        <f t="shared" si="4"/>
        <v/>
      </c>
      <c r="T100" s="46"/>
      <c r="AR100" s="4" t="str">
        <f t="shared" si="5"/>
        <v/>
      </c>
    </row>
    <row r="101" spans="4:44" s="5" customFormat="1" x14ac:dyDescent="0.25">
      <c r="D101" s="49" t="str">
        <f t="shared" si="0"/>
        <v/>
      </c>
      <c r="F101" s="5" t="str">
        <f t="shared" si="1"/>
        <v/>
      </c>
      <c r="I101" s="7">
        <f t="shared" ca="1" si="2"/>
        <v>46149</v>
      </c>
      <c r="K101" s="39" t="str">
        <f t="shared" si="3"/>
        <v/>
      </c>
      <c r="R101" s="44"/>
      <c r="S101" s="44" t="str">
        <f t="shared" si="4"/>
        <v/>
      </c>
      <c r="T101" s="44"/>
      <c r="AR101" s="4" t="str">
        <f t="shared" si="5"/>
        <v/>
      </c>
    </row>
    <row r="102" spans="4:44" s="8" customFormat="1" x14ac:dyDescent="0.25">
      <c r="D102" s="49" t="str">
        <f t="shared" si="0"/>
        <v/>
      </c>
      <c r="F102" s="5" t="str">
        <f t="shared" si="1"/>
        <v/>
      </c>
      <c r="I102" s="52">
        <f t="shared" ca="1" si="2"/>
        <v>46149</v>
      </c>
      <c r="K102" s="39" t="str">
        <f t="shared" si="3"/>
        <v/>
      </c>
      <c r="R102" s="46"/>
      <c r="S102" s="44" t="str">
        <f t="shared" si="4"/>
        <v/>
      </c>
      <c r="T102" s="46"/>
      <c r="AR102" s="4" t="str">
        <f t="shared" si="5"/>
        <v/>
      </c>
    </row>
    <row r="103" spans="4:44" s="5" customFormat="1" x14ac:dyDescent="0.25">
      <c r="D103" s="49" t="str">
        <f t="shared" si="0"/>
        <v/>
      </c>
      <c r="F103" s="5" t="str">
        <f t="shared" si="1"/>
        <v/>
      </c>
      <c r="I103" s="7">
        <f t="shared" ca="1" si="2"/>
        <v>46149</v>
      </c>
      <c r="K103" s="39" t="str">
        <f t="shared" si="3"/>
        <v/>
      </c>
      <c r="R103" s="44"/>
      <c r="S103" s="44" t="str">
        <f t="shared" si="4"/>
        <v/>
      </c>
      <c r="T103" s="44"/>
      <c r="AR103" s="4" t="str">
        <f t="shared" si="5"/>
        <v/>
      </c>
    </row>
    <row r="104" spans="4:44" s="8" customFormat="1" x14ac:dyDescent="0.25">
      <c r="D104" s="49" t="str">
        <f t="shared" si="0"/>
        <v/>
      </c>
      <c r="F104" s="5" t="str">
        <f t="shared" si="1"/>
        <v/>
      </c>
      <c r="I104" s="52">
        <f t="shared" ca="1" si="2"/>
        <v>46149</v>
      </c>
      <c r="K104" s="39" t="str">
        <f t="shared" si="3"/>
        <v/>
      </c>
      <c r="R104" s="46"/>
      <c r="S104" s="44" t="str">
        <f t="shared" si="4"/>
        <v/>
      </c>
      <c r="T104" s="46"/>
      <c r="AR104" s="4" t="str">
        <f t="shared" si="5"/>
        <v/>
      </c>
    </row>
    <row r="105" spans="4:44" s="5" customFormat="1" x14ac:dyDescent="0.25">
      <c r="D105" s="49" t="str">
        <f t="shared" si="0"/>
        <v/>
      </c>
      <c r="F105" s="5" t="str">
        <f t="shared" si="1"/>
        <v/>
      </c>
      <c r="I105" s="7">
        <f t="shared" ca="1" si="2"/>
        <v>46149</v>
      </c>
      <c r="K105" s="39" t="str">
        <f t="shared" si="3"/>
        <v/>
      </c>
      <c r="R105" s="44"/>
      <c r="S105" s="44" t="str">
        <f t="shared" si="4"/>
        <v/>
      </c>
      <c r="T105" s="44"/>
      <c r="AR105" s="4" t="str">
        <f t="shared" si="5"/>
        <v/>
      </c>
    </row>
    <row r="106" spans="4:44" s="8" customFormat="1" x14ac:dyDescent="0.25">
      <c r="D106" s="49" t="str">
        <f t="shared" si="0"/>
        <v/>
      </c>
      <c r="F106" s="5" t="str">
        <f t="shared" si="1"/>
        <v/>
      </c>
      <c r="I106" s="52">
        <f t="shared" ca="1" si="2"/>
        <v>46149</v>
      </c>
      <c r="K106" s="39" t="str">
        <f t="shared" si="3"/>
        <v/>
      </c>
      <c r="R106" s="46"/>
      <c r="S106" s="44" t="str">
        <f t="shared" si="4"/>
        <v/>
      </c>
      <c r="T106" s="46"/>
      <c r="AR106" s="4" t="str">
        <f t="shared" si="5"/>
        <v/>
      </c>
    </row>
    <row r="107" spans="4:44" s="5" customFormat="1" x14ac:dyDescent="0.25">
      <c r="D107" s="49" t="str">
        <f t="shared" si="0"/>
        <v/>
      </c>
      <c r="F107" s="5" t="str">
        <f t="shared" si="1"/>
        <v/>
      </c>
      <c r="I107" s="7">
        <f t="shared" ca="1" si="2"/>
        <v>46149</v>
      </c>
      <c r="K107" s="39" t="str">
        <f t="shared" si="3"/>
        <v/>
      </c>
      <c r="R107" s="44"/>
      <c r="S107" s="44" t="str">
        <f t="shared" si="4"/>
        <v/>
      </c>
      <c r="T107" s="44"/>
      <c r="AR107" s="4" t="str">
        <f t="shared" si="5"/>
        <v/>
      </c>
    </row>
    <row r="108" spans="4:44" s="8" customFormat="1" x14ac:dyDescent="0.25">
      <c r="D108" s="49" t="str">
        <f t="shared" si="0"/>
        <v/>
      </c>
      <c r="F108" s="5" t="str">
        <f t="shared" si="1"/>
        <v/>
      </c>
      <c r="I108" s="52">
        <f t="shared" ca="1" si="2"/>
        <v>46149</v>
      </c>
      <c r="K108" s="39" t="str">
        <f t="shared" si="3"/>
        <v/>
      </c>
      <c r="R108" s="46"/>
      <c r="S108" s="44" t="str">
        <f t="shared" si="4"/>
        <v/>
      </c>
      <c r="T108" s="46"/>
      <c r="AR108" s="4" t="str">
        <f t="shared" si="5"/>
        <v/>
      </c>
    </row>
    <row r="109" spans="4:44" s="5" customFormat="1" x14ac:dyDescent="0.25">
      <c r="D109" s="49" t="str">
        <f t="shared" si="0"/>
        <v/>
      </c>
      <c r="F109" s="5" t="str">
        <f t="shared" si="1"/>
        <v/>
      </c>
      <c r="I109" s="7">
        <f t="shared" ca="1" si="2"/>
        <v>46149</v>
      </c>
      <c r="K109" s="39" t="str">
        <f t="shared" si="3"/>
        <v/>
      </c>
      <c r="R109" s="44"/>
      <c r="S109" s="44" t="str">
        <f t="shared" si="4"/>
        <v/>
      </c>
      <c r="T109" s="44"/>
      <c r="AR109" s="4" t="str">
        <f t="shared" si="5"/>
        <v/>
      </c>
    </row>
    <row r="110" spans="4:44" s="8" customFormat="1" x14ac:dyDescent="0.25">
      <c r="D110" s="49" t="str">
        <f t="shared" si="0"/>
        <v/>
      </c>
      <c r="F110" s="5" t="str">
        <f t="shared" si="1"/>
        <v/>
      </c>
      <c r="I110" s="52">
        <f t="shared" ca="1" si="2"/>
        <v>46149</v>
      </c>
      <c r="K110" s="39" t="str">
        <f t="shared" si="3"/>
        <v/>
      </c>
      <c r="R110" s="46"/>
      <c r="S110" s="44" t="str">
        <f t="shared" si="4"/>
        <v/>
      </c>
      <c r="T110" s="46"/>
      <c r="AR110" s="4" t="str">
        <f t="shared" si="5"/>
        <v/>
      </c>
    </row>
    <row r="111" spans="4:44" s="5" customFormat="1" x14ac:dyDescent="0.25">
      <c r="D111" s="49" t="str">
        <f t="shared" si="0"/>
        <v/>
      </c>
      <c r="F111" s="5" t="str">
        <f t="shared" si="1"/>
        <v/>
      </c>
      <c r="I111" s="7">
        <f t="shared" ca="1" si="2"/>
        <v>46149</v>
      </c>
      <c r="K111" s="39" t="str">
        <f t="shared" si="3"/>
        <v/>
      </c>
      <c r="R111" s="44"/>
      <c r="S111" s="44" t="str">
        <f t="shared" si="4"/>
        <v/>
      </c>
      <c r="T111" s="44"/>
      <c r="AR111" s="4" t="str">
        <f t="shared" si="5"/>
        <v/>
      </c>
    </row>
    <row r="112" spans="4:44" s="8" customFormat="1" x14ac:dyDescent="0.25">
      <c r="D112" s="49" t="str">
        <f t="shared" si="0"/>
        <v/>
      </c>
      <c r="F112" s="5" t="str">
        <f t="shared" si="1"/>
        <v/>
      </c>
      <c r="I112" s="52">
        <f t="shared" ca="1" si="2"/>
        <v>46149</v>
      </c>
      <c r="K112" s="39" t="str">
        <f t="shared" si="3"/>
        <v/>
      </c>
      <c r="R112" s="46"/>
      <c r="S112" s="44" t="str">
        <f t="shared" si="4"/>
        <v/>
      </c>
      <c r="T112" s="46"/>
      <c r="AR112" s="4" t="str">
        <f t="shared" si="5"/>
        <v/>
      </c>
    </row>
    <row r="113" spans="4:44" s="5" customFormat="1" x14ac:dyDescent="0.25">
      <c r="D113" s="49" t="str">
        <f t="shared" si="0"/>
        <v/>
      </c>
      <c r="F113" s="5" t="str">
        <f t="shared" si="1"/>
        <v/>
      </c>
      <c r="I113" s="7">
        <f t="shared" ca="1" si="2"/>
        <v>46149</v>
      </c>
      <c r="K113" s="39" t="str">
        <f t="shared" si="3"/>
        <v/>
      </c>
      <c r="R113" s="44"/>
      <c r="S113" s="44" t="str">
        <f t="shared" si="4"/>
        <v/>
      </c>
      <c r="T113" s="44"/>
      <c r="AR113" s="4" t="str">
        <f t="shared" si="5"/>
        <v/>
      </c>
    </row>
    <row r="114" spans="4:44" s="8" customFormat="1" x14ac:dyDescent="0.25">
      <c r="D114" s="49" t="str">
        <f t="shared" si="0"/>
        <v/>
      </c>
      <c r="F114" s="5" t="str">
        <f t="shared" si="1"/>
        <v/>
      </c>
      <c r="I114" s="52">
        <f t="shared" ca="1" si="2"/>
        <v>46149</v>
      </c>
      <c r="K114" s="39" t="str">
        <f t="shared" si="3"/>
        <v/>
      </c>
      <c r="R114" s="46"/>
      <c r="S114" s="44" t="str">
        <f t="shared" si="4"/>
        <v/>
      </c>
      <c r="T114" s="46"/>
      <c r="AR114" s="4" t="str">
        <f t="shared" si="5"/>
        <v/>
      </c>
    </row>
    <row r="115" spans="4:44" s="5" customFormat="1" x14ac:dyDescent="0.25">
      <c r="D115" s="49" t="str">
        <f t="shared" si="0"/>
        <v/>
      </c>
      <c r="F115" s="5" t="str">
        <f t="shared" si="1"/>
        <v/>
      </c>
      <c r="I115" s="7">
        <f t="shared" ca="1" si="2"/>
        <v>46149</v>
      </c>
      <c r="K115" s="39" t="str">
        <f t="shared" si="3"/>
        <v/>
      </c>
      <c r="R115" s="44"/>
      <c r="S115" s="44" t="str">
        <f t="shared" si="4"/>
        <v/>
      </c>
      <c r="T115" s="44"/>
      <c r="AR115" s="4" t="str">
        <f t="shared" si="5"/>
        <v/>
      </c>
    </row>
    <row r="116" spans="4:44" s="8" customFormat="1" x14ac:dyDescent="0.25">
      <c r="D116" s="49" t="str">
        <f t="shared" si="0"/>
        <v/>
      </c>
      <c r="F116" s="5" t="str">
        <f t="shared" si="1"/>
        <v/>
      </c>
      <c r="I116" s="52">
        <f t="shared" ca="1" si="2"/>
        <v>46149</v>
      </c>
      <c r="K116" s="39" t="str">
        <f t="shared" si="3"/>
        <v/>
      </c>
      <c r="R116" s="46"/>
      <c r="S116" s="44" t="str">
        <f t="shared" si="4"/>
        <v/>
      </c>
      <c r="T116" s="46"/>
      <c r="AR116" s="4" t="str">
        <f t="shared" si="5"/>
        <v/>
      </c>
    </row>
    <row r="117" spans="4:44" s="5" customFormat="1" x14ac:dyDescent="0.25">
      <c r="D117" s="49" t="str">
        <f t="shared" si="0"/>
        <v/>
      </c>
      <c r="F117" s="5" t="str">
        <f t="shared" si="1"/>
        <v/>
      </c>
      <c r="I117" s="7">
        <f t="shared" ca="1" si="2"/>
        <v>46149</v>
      </c>
      <c r="K117" s="39" t="str">
        <f t="shared" si="3"/>
        <v/>
      </c>
      <c r="R117" s="44"/>
      <c r="S117" s="44" t="str">
        <f t="shared" si="4"/>
        <v/>
      </c>
      <c r="T117" s="44"/>
      <c r="AR117" s="4" t="str">
        <f t="shared" si="5"/>
        <v/>
      </c>
    </row>
    <row r="118" spans="4:44" s="8" customFormat="1" x14ac:dyDescent="0.25">
      <c r="D118" s="49" t="str">
        <f t="shared" si="0"/>
        <v/>
      </c>
      <c r="F118" s="5" t="str">
        <f t="shared" si="1"/>
        <v/>
      </c>
      <c r="I118" s="52">
        <f t="shared" ca="1" si="2"/>
        <v>46149</v>
      </c>
      <c r="K118" s="39" t="str">
        <f t="shared" si="3"/>
        <v/>
      </c>
      <c r="R118" s="46"/>
      <c r="S118" s="44" t="str">
        <f t="shared" si="4"/>
        <v/>
      </c>
      <c r="T118" s="46"/>
      <c r="AR118" s="4" t="str">
        <f t="shared" si="5"/>
        <v/>
      </c>
    </row>
    <row r="119" spans="4:44" s="5" customFormat="1" x14ac:dyDescent="0.25">
      <c r="D119" s="49" t="str">
        <f t="shared" si="0"/>
        <v/>
      </c>
      <c r="F119" s="5" t="str">
        <f t="shared" si="1"/>
        <v/>
      </c>
      <c r="I119" s="7">
        <f t="shared" ca="1" si="2"/>
        <v>46149</v>
      </c>
      <c r="K119" s="39" t="str">
        <f t="shared" si="3"/>
        <v/>
      </c>
      <c r="R119" s="44"/>
      <c r="S119" s="44" t="str">
        <f t="shared" si="4"/>
        <v/>
      </c>
      <c r="T119" s="44"/>
      <c r="AR119" s="4" t="str">
        <f t="shared" si="5"/>
        <v/>
      </c>
    </row>
    <row r="120" spans="4:44" s="8" customFormat="1" x14ac:dyDescent="0.25">
      <c r="D120" s="49" t="str">
        <f t="shared" si="0"/>
        <v/>
      </c>
      <c r="F120" s="5" t="str">
        <f t="shared" si="1"/>
        <v/>
      </c>
      <c r="I120" s="52">
        <f ca="1">TODAY()</f>
        <v>46149</v>
      </c>
      <c r="K120" s="39" t="str">
        <f t="shared" si="3"/>
        <v/>
      </c>
      <c r="R120" s="46"/>
      <c r="S120" s="44" t="str">
        <f t="shared" si="4"/>
        <v/>
      </c>
      <c r="T120" s="46"/>
      <c r="AR120" s="4" t="str">
        <f t="shared" si="5"/>
        <v/>
      </c>
    </row>
    <row r="121" spans="4:44" s="5" customFormat="1" x14ac:dyDescent="0.25">
      <c r="D121" s="49" t="str">
        <f t="shared" si="0"/>
        <v/>
      </c>
      <c r="F121" s="5" t="str">
        <f t="shared" si="1"/>
        <v/>
      </c>
      <c r="I121" s="7">
        <f t="shared" ca="1" si="2"/>
        <v>46149</v>
      </c>
      <c r="K121" s="39" t="str">
        <f t="shared" si="3"/>
        <v/>
      </c>
      <c r="R121" s="44"/>
      <c r="S121" s="44" t="str">
        <f t="shared" si="4"/>
        <v/>
      </c>
      <c r="T121" s="44"/>
      <c r="AR121" s="4" t="str">
        <f t="shared" si="5"/>
        <v/>
      </c>
    </row>
    <row r="122" spans="4:44" s="8" customFormat="1" x14ac:dyDescent="0.25">
      <c r="D122" s="49" t="str">
        <f t="shared" si="0"/>
        <v/>
      </c>
      <c r="F122" s="5" t="str">
        <f t="shared" si="1"/>
        <v/>
      </c>
      <c r="I122" s="52">
        <f t="shared" ca="1" si="2"/>
        <v>46149</v>
      </c>
      <c r="K122" s="39" t="str">
        <f t="shared" si="3"/>
        <v/>
      </c>
      <c r="R122" s="46"/>
      <c r="S122" s="44" t="str">
        <f t="shared" si="4"/>
        <v/>
      </c>
      <c r="T122" s="46"/>
      <c r="AR122" s="4" t="str">
        <f t="shared" si="5"/>
        <v/>
      </c>
    </row>
    <row r="123" spans="4:44" s="5" customFormat="1" x14ac:dyDescent="0.25">
      <c r="D123" s="49" t="str">
        <f t="shared" si="0"/>
        <v/>
      </c>
      <c r="F123" s="5" t="str">
        <f t="shared" si="1"/>
        <v/>
      </c>
      <c r="I123" s="7">
        <f t="shared" ca="1" si="2"/>
        <v>46149</v>
      </c>
      <c r="K123" s="39" t="str">
        <f t="shared" si="3"/>
        <v/>
      </c>
      <c r="R123" s="44"/>
      <c r="S123" s="44" t="str">
        <f t="shared" si="4"/>
        <v/>
      </c>
      <c r="T123" s="44"/>
      <c r="AR123" s="4" t="str">
        <f t="shared" si="5"/>
        <v/>
      </c>
    </row>
    <row r="124" spans="4:44" s="8" customFormat="1" x14ac:dyDescent="0.25">
      <c r="D124" s="49" t="str">
        <f t="shared" si="0"/>
        <v/>
      </c>
      <c r="F124" s="5" t="str">
        <f t="shared" si="1"/>
        <v/>
      </c>
      <c r="I124" s="52">
        <f t="shared" ca="1" si="2"/>
        <v>46149</v>
      </c>
      <c r="K124" s="39" t="str">
        <f t="shared" si="3"/>
        <v/>
      </c>
      <c r="R124" s="46"/>
      <c r="S124" s="44" t="str">
        <f t="shared" si="4"/>
        <v/>
      </c>
      <c r="T124" s="46"/>
      <c r="AR124" s="4" t="str">
        <f t="shared" si="5"/>
        <v/>
      </c>
    </row>
    <row r="125" spans="4:44" s="5" customFormat="1" x14ac:dyDescent="0.25">
      <c r="D125" s="49" t="str">
        <f t="shared" si="0"/>
        <v/>
      </c>
      <c r="F125" s="5" t="str">
        <f t="shared" si="1"/>
        <v/>
      </c>
      <c r="I125" s="7">
        <f t="shared" ca="1" si="2"/>
        <v>46149</v>
      </c>
      <c r="K125" s="39" t="str">
        <f t="shared" si="3"/>
        <v/>
      </c>
      <c r="R125" s="44"/>
      <c r="S125" s="44" t="str">
        <f t="shared" ref="S125:S156" si="6">IFERROR(IF(OR(Q125="Outreach",Q125=""),"",R125),"")</f>
        <v/>
      </c>
      <c r="T125" s="44"/>
      <c r="AR125" s="4" t="str">
        <f t="shared" si="5"/>
        <v/>
      </c>
    </row>
    <row r="126" spans="4:44" s="8" customFormat="1" x14ac:dyDescent="0.25">
      <c r="D126" s="49" t="str">
        <f t="shared" si="0"/>
        <v/>
      </c>
      <c r="F126" s="5" t="str">
        <f t="shared" si="1"/>
        <v/>
      </c>
      <c r="I126" s="52">
        <f ca="1">TODAY()</f>
        <v>46149</v>
      </c>
      <c r="K126" s="39" t="str">
        <f t="shared" si="3"/>
        <v/>
      </c>
      <c r="R126" s="46"/>
      <c r="S126" s="44" t="str">
        <f t="shared" si="6"/>
        <v/>
      </c>
      <c r="T126" s="46"/>
      <c r="AR126" s="4" t="str">
        <f t="shared" si="5"/>
        <v/>
      </c>
    </row>
    <row r="127" spans="4:44" s="5" customFormat="1" x14ac:dyDescent="0.25">
      <c r="D127" s="49" t="str">
        <f t="shared" si="0"/>
        <v/>
      </c>
      <c r="F127" s="5" t="str">
        <f t="shared" si="1"/>
        <v/>
      </c>
      <c r="I127" s="7">
        <f t="shared" ref="I127:I169" ca="1" si="7">TODAY()</f>
        <v>46149</v>
      </c>
      <c r="K127" s="39" t="str">
        <f t="shared" si="3"/>
        <v/>
      </c>
      <c r="R127" s="44"/>
      <c r="S127" s="44" t="str">
        <f t="shared" si="6"/>
        <v/>
      </c>
      <c r="T127" s="44"/>
      <c r="AR127" s="4" t="str">
        <f t="shared" si="5"/>
        <v/>
      </c>
    </row>
    <row r="128" spans="4:44" s="8" customFormat="1" x14ac:dyDescent="0.25">
      <c r="D128" s="49" t="str">
        <f t="shared" si="0"/>
        <v/>
      </c>
      <c r="F128" s="5" t="str">
        <f t="shared" si="1"/>
        <v/>
      </c>
      <c r="I128" s="52">
        <f t="shared" ca="1" si="7"/>
        <v>46149</v>
      </c>
      <c r="K128" s="39" t="str">
        <f t="shared" si="3"/>
        <v/>
      </c>
      <c r="R128" s="46"/>
      <c r="S128" s="44" t="str">
        <f t="shared" si="6"/>
        <v/>
      </c>
      <c r="T128" s="46"/>
      <c r="AR128" s="4" t="str">
        <f t="shared" si="5"/>
        <v/>
      </c>
    </row>
    <row r="129" spans="4:44" s="5" customFormat="1" x14ac:dyDescent="0.25">
      <c r="D129" s="49" t="str">
        <f t="shared" si="0"/>
        <v/>
      </c>
      <c r="F129" s="5" t="str">
        <f t="shared" si="1"/>
        <v/>
      </c>
      <c r="I129" s="7">
        <f t="shared" ca="1" si="7"/>
        <v>46149</v>
      </c>
      <c r="K129" s="39" t="str">
        <f t="shared" si="3"/>
        <v/>
      </c>
      <c r="R129" s="44"/>
      <c r="S129" s="44" t="str">
        <f t="shared" si="6"/>
        <v/>
      </c>
      <c r="T129" s="44"/>
      <c r="AR129" s="4" t="str">
        <f t="shared" si="5"/>
        <v/>
      </c>
    </row>
    <row r="130" spans="4:44" s="8" customFormat="1" x14ac:dyDescent="0.25">
      <c r="D130" s="49" t="str">
        <f t="shared" si="0"/>
        <v/>
      </c>
      <c r="F130" s="5" t="str">
        <f t="shared" si="1"/>
        <v/>
      </c>
      <c r="I130" s="52">
        <f t="shared" ca="1" si="7"/>
        <v>46149</v>
      </c>
      <c r="K130" s="39" t="str">
        <f t="shared" si="3"/>
        <v/>
      </c>
      <c r="R130" s="46"/>
      <c r="S130" s="44" t="str">
        <f t="shared" si="6"/>
        <v/>
      </c>
      <c r="T130" s="46"/>
      <c r="AR130" s="4" t="str">
        <f t="shared" si="5"/>
        <v/>
      </c>
    </row>
    <row r="131" spans="4:44" s="5" customFormat="1" x14ac:dyDescent="0.25">
      <c r="D131" s="49" t="str">
        <f t="shared" ref="D131:D194" si="8">IF(TRIM(F131)="","",COUNTIF($F$2:$F$200,F131))</f>
        <v/>
      </c>
      <c r="F131" s="5" t="str">
        <f t="shared" ref="F131:F194" si="9">IF(AND(LEN(TRIM(G131))=0,LEN(TRIM(H131))=0),"",CONCATENATE(TRIM(G131),", ",TRIM(H131)))</f>
        <v/>
      </c>
      <c r="I131" s="7">
        <f t="shared" ca="1" si="7"/>
        <v>46149</v>
      </c>
      <c r="K131" s="39" t="str">
        <f t="shared" ref="K131:K194" si="10">IF(AND(TRIM(A131)&lt;&gt;"",TRIM(J131)&lt;&gt;""),IFERROR(DATEDIF(J131,A131,"Y"),""),"")</f>
        <v/>
      </c>
      <c r="R131" s="44"/>
      <c r="S131" s="44" t="str">
        <f t="shared" si="6"/>
        <v/>
      </c>
      <c r="T131" s="44"/>
      <c r="AR131" s="4" t="str">
        <f t="shared" ref="AR131:AR194" si="11">IF(R131&lt;&gt;"",R131*1440,"")</f>
        <v/>
      </c>
    </row>
    <row r="132" spans="4:44" s="8" customFormat="1" x14ac:dyDescent="0.25">
      <c r="D132" s="49" t="str">
        <f t="shared" si="8"/>
        <v/>
      </c>
      <c r="F132" s="5" t="str">
        <f t="shared" si="9"/>
        <v/>
      </c>
      <c r="I132" s="52">
        <f t="shared" ca="1" si="7"/>
        <v>46149</v>
      </c>
      <c r="K132" s="39" t="str">
        <f t="shared" si="10"/>
        <v/>
      </c>
      <c r="R132" s="46"/>
      <c r="S132" s="44" t="str">
        <f t="shared" si="6"/>
        <v/>
      </c>
      <c r="T132" s="46"/>
      <c r="AR132" s="4" t="str">
        <f t="shared" si="11"/>
        <v/>
      </c>
    </row>
    <row r="133" spans="4:44" s="5" customFormat="1" x14ac:dyDescent="0.25">
      <c r="D133" s="49" t="str">
        <f t="shared" si="8"/>
        <v/>
      </c>
      <c r="F133" s="5" t="str">
        <f t="shared" si="9"/>
        <v/>
      </c>
      <c r="I133" s="7">
        <f t="shared" ca="1" si="7"/>
        <v>46149</v>
      </c>
      <c r="K133" s="39" t="str">
        <f t="shared" si="10"/>
        <v/>
      </c>
      <c r="R133" s="44"/>
      <c r="S133" s="44" t="str">
        <f t="shared" si="6"/>
        <v/>
      </c>
      <c r="T133" s="44"/>
      <c r="AR133" s="4" t="str">
        <f t="shared" si="11"/>
        <v/>
      </c>
    </row>
    <row r="134" spans="4:44" s="8" customFormat="1" x14ac:dyDescent="0.25">
      <c r="D134" s="49" t="str">
        <f t="shared" si="8"/>
        <v/>
      </c>
      <c r="F134" s="5" t="str">
        <f t="shared" si="9"/>
        <v/>
      </c>
      <c r="I134" s="52">
        <f t="shared" ca="1" si="7"/>
        <v>46149</v>
      </c>
      <c r="K134" s="39" t="str">
        <f t="shared" si="10"/>
        <v/>
      </c>
      <c r="R134" s="46"/>
      <c r="S134" s="44" t="str">
        <f t="shared" si="6"/>
        <v/>
      </c>
      <c r="T134" s="46"/>
      <c r="AR134" s="4" t="str">
        <f t="shared" si="11"/>
        <v/>
      </c>
    </row>
    <row r="135" spans="4:44" s="5" customFormat="1" x14ac:dyDescent="0.25">
      <c r="D135" s="49" t="str">
        <f t="shared" si="8"/>
        <v/>
      </c>
      <c r="F135" s="5" t="str">
        <f t="shared" si="9"/>
        <v/>
      </c>
      <c r="I135" s="7">
        <f t="shared" ca="1" si="7"/>
        <v>46149</v>
      </c>
      <c r="K135" s="39" t="str">
        <f t="shared" si="10"/>
        <v/>
      </c>
      <c r="R135" s="44"/>
      <c r="S135" s="44" t="str">
        <f t="shared" si="6"/>
        <v/>
      </c>
      <c r="T135" s="44"/>
      <c r="AR135" s="4" t="str">
        <f t="shared" si="11"/>
        <v/>
      </c>
    </row>
    <row r="136" spans="4:44" s="8" customFormat="1" x14ac:dyDescent="0.25">
      <c r="D136" s="49" t="str">
        <f t="shared" si="8"/>
        <v/>
      </c>
      <c r="F136" s="5" t="str">
        <f t="shared" si="9"/>
        <v/>
      </c>
      <c r="I136" s="52">
        <f t="shared" ca="1" si="7"/>
        <v>46149</v>
      </c>
      <c r="K136" s="39" t="str">
        <f t="shared" si="10"/>
        <v/>
      </c>
      <c r="R136" s="46"/>
      <c r="S136" s="44" t="str">
        <f t="shared" si="6"/>
        <v/>
      </c>
      <c r="T136" s="46"/>
      <c r="AR136" s="4" t="str">
        <f t="shared" si="11"/>
        <v/>
      </c>
    </row>
    <row r="137" spans="4:44" s="5" customFormat="1" x14ac:dyDescent="0.25">
      <c r="D137" s="49" t="str">
        <f t="shared" si="8"/>
        <v/>
      </c>
      <c r="F137" s="5" t="str">
        <f t="shared" si="9"/>
        <v/>
      </c>
      <c r="I137" s="7">
        <f t="shared" ca="1" si="7"/>
        <v>46149</v>
      </c>
      <c r="K137" s="39" t="str">
        <f t="shared" si="10"/>
        <v/>
      </c>
      <c r="R137" s="44"/>
      <c r="S137" s="44" t="str">
        <f t="shared" si="6"/>
        <v/>
      </c>
      <c r="T137" s="44"/>
      <c r="AR137" s="4" t="str">
        <f t="shared" si="11"/>
        <v/>
      </c>
    </row>
    <row r="138" spans="4:44" s="8" customFormat="1" x14ac:dyDescent="0.25">
      <c r="D138" s="49" t="str">
        <f t="shared" si="8"/>
        <v/>
      </c>
      <c r="F138" s="5" t="str">
        <f t="shared" si="9"/>
        <v/>
      </c>
      <c r="I138" s="52">
        <f t="shared" ca="1" si="7"/>
        <v>46149</v>
      </c>
      <c r="K138" s="39" t="str">
        <f t="shared" si="10"/>
        <v/>
      </c>
      <c r="R138" s="46"/>
      <c r="S138" s="44" t="str">
        <f t="shared" si="6"/>
        <v/>
      </c>
      <c r="T138" s="46"/>
      <c r="AR138" s="4" t="str">
        <f t="shared" si="11"/>
        <v/>
      </c>
    </row>
    <row r="139" spans="4:44" s="5" customFormat="1" x14ac:dyDescent="0.25">
      <c r="D139" s="49" t="str">
        <f t="shared" si="8"/>
        <v/>
      </c>
      <c r="F139" s="5" t="str">
        <f t="shared" si="9"/>
        <v/>
      </c>
      <c r="I139" s="7">
        <f t="shared" ca="1" si="7"/>
        <v>46149</v>
      </c>
      <c r="K139" s="39" t="str">
        <f t="shared" si="10"/>
        <v/>
      </c>
      <c r="R139" s="44"/>
      <c r="S139" s="44" t="str">
        <f t="shared" si="6"/>
        <v/>
      </c>
      <c r="T139" s="44"/>
      <c r="AR139" s="4" t="str">
        <f t="shared" si="11"/>
        <v/>
      </c>
    </row>
    <row r="140" spans="4:44" s="8" customFormat="1" x14ac:dyDescent="0.25">
      <c r="D140" s="49" t="str">
        <f t="shared" si="8"/>
        <v/>
      </c>
      <c r="F140" s="5" t="str">
        <f t="shared" si="9"/>
        <v/>
      </c>
      <c r="I140" s="52">
        <f t="shared" ca="1" si="7"/>
        <v>46149</v>
      </c>
      <c r="K140" s="39" t="str">
        <f t="shared" si="10"/>
        <v/>
      </c>
      <c r="R140" s="46"/>
      <c r="S140" s="44" t="str">
        <f t="shared" si="6"/>
        <v/>
      </c>
      <c r="T140" s="46"/>
      <c r="AR140" s="4" t="str">
        <f t="shared" si="11"/>
        <v/>
      </c>
    </row>
    <row r="141" spans="4:44" s="5" customFormat="1" x14ac:dyDescent="0.25">
      <c r="D141" s="49" t="str">
        <f t="shared" si="8"/>
        <v/>
      </c>
      <c r="F141" s="5" t="str">
        <f t="shared" si="9"/>
        <v/>
      </c>
      <c r="I141" s="7">
        <f t="shared" ca="1" si="7"/>
        <v>46149</v>
      </c>
      <c r="K141" s="39" t="str">
        <f t="shared" si="10"/>
        <v/>
      </c>
      <c r="R141" s="44"/>
      <c r="S141" s="44" t="str">
        <f t="shared" si="6"/>
        <v/>
      </c>
      <c r="T141" s="44"/>
      <c r="AR141" s="4" t="str">
        <f t="shared" si="11"/>
        <v/>
      </c>
    </row>
    <row r="142" spans="4:44" s="8" customFormat="1" x14ac:dyDescent="0.25">
      <c r="D142" s="49" t="str">
        <f t="shared" si="8"/>
        <v/>
      </c>
      <c r="F142" s="5" t="str">
        <f t="shared" si="9"/>
        <v/>
      </c>
      <c r="I142" s="52">
        <f t="shared" ca="1" si="7"/>
        <v>46149</v>
      </c>
      <c r="K142" s="39" t="str">
        <f t="shared" si="10"/>
        <v/>
      </c>
      <c r="R142" s="46"/>
      <c r="S142" s="44" t="str">
        <f t="shared" si="6"/>
        <v/>
      </c>
      <c r="T142" s="46"/>
      <c r="AR142" s="4" t="str">
        <f t="shared" si="11"/>
        <v/>
      </c>
    </row>
    <row r="143" spans="4:44" s="5" customFormat="1" x14ac:dyDescent="0.25">
      <c r="D143" s="49" t="str">
        <f t="shared" si="8"/>
        <v/>
      </c>
      <c r="F143" s="5" t="str">
        <f t="shared" si="9"/>
        <v/>
      </c>
      <c r="I143" s="7">
        <f t="shared" ca="1" si="7"/>
        <v>46149</v>
      </c>
      <c r="K143" s="39" t="str">
        <f t="shared" si="10"/>
        <v/>
      </c>
      <c r="R143" s="44"/>
      <c r="S143" s="44" t="str">
        <f t="shared" si="6"/>
        <v/>
      </c>
      <c r="T143" s="44"/>
      <c r="AR143" s="4" t="str">
        <f t="shared" si="11"/>
        <v/>
      </c>
    </row>
    <row r="144" spans="4:44" s="8" customFormat="1" x14ac:dyDescent="0.25">
      <c r="D144" s="49" t="str">
        <f t="shared" si="8"/>
        <v/>
      </c>
      <c r="F144" s="5" t="str">
        <f t="shared" si="9"/>
        <v/>
      </c>
      <c r="I144" s="52">
        <f t="shared" ca="1" si="7"/>
        <v>46149</v>
      </c>
      <c r="K144" s="39" t="str">
        <f t="shared" si="10"/>
        <v/>
      </c>
      <c r="R144" s="46"/>
      <c r="S144" s="44" t="str">
        <f t="shared" si="6"/>
        <v/>
      </c>
      <c r="T144" s="46"/>
      <c r="AR144" s="4" t="str">
        <f t="shared" si="11"/>
        <v/>
      </c>
    </row>
    <row r="145" spans="1:44" s="5" customFormat="1" x14ac:dyDescent="0.25">
      <c r="D145" s="49" t="str">
        <f t="shared" si="8"/>
        <v/>
      </c>
      <c r="F145" s="5" t="str">
        <f t="shared" si="9"/>
        <v/>
      </c>
      <c r="I145" s="7">
        <f t="shared" ca="1" si="7"/>
        <v>46149</v>
      </c>
      <c r="K145" s="39" t="str">
        <f t="shared" si="10"/>
        <v/>
      </c>
      <c r="R145" s="44"/>
      <c r="S145" s="44" t="str">
        <f t="shared" si="6"/>
        <v/>
      </c>
      <c r="T145" s="44"/>
      <c r="AR145" s="4" t="str">
        <f t="shared" si="11"/>
        <v/>
      </c>
    </row>
    <row r="146" spans="1:44" s="8" customFormat="1" x14ac:dyDescent="0.25">
      <c r="D146" s="49" t="str">
        <f t="shared" si="8"/>
        <v/>
      </c>
      <c r="F146" s="5" t="str">
        <f t="shared" si="9"/>
        <v/>
      </c>
      <c r="I146" s="52">
        <f t="shared" ca="1" si="7"/>
        <v>46149</v>
      </c>
      <c r="K146" s="39" t="str">
        <f t="shared" si="10"/>
        <v/>
      </c>
      <c r="R146" s="46"/>
      <c r="S146" s="44" t="str">
        <f t="shared" si="6"/>
        <v/>
      </c>
      <c r="T146" s="46"/>
      <c r="AR146" s="4" t="str">
        <f t="shared" si="11"/>
        <v/>
      </c>
    </row>
    <row r="147" spans="1:44" s="5" customFormat="1" x14ac:dyDescent="0.25">
      <c r="D147" s="49" t="str">
        <f t="shared" si="8"/>
        <v/>
      </c>
      <c r="F147" s="5" t="str">
        <f t="shared" si="9"/>
        <v/>
      </c>
      <c r="I147" s="7">
        <f t="shared" ca="1" si="7"/>
        <v>46149</v>
      </c>
      <c r="K147" s="39" t="str">
        <f t="shared" si="10"/>
        <v/>
      </c>
      <c r="R147" s="44"/>
      <c r="S147" s="44" t="str">
        <f t="shared" si="6"/>
        <v/>
      </c>
      <c r="T147" s="44"/>
      <c r="AR147" s="4" t="str">
        <f t="shared" si="11"/>
        <v/>
      </c>
    </row>
    <row r="148" spans="1:44" s="8" customFormat="1" x14ac:dyDescent="0.25">
      <c r="D148" s="49" t="str">
        <f t="shared" si="8"/>
        <v/>
      </c>
      <c r="F148" s="5" t="str">
        <f t="shared" si="9"/>
        <v/>
      </c>
      <c r="I148" s="52">
        <f t="shared" ca="1" si="7"/>
        <v>46149</v>
      </c>
      <c r="K148" s="39" t="str">
        <f t="shared" si="10"/>
        <v/>
      </c>
      <c r="R148" s="46"/>
      <c r="S148" s="44" t="str">
        <f t="shared" si="6"/>
        <v/>
      </c>
      <c r="T148" s="46"/>
      <c r="AR148" s="4" t="str">
        <f t="shared" si="11"/>
        <v/>
      </c>
    </row>
    <row r="149" spans="1:44" s="5" customFormat="1" x14ac:dyDescent="0.25">
      <c r="D149" s="49" t="str">
        <f t="shared" si="8"/>
        <v/>
      </c>
      <c r="F149" s="5" t="str">
        <f t="shared" si="9"/>
        <v/>
      </c>
      <c r="I149" s="7">
        <f t="shared" ca="1" si="7"/>
        <v>46149</v>
      </c>
      <c r="K149" s="39" t="str">
        <f t="shared" si="10"/>
        <v/>
      </c>
      <c r="R149" s="44"/>
      <c r="S149" s="44" t="str">
        <f t="shared" si="6"/>
        <v/>
      </c>
      <c r="T149" s="44"/>
      <c r="AR149" s="4" t="str">
        <f t="shared" si="11"/>
        <v/>
      </c>
    </row>
    <row r="150" spans="1:44" s="8" customFormat="1" x14ac:dyDescent="0.25">
      <c r="D150" s="49" t="str">
        <f t="shared" si="8"/>
        <v/>
      </c>
      <c r="F150" s="5" t="str">
        <f t="shared" si="9"/>
        <v/>
      </c>
      <c r="I150" s="52">
        <f t="shared" ca="1" si="7"/>
        <v>46149</v>
      </c>
      <c r="K150" s="39" t="str">
        <f t="shared" si="10"/>
        <v/>
      </c>
      <c r="R150" s="46"/>
      <c r="S150" s="44" t="str">
        <f t="shared" si="6"/>
        <v/>
      </c>
      <c r="T150" s="46"/>
      <c r="AR150" s="4" t="str">
        <f t="shared" si="11"/>
        <v/>
      </c>
    </row>
    <row r="151" spans="1:44" s="5" customFormat="1" x14ac:dyDescent="0.25">
      <c r="A151" s="7"/>
      <c r="D151" s="49" t="str">
        <f t="shared" si="8"/>
        <v/>
      </c>
      <c r="F151" s="5" t="str">
        <f t="shared" si="9"/>
        <v/>
      </c>
      <c r="I151" s="7"/>
      <c r="J151" s="7"/>
      <c r="K151" s="39" t="str">
        <f t="shared" si="10"/>
        <v/>
      </c>
      <c r="R151" s="44"/>
      <c r="S151" s="44" t="str">
        <f t="shared" si="6"/>
        <v/>
      </c>
      <c r="T151" s="44"/>
      <c r="AR151" s="4" t="str">
        <f t="shared" si="11"/>
        <v/>
      </c>
    </row>
    <row r="152" spans="1:44" s="8" customFormat="1" x14ac:dyDescent="0.25">
      <c r="D152" s="49" t="str">
        <f t="shared" si="8"/>
        <v/>
      </c>
      <c r="F152" s="5" t="str">
        <f t="shared" si="9"/>
        <v/>
      </c>
      <c r="I152" s="52">
        <f t="shared" ca="1" si="7"/>
        <v>46149</v>
      </c>
      <c r="K152" s="39" t="str">
        <f t="shared" si="10"/>
        <v/>
      </c>
      <c r="R152" s="46"/>
      <c r="S152" s="44" t="str">
        <f t="shared" si="6"/>
        <v/>
      </c>
      <c r="T152" s="46"/>
      <c r="AR152" s="4" t="str">
        <f t="shared" si="11"/>
        <v/>
      </c>
    </row>
    <row r="153" spans="1:44" s="5" customFormat="1" x14ac:dyDescent="0.25">
      <c r="D153" s="49" t="str">
        <f t="shared" si="8"/>
        <v/>
      </c>
      <c r="F153" s="5" t="str">
        <f t="shared" si="9"/>
        <v/>
      </c>
      <c r="I153" s="7">
        <f t="shared" ca="1" si="7"/>
        <v>46149</v>
      </c>
      <c r="K153" s="39" t="str">
        <f t="shared" si="10"/>
        <v/>
      </c>
      <c r="R153" s="44"/>
      <c r="S153" s="44" t="str">
        <f t="shared" si="6"/>
        <v/>
      </c>
      <c r="T153" s="44"/>
      <c r="AR153" s="4" t="str">
        <f t="shared" si="11"/>
        <v/>
      </c>
    </row>
    <row r="154" spans="1:44" s="8" customFormat="1" x14ac:dyDescent="0.25">
      <c r="D154" s="49" t="str">
        <f t="shared" si="8"/>
        <v/>
      </c>
      <c r="F154" s="5" t="str">
        <f t="shared" si="9"/>
        <v/>
      </c>
      <c r="I154" s="52">
        <f t="shared" ca="1" si="7"/>
        <v>46149</v>
      </c>
      <c r="K154" s="39" t="str">
        <f t="shared" si="10"/>
        <v/>
      </c>
      <c r="R154" s="46"/>
      <c r="S154" s="44" t="str">
        <f t="shared" si="6"/>
        <v/>
      </c>
      <c r="T154" s="46"/>
      <c r="AR154" s="4" t="str">
        <f t="shared" si="11"/>
        <v/>
      </c>
    </row>
    <row r="155" spans="1:44" s="5" customFormat="1" x14ac:dyDescent="0.25">
      <c r="D155" s="49" t="str">
        <f t="shared" si="8"/>
        <v/>
      </c>
      <c r="F155" s="5" t="str">
        <f t="shared" si="9"/>
        <v/>
      </c>
      <c r="I155" s="7">
        <f ca="1">TODAY()</f>
        <v>46149</v>
      </c>
      <c r="K155" s="39" t="str">
        <f t="shared" si="10"/>
        <v/>
      </c>
      <c r="R155" s="44"/>
      <c r="S155" s="44" t="str">
        <f t="shared" si="6"/>
        <v/>
      </c>
      <c r="T155" s="44"/>
      <c r="AR155" s="4" t="str">
        <f t="shared" si="11"/>
        <v/>
      </c>
    </row>
    <row r="156" spans="1:44" s="8" customFormat="1" x14ac:dyDescent="0.25">
      <c r="D156" s="49" t="str">
        <f t="shared" si="8"/>
        <v/>
      </c>
      <c r="F156" s="5" t="str">
        <f t="shared" si="9"/>
        <v/>
      </c>
      <c r="I156" s="52">
        <f t="shared" ca="1" si="7"/>
        <v>46149</v>
      </c>
      <c r="K156" s="39" t="str">
        <f t="shared" si="10"/>
        <v/>
      </c>
      <c r="R156" s="46"/>
      <c r="S156" s="44" t="str">
        <f t="shared" si="6"/>
        <v/>
      </c>
      <c r="T156" s="46"/>
      <c r="AR156" s="4" t="str">
        <f t="shared" si="11"/>
        <v/>
      </c>
    </row>
    <row r="157" spans="1:44" s="5" customFormat="1" x14ac:dyDescent="0.25">
      <c r="D157" s="49" t="str">
        <f t="shared" si="8"/>
        <v/>
      </c>
      <c r="F157" s="5" t="str">
        <f t="shared" si="9"/>
        <v/>
      </c>
      <c r="I157" s="7">
        <f t="shared" ca="1" si="7"/>
        <v>46149</v>
      </c>
      <c r="K157" s="39" t="str">
        <f t="shared" si="10"/>
        <v/>
      </c>
      <c r="R157" s="44"/>
      <c r="S157" s="44" t="str">
        <f t="shared" ref="S157:S188" si="12">IFERROR(IF(OR(Q157="Outreach",Q157=""),"",R157),"")</f>
        <v/>
      </c>
      <c r="T157" s="44"/>
      <c r="AR157" s="4" t="str">
        <f t="shared" si="11"/>
        <v/>
      </c>
    </row>
    <row r="158" spans="1:44" s="8" customFormat="1" x14ac:dyDescent="0.25">
      <c r="D158" s="49" t="str">
        <f t="shared" si="8"/>
        <v/>
      </c>
      <c r="F158" s="5" t="str">
        <f t="shared" si="9"/>
        <v/>
      </c>
      <c r="I158" s="52">
        <f t="shared" ca="1" si="7"/>
        <v>46149</v>
      </c>
      <c r="K158" s="39" t="str">
        <f t="shared" si="10"/>
        <v/>
      </c>
      <c r="R158" s="46"/>
      <c r="S158" s="44" t="str">
        <f t="shared" si="12"/>
        <v/>
      </c>
      <c r="T158" s="46"/>
      <c r="AR158" s="4" t="str">
        <f t="shared" si="11"/>
        <v/>
      </c>
    </row>
    <row r="159" spans="1:44" s="5" customFormat="1" x14ac:dyDescent="0.25">
      <c r="D159" s="49" t="str">
        <f t="shared" si="8"/>
        <v/>
      </c>
      <c r="F159" s="5" t="str">
        <f t="shared" si="9"/>
        <v/>
      </c>
      <c r="I159" s="7">
        <f t="shared" ca="1" si="7"/>
        <v>46149</v>
      </c>
      <c r="K159" s="39" t="str">
        <f t="shared" si="10"/>
        <v/>
      </c>
      <c r="R159" s="44"/>
      <c r="S159" s="44" t="str">
        <f t="shared" si="12"/>
        <v/>
      </c>
      <c r="T159" s="44"/>
      <c r="AR159" s="4" t="str">
        <f t="shared" si="11"/>
        <v/>
      </c>
    </row>
    <row r="160" spans="1:44" s="8" customFormat="1" x14ac:dyDescent="0.25">
      <c r="D160" s="49" t="str">
        <f t="shared" si="8"/>
        <v/>
      </c>
      <c r="F160" s="5" t="str">
        <f t="shared" si="9"/>
        <v/>
      </c>
      <c r="I160" s="52">
        <f t="shared" ca="1" si="7"/>
        <v>46149</v>
      </c>
      <c r="K160" s="39" t="str">
        <f t="shared" si="10"/>
        <v/>
      </c>
      <c r="R160" s="46"/>
      <c r="S160" s="44" t="str">
        <f t="shared" si="12"/>
        <v/>
      </c>
      <c r="T160" s="46"/>
      <c r="AR160" s="4" t="str">
        <f t="shared" si="11"/>
        <v/>
      </c>
    </row>
    <row r="161" spans="4:44" s="5" customFormat="1" x14ac:dyDescent="0.25">
      <c r="D161" s="49" t="str">
        <f t="shared" si="8"/>
        <v/>
      </c>
      <c r="F161" s="5" t="str">
        <f t="shared" si="9"/>
        <v/>
      </c>
      <c r="I161" s="7">
        <f t="shared" ca="1" si="7"/>
        <v>46149</v>
      </c>
      <c r="K161" s="39" t="str">
        <f t="shared" si="10"/>
        <v/>
      </c>
      <c r="R161" s="44"/>
      <c r="S161" s="44" t="str">
        <f t="shared" si="12"/>
        <v/>
      </c>
      <c r="T161" s="44"/>
      <c r="AR161" s="4" t="str">
        <f t="shared" si="11"/>
        <v/>
      </c>
    </row>
    <row r="162" spans="4:44" s="8" customFormat="1" x14ac:dyDescent="0.25">
      <c r="D162" s="49" t="str">
        <f t="shared" si="8"/>
        <v/>
      </c>
      <c r="F162" s="5" t="str">
        <f t="shared" si="9"/>
        <v/>
      </c>
      <c r="I162" s="52">
        <f t="shared" ca="1" si="7"/>
        <v>46149</v>
      </c>
      <c r="K162" s="39" t="str">
        <f t="shared" si="10"/>
        <v/>
      </c>
      <c r="R162" s="46"/>
      <c r="S162" s="44" t="str">
        <f t="shared" si="12"/>
        <v/>
      </c>
      <c r="T162" s="46"/>
      <c r="AR162" s="4" t="str">
        <f t="shared" si="11"/>
        <v/>
      </c>
    </row>
    <row r="163" spans="4:44" s="5" customFormat="1" x14ac:dyDescent="0.25">
      <c r="D163" s="49" t="str">
        <f t="shared" si="8"/>
        <v/>
      </c>
      <c r="F163" s="5" t="str">
        <f t="shared" si="9"/>
        <v/>
      </c>
      <c r="I163" s="7">
        <f t="shared" ca="1" si="7"/>
        <v>46149</v>
      </c>
      <c r="K163" s="39" t="str">
        <f t="shared" si="10"/>
        <v/>
      </c>
      <c r="R163" s="44"/>
      <c r="S163" s="44" t="str">
        <f t="shared" si="12"/>
        <v/>
      </c>
      <c r="T163" s="44"/>
      <c r="AR163" s="4" t="str">
        <f t="shared" si="11"/>
        <v/>
      </c>
    </row>
    <row r="164" spans="4:44" s="8" customFormat="1" x14ac:dyDescent="0.25">
      <c r="D164" s="49" t="str">
        <f t="shared" si="8"/>
        <v/>
      </c>
      <c r="F164" s="5" t="str">
        <f t="shared" si="9"/>
        <v/>
      </c>
      <c r="I164" s="52">
        <f t="shared" ca="1" si="7"/>
        <v>46149</v>
      </c>
      <c r="K164" s="39" t="str">
        <f t="shared" si="10"/>
        <v/>
      </c>
      <c r="R164" s="46"/>
      <c r="S164" s="44" t="str">
        <f t="shared" si="12"/>
        <v/>
      </c>
      <c r="T164" s="46"/>
      <c r="AR164" s="4" t="str">
        <f t="shared" si="11"/>
        <v/>
      </c>
    </row>
    <row r="165" spans="4:44" s="5" customFormat="1" x14ac:dyDescent="0.25">
      <c r="D165" s="49" t="str">
        <f t="shared" si="8"/>
        <v/>
      </c>
      <c r="F165" s="5" t="str">
        <f t="shared" si="9"/>
        <v/>
      </c>
      <c r="I165" s="7">
        <f t="shared" ca="1" si="7"/>
        <v>46149</v>
      </c>
      <c r="K165" s="39" t="str">
        <f t="shared" si="10"/>
        <v/>
      </c>
      <c r="R165" s="44"/>
      <c r="S165" s="44" t="str">
        <f t="shared" si="12"/>
        <v/>
      </c>
      <c r="T165" s="44"/>
      <c r="AR165" s="4" t="str">
        <f t="shared" si="11"/>
        <v/>
      </c>
    </row>
    <row r="166" spans="4:44" s="8" customFormat="1" x14ac:dyDescent="0.25">
      <c r="D166" s="49" t="str">
        <f t="shared" si="8"/>
        <v/>
      </c>
      <c r="F166" s="5" t="str">
        <f t="shared" si="9"/>
        <v/>
      </c>
      <c r="I166" s="52">
        <f t="shared" ca="1" si="7"/>
        <v>46149</v>
      </c>
      <c r="K166" s="39" t="str">
        <f t="shared" si="10"/>
        <v/>
      </c>
      <c r="R166" s="46"/>
      <c r="S166" s="44" t="str">
        <f t="shared" si="12"/>
        <v/>
      </c>
      <c r="T166" s="46"/>
      <c r="AR166" s="4" t="str">
        <f t="shared" si="11"/>
        <v/>
      </c>
    </row>
    <row r="167" spans="4:44" s="5" customFormat="1" x14ac:dyDescent="0.25">
      <c r="D167" s="49" t="str">
        <f t="shared" si="8"/>
        <v/>
      </c>
      <c r="F167" s="5" t="str">
        <f t="shared" si="9"/>
        <v/>
      </c>
      <c r="I167" s="7">
        <f t="shared" ca="1" si="7"/>
        <v>46149</v>
      </c>
      <c r="K167" s="39" t="str">
        <f t="shared" si="10"/>
        <v/>
      </c>
      <c r="R167" s="44"/>
      <c r="S167" s="44" t="str">
        <f t="shared" si="12"/>
        <v/>
      </c>
      <c r="T167" s="44"/>
      <c r="AR167" s="4" t="str">
        <f t="shared" si="11"/>
        <v/>
      </c>
    </row>
    <row r="168" spans="4:44" s="8" customFormat="1" x14ac:dyDescent="0.25">
      <c r="D168" s="49" t="str">
        <f t="shared" si="8"/>
        <v/>
      </c>
      <c r="F168" s="5" t="str">
        <f t="shared" si="9"/>
        <v/>
      </c>
      <c r="I168" s="52">
        <f t="shared" ca="1" si="7"/>
        <v>46149</v>
      </c>
      <c r="K168" s="39" t="str">
        <f t="shared" si="10"/>
        <v/>
      </c>
      <c r="R168" s="46"/>
      <c r="S168" s="44" t="str">
        <f t="shared" si="12"/>
        <v/>
      </c>
      <c r="T168" s="46"/>
      <c r="AR168" s="4" t="str">
        <f t="shared" si="11"/>
        <v/>
      </c>
    </row>
    <row r="169" spans="4:44" s="5" customFormat="1" x14ac:dyDescent="0.25">
      <c r="D169" s="49" t="str">
        <f t="shared" si="8"/>
        <v/>
      </c>
      <c r="F169" s="5" t="str">
        <f t="shared" si="9"/>
        <v/>
      </c>
      <c r="I169" s="7">
        <f t="shared" ca="1" si="7"/>
        <v>46149</v>
      </c>
      <c r="K169" s="39" t="str">
        <f t="shared" si="10"/>
        <v/>
      </c>
      <c r="R169" s="44"/>
      <c r="S169" s="44" t="str">
        <f t="shared" si="12"/>
        <v/>
      </c>
      <c r="T169" s="44"/>
      <c r="AR169" s="4" t="str">
        <f t="shared" si="11"/>
        <v/>
      </c>
    </row>
    <row r="170" spans="4:44" s="8" customFormat="1" x14ac:dyDescent="0.25">
      <c r="D170" s="49" t="str">
        <f t="shared" si="8"/>
        <v/>
      </c>
      <c r="F170" s="5" t="str">
        <f t="shared" si="9"/>
        <v/>
      </c>
      <c r="I170" s="52">
        <f ca="1">TODAY()</f>
        <v>46149</v>
      </c>
      <c r="K170" s="39" t="str">
        <f t="shared" si="10"/>
        <v/>
      </c>
      <c r="R170" s="46"/>
      <c r="S170" s="44" t="str">
        <f t="shared" si="12"/>
        <v/>
      </c>
      <c r="T170" s="46"/>
      <c r="AR170" s="4" t="str">
        <f t="shared" si="11"/>
        <v/>
      </c>
    </row>
    <row r="171" spans="4:44" s="5" customFormat="1" x14ac:dyDescent="0.25">
      <c r="D171" s="49" t="str">
        <f t="shared" si="8"/>
        <v/>
      </c>
      <c r="F171" s="5" t="str">
        <f t="shared" si="9"/>
        <v/>
      </c>
      <c r="I171" s="7">
        <f t="shared" ref="I171:I195" ca="1" si="13">TODAY()</f>
        <v>46149</v>
      </c>
      <c r="K171" s="39" t="str">
        <f t="shared" si="10"/>
        <v/>
      </c>
      <c r="R171" s="44"/>
      <c r="S171" s="44" t="str">
        <f t="shared" si="12"/>
        <v/>
      </c>
      <c r="T171" s="44"/>
      <c r="AR171" s="4" t="str">
        <f t="shared" si="11"/>
        <v/>
      </c>
    </row>
    <row r="172" spans="4:44" s="8" customFormat="1" x14ac:dyDescent="0.25">
      <c r="D172" s="49" t="str">
        <f t="shared" si="8"/>
        <v/>
      </c>
      <c r="F172" s="5" t="str">
        <f t="shared" si="9"/>
        <v/>
      </c>
      <c r="I172" s="52">
        <f t="shared" ca="1" si="13"/>
        <v>46149</v>
      </c>
      <c r="K172" s="39" t="str">
        <f t="shared" si="10"/>
        <v/>
      </c>
      <c r="R172" s="46"/>
      <c r="S172" s="44" t="str">
        <f t="shared" si="12"/>
        <v/>
      </c>
      <c r="T172" s="46"/>
      <c r="AR172" s="4" t="str">
        <f t="shared" si="11"/>
        <v/>
      </c>
    </row>
    <row r="173" spans="4:44" s="5" customFormat="1" x14ac:dyDescent="0.25">
      <c r="D173" s="49" t="str">
        <f t="shared" si="8"/>
        <v/>
      </c>
      <c r="F173" s="5" t="str">
        <f t="shared" si="9"/>
        <v/>
      </c>
      <c r="I173" s="7">
        <f t="shared" ca="1" si="13"/>
        <v>46149</v>
      </c>
      <c r="K173" s="39" t="str">
        <f t="shared" si="10"/>
        <v/>
      </c>
      <c r="R173" s="44"/>
      <c r="S173" s="44" t="str">
        <f t="shared" si="12"/>
        <v/>
      </c>
      <c r="T173" s="44"/>
      <c r="AR173" s="4" t="str">
        <f t="shared" si="11"/>
        <v/>
      </c>
    </row>
    <row r="174" spans="4:44" s="8" customFormat="1" x14ac:dyDescent="0.25">
      <c r="D174" s="49" t="str">
        <f t="shared" si="8"/>
        <v/>
      </c>
      <c r="F174" s="5" t="str">
        <f t="shared" si="9"/>
        <v/>
      </c>
      <c r="I174" s="52">
        <f t="shared" ca="1" si="13"/>
        <v>46149</v>
      </c>
      <c r="K174" s="39" t="str">
        <f t="shared" si="10"/>
        <v/>
      </c>
      <c r="R174" s="46"/>
      <c r="S174" s="44" t="str">
        <f t="shared" si="12"/>
        <v/>
      </c>
      <c r="T174" s="46"/>
      <c r="AR174" s="4" t="str">
        <f t="shared" si="11"/>
        <v/>
      </c>
    </row>
    <row r="175" spans="4:44" s="5" customFormat="1" x14ac:dyDescent="0.25">
      <c r="D175" s="49" t="str">
        <f t="shared" si="8"/>
        <v/>
      </c>
      <c r="F175" s="5" t="str">
        <f t="shared" si="9"/>
        <v/>
      </c>
      <c r="I175" s="7">
        <f t="shared" ca="1" si="13"/>
        <v>46149</v>
      </c>
      <c r="K175" s="39" t="str">
        <f t="shared" si="10"/>
        <v/>
      </c>
      <c r="R175" s="44"/>
      <c r="S175" s="44" t="str">
        <f t="shared" si="12"/>
        <v/>
      </c>
      <c r="T175" s="44"/>
      <c r="AR175" s="4" t="str">
        <f t="shared" si="11"/>
        <v/>
      </c>
    </row>
    <row r="176" spans="4:44" s="8" customFormat="1" x14ac:dyDescent="0.25">
      <c r="D176" s="49" t="str">
        <f t="shared" si="8"/>
        <v/>
      </c>
      <c r="F176" s="5" t="str">
        <f t="shared" si="9"/>
        <v/>
      </c>
      <c r="I176" s="52">
        <f t="shared" ca="1" si="13"/>
        <v>46149</v>
      </c>
      <c r="K176" s="39" t="str">
        <f t="shared" si="10"/>
        <v/>
      </c>
      <c r="R176" s="46"/>
      <c r="S176" s="44" t="str">
        <f t="shared" si="12"/>
        <v/>
      </c>
      <c r="T176" s="46"/>
      <c r="AR176" s="4" t="str">
        <f t="shared" si="11"/>
        <v/>
      </c>
    </row>
    <row r="177" spans="4:44" s="5" customFormat="1" x14ac:dyDescent="0.25">
      <c r="D177" s="49" t="str">
        <f t="shared" si="8"/>
        <v/>
      </c>
      <c r="F177" s="5" t="str">
        <f t="shared" si="9"/>
        <v/>
      </c>
      <c r="I177" s="7">
        <f t="shared" ca="1" si="13"/>
        <v>46149</v>
      </c>
      <c r="K177" s="39" t="str">
        <f t="shared" si="10"/>
        <v/>
      </c>
      <c r="R177" s="44"/>
      <c r="S177" s="44" t="str">
        <f t="shared" si="12"/>
        <v/>
      </c>
      <c r="T177" s="44"/>
      <c r="AR177" s="4" t="str">
        <f t="shared" si="11"/>
        <v/>
      </c>
    </row>
    <row r="178" spans="4:44" s="8" customFormat="1" x14ac:dyDescent="0.25">
      <c r="D178" s="49" t="str">
        <f t="shared" si="8"/>
        <v/>
      </c>
      <c r="F178" s="5" t="str">
        <f t="shared" si="9"/>
        <v/>
      </c>
      <c r="I178" s="52">
        <f t="shared" ca="1" si="13"/>
        <v>46149</v>
      </c>
      <c r="K178" s="39" t="str">
        <f t="shared" si="10"/>
        <v/>
      </c>
      <c r="R178" s="46"/>
      <c r="S178" s="44" t="str">
        <f t="shared" si="12"/>
        <v/>
      </c>
      <c r="T178" s="46"/>
      <c r="AR178" s="4" t="str">
        <f t="shared" si="11"/>
        <v/>
      </c>
    </row>
    <row r="179" spans="4:44" s="5" customFormat="1" x14ac:dyDescent="0.25">
      <c r="D179" s="49" t="str">
        <f t="shared" si="8"/>
        <v/>
      </c>
      <c r="F179" s="5" t="str">
        <f t="shared" si="9"/>
        <v/>
      </c>
      <c r="I179" s="7">
        <f t="shared" ca="1" si="13"/>
        <v>46149</v>
      </c>
      <c r="K179" s="39" t="str">
        <f t="shared" si="10"/>
        <v/>
      </c>
      <c r="R179" s="44"/>
      <c r="S179" s="44" t="str">
        <f t="shared" si="12"/>
        <v/>
      </c>
      <c r="T179" s="44"/>
      <c r="AR179" s="4" t="str">
        <f t="shared" si="11"/>
        <v/>
      </c>
    </row>
    <row r="180" spans="4:44" s="8" customFormat="1" x14ac:dyDescent="0.25">
      <c r="D180" s="49" t="str">
        <f t="shared" si="8"/>
        <v/>
      </c>
      <c r="F180" s="5" t="str">
        <f t="shared" si="9"/>
        <v/>
      </c>
      <c r="I180" s="52">
        <f t="shared" ca="1" si="13"/>
        <v>46149</v>
      </c>
      <c r="K180" s="39" t="str">
        <f t="shared" si="10"/>
        <v/>
      </c>
      <c r="R180" s="46"/>
      <c r="S180" s="44" t="str">
        <f t="shared" si="12"/>
        <v/>
      </c>
      <c r="T180" s="46"/>
      <c r="AR180" s="4" t="str">
        <f t="shared" si="11"/>
        <v/>
      </c>
    </row>
    <row r="181" spans="4:44" s="5" customFormat="1" x14ac:dyDescent="0.25">
      <c r="D181" s="49" t="str">
        <f t="shared" si="8"/>
        <v/>
      </c>
      <c r="F181" s="5" t="str">
        <f t="shared" si="9"/>
        <v/>
      </c>
      <c r="I181" s="7">
        <f t="shared" ca="1" si="13"/>
        <v>46149</v>
      </c>
      <c r="K181" s="39" t="str">
        <f t="shared" si="10"/>
        <v/>
      </c>
      <c r="R181" s="44"/>
      <c r="S181" s="44" t="str">
        <f t="shared" si="12"/>
        <v/>
      </c>
      <c r="T181" s="44"/>
      <c r="AR181" s="4" t="str">
        <f t="shared" si="11"/>
        <v/>
      </c>
    </row>
    <row r="182" spans="4:44" s="8" customFormat="1" x14ac:dyDescent="0.25">
      <c r="D182" s="49" t="str">
        <f t="shared" si="8"/>
        <v/>
      </c>
      <c r="F182" s="5" t="str">
        <f t="shared" si="9"/>
        <v/>
      </c>
      <c r="I182" s="52">
        <f t="shared" ca="1" si="13"/>
        <v>46149</v>
      </c>
      <c r="K182" s="39" t="str">
        <f t="shared" si="10"/>
        <v/>
      </c>
      <c r="R182" s="46"/>
      <c r="S182" s="44" t="str">
        <f t="shared" si="12"/>
        <v/>
      </c>
      <c r="T182" s="46"/>
      <c r="AR182" s="4" t="str">
        <f t="shared" si="11"/>
        <v/>
      </c>
    </row>
    <row r="183" spans="4:44" s="5" customFormat="1" x14ac:dyDescent="0.25">
      <c r="D183" s="49" t="str">
        <f t="shared" si="8"/>
        <v/>
      </c>
      <c r="F183" s="5" t="str">
        <f t="shared" si="9"/>
        <v/>
      </c>
      <c r="I183" s="7">
        <f t="shared" ca="1" si="13"/>
        <v>46149</v>
      </c>
      <c r="K183" s="39" t="str">
        <f t="shared" si="10"/>
        <v/>
      </c>
      <c r="R183" s="44"/>
      <c r="S183" s="44" t="str">
        <f t="shared" si="12"/>
        <v/>
      </c>
      <c r="T183" s="44"/>
      <c r="AR183" s="4" t="str">
        <f t="shared" si="11"/>
        <v/>
      </c>
    </row>
    <row r="184" spans="4:44" s="8" customFormat="1" x14ac:dyDescent="0.25">
      <c r="D184" s="49" t="str">
        <f t="shared" si="8"/>
        <v/>
      </c>
      <c r="F184" s="5" t="str">
        <f t="shared" si="9"/>
        <v/>
      </c>
      <c r="I184" s="52">
        <f t="shared" ca="1" si="13"/>
        <v>46149</v>
      </c>
      <c r="K184" s="39" t="str">
        <f t="shared" si="10"/>
        <v/>
      </c>
      <c r="R184" s="46"/>
      <c r="S184" s="44" t="str">
        <f t="shared" si="12"/>
        <v/>
      </c>
      <c r="T184" s="46"/>
      <c r="AR184" s="4" t="str">
        <f t="shared" si="11"/>
        <v/>
      </c>
    </row>
    <row r="185" spans="4:44" s="5" customFormat="1" x14ac:dyDescent="0.25">
      <c r="D185" s="49" t="str">
        <f t="shared" si="8"/>
        <v/>
      </c>
      <c r="F185" s="5" t="str">
        <f t="shared" si="9"/>
        <v/>
      </c>
      <c r="I185" s="7">
        <f t="shared" ca="1" si="13"/>
        <v>46149</v>
      </c>
      <c r="K185" s="39" t="str">
        <f t="shared" si="10"/>
        <v/>
      </c>
      <c r="R185" s="44"/>
      <c r="S185" s="44" t="str">
        <f t="shared" si="12"/>
        <v/>
      </c>
      <c r="T185" s="44"/>
      <c r="AR185" s="4" t="str">
        <f t="shared" si="11"/>
        <v/>
      </c>
    </row>
    <row r="186" spans="4:44" s="8" customFormat="1" x14ac:dyDescent="0.25">
      <c r="D186" s="49" t="str">
        <f t="shared" si="8"/>
        <v/>
      </c>
      <c r="F186" s="5" t="str">
        <f t="shared" si="9"/>
        <v/>
      </c>
      <c r="I186" s="52">
        <f t="shared" ca="1" si="13"/>
        <v>46149</v>
      </c>
      <c r="K186" s="39" t="str">
        <f t="shared" si="10"/>
        <v/>
      </c>
      <c r="R186" s="46"/>
      <c r="S186" s="44" t="str">
        <f t="shared" si="12"/>
        <v/>
      </c>
      <c r="T186" s="46"/>
      <c r="AR186" s="4" t="str">
        <f t="shared" si="11"/>
        <v/>
      </c>
    </row>
    <row r="187" spans="4:44" s="5" customFormat="1" x14ac:dyDescent="0.25">
      <c r="D187" s="49" t="str">
        <f t="shared" si="8"/>
        <v/>
      </c>
      <c r="F187" s="5" t="str">
        <f t="shared" si="9"/>
        <v/>
      </c>
      <c r="I187" s="7">
        <f t="shared" ca="1" si="13"/>
        <v>46149</v>
      </c>
      <c r="K187" s="39" t="str">
        <f t="shared" si="10"/>
        <v/>
      </c>
      <c r="R187" s="44"/>
      <c r="S187" s="44" t="str">
        <f t="shared" si="12"/>
        <v/>
      </c>
      <c r="T187" s="44"/>
      <c r="AR187" s="4" t="str">
        <f t="shared" si="11"/>
        <v/>
      </c>
    </row>
    <row r="188" spans="4:44" s="8" customFormat="1" x14ac:dyDescent="0.25">
      <c r="D188" s="49" t="str">
        <f t="shared" si="8"/>
        <v/>
      </c>
      <c r="F188" s="5" t="str">
        <f t="shared" si="9"/>
        <v/>
      </c>
      <c r="I188" s="52">
        <f t="shared" ca="1" si="13"/>
        <v>46149</v>
      </c>
      <c r="K188" s="39" t="str">
        <f t="shared" si="10"/>
        <v/>
      </c>
      <c r="R188" s="46"/>
      <c r="S188" s="44" t="str">
        <f t="shared" si="12"/>
        <v/>
      </c>
      <c r="T188" s="46"/>
      <c r="AR188" s="4" t="str">
        <f t="shared" si="11"/>
        <v/>
      </c>
    </row>
    <row r="189" spans="4:44" s="5" customFormat="1" x14ac:dyDescent="0.25">
      <c r="D189" s="49" t="str">
        <f t="shared" si="8"/>
        <v/>
      </c>
      <c r="F189" s="5" t="str">
        <f t="shared" si="9"/>
        <v/>
      </c>
      <c r="I189" s="7">
        <f t="shared" ca="1" si="13"/>
        <v>46149</v>
      </c>
      <c r="K189" s="39" t="str">
        <f t="shared" si="10"/>
        <v/>
      </c>
      <c r="R189" s="44"/>
      <c r="S189" s="44" t="str">
        <f t="shared" ref="S189:S195" si="14">IFERROR(IF(OR(Q189="Outreach",Q189=""),"",R189),"")</f>
        <v/>
      </c>
      <c r="T189" s="44"/>
      <c r="AR189" s="4" t="str">
        <f t="shared" si="11"/>
        <v/>
      </c>
    </row>
    <row r="190" spans="4:44" s="8" customFormat="1" x14ac:dyDescent="0.25">
      <c r="D190" s="49" t="str">
        <f t="shared" si="8"/>
        <v/>
      </c>
      <c r="F190" s="5" t="str">
        <f t="shared" si="9"/>
        <v/>
      </c>
      <c r="I190" s="52">
        <f t="shared" ca="1" si="13"/>
        <v>46149</v>
      </c>
      <c r="K190" s="39" t="str">
        <f t="shared" si="10"/>
        <v/>
      </c>
      <c r="R190" s="46"/>
      <c r="S190" s="44" t="str">
        <f t="shared" si="14"/>
        <v/>
      </c>
      <c r="T190" s="46"/>
      <c r="AR190" s="4" t="str">
        <f t="shared" si="11"/>
        <v/>
      </c>
    </row>
    <row r="191" spans="4:44" s="5" customFormat="1" x14ac:dyDescent="0.25">
      <c r="D191" s="49" t="str">
        <f t="shared" si="8"/>
        <v/>
      </c>
      <c r="F191" s="5" t="str">
        <f t="shared" si="9"/>
        <v/>
      </c>
      <c r="I191" s="7">
        <f t="shared" ca="1" si="13"/>
        <v>46149</v>
      </c>
      <c r="K191" s="39" t="str">
        <f t="shared" si="10"/>
        <v/>
      </c>
      <c r="R191" s="44"/>
      <c r="S191" s="44" t="str">
        <f t="shared" si="14"/>
        <v/>
      </c>
      <c r="T191" s="44"/>
      <c r="AR191" s="4" t="str">
        <f t="shared" si="11"/>
        <v/>
      </c>
    </row>
    <row r="192" spans="4:44" s="8" customFormat="1" x14ac:dyDescent="0.25">
      <c r="D192" s="49" t="str">
        <f t="shared" si="8"/>
        <v/>
      </c>
      <c r="F192" s="5" t="str">
        <f t="shared" si="9"/>
        <v/>
      </c>
      <c r="I192" s="52">
        <f t="shared" ca="1" si="13"/>
        <v>46149</v>
      </c>
      <c r="K192" s="39" t="str">
        <f t="shared" si="10"/>
        <v/>
      </c>
      <c r="R192" s="46"/>
      <c r="S192" s="44" t="str">
        <f t="shared" si="14"/>
        <v/>
      </c>
      <c r="T192" s="46"/>
      <c r="AR192" s="4" t="str">
        <f t="shared" si="11"/>
        <v/>
      </c>
    </row>
    <row r="193" spans="1:44" s="5" customFormat="1" x14ac:dyDescent="0.25">
      <c r="D193" s="49" t="str">
        <f t="shared" si="8"/>
        <v/>
      </c>
      <c r="F193" s="5" t="str">
        <f t="shared" si="9"/>
        <v/>
      </c>
      <c r="I193" s="7">
        <f t="shared" ca="1" si="13"/>
        <v>46149</v>
      </c>
      <c r="K193" s="39" t="str">
        <f t="shared" si="10"/>
        <v/>
      </c>
      <c r="R193" s="44"/>
      <c r="S193" s="44" t="str">
        <f t="shared" si="14"/>
        <v/>
      </c>
      <c r="T193" s="44"/>
      <c r="AR193" s="4" t="str">
        <f t="shared" si="11"/>
        <v/>
      </c>
    </row>
    <row r="194" spans="1:44" s="8" customFormat="1" x14ac:dyDescent="0.25">
      <c r="D194" s="49" t="str">
        <f t="shared" si="8"/>
        <v/>
      </c>
      <c r="F194" s="5" t="str">
        <f t="shared" si="9"/>
        <v/>
      </c>
      <c r="I194" s="52">
        <f t="shared" ca="1" si="13"/>
        <v>46149</v>
      </c>
      <c r="K194" s="39" t="str">
        <f t="shared" si="10"/>
        <v/>
      </c>
      <c r="R194" s="46"/>
      <c r="S194" s="44" t="str">
        <f t="shared" si="14"/>
        <v/>
      </c>
      <c r="T194" s="46"/>
      <c r="AR194" s="4" t="str">
        <f t="shared" si="11"/>
        <v/>
      </c>
    </row>
    <row r="195" spans="1:44" s="5" customFormat="1" x14ac:dyDescent="0.25">
      <c r="D195" s="49" t="str">
        <f t="shared" ref="D195" si="15">IF(TRIM(F195)="","",COUNTIF($F$2:$F$200,F195))</f>
        <v/>
      </c>
      <c r="F195" s="5" t="str">
        <f t="shared" ref="F195" si="16">IF(AND(LEN(TRIM(G195))=0,LEN(TRIM(H195))=0),"",CONCATENATE(TRIM(G195),", ",TRIM(H195)))</f>
        <v/>
      </c>
      <c r="I195" s="7">
        <f t="shared" ca="1" si="13"/>
        <v>46149</v>
      </c>
      <c r="K195" s="39" t="str">
        <f t="shared" ref="K195" si="17">IF(AND(TRIM(A195)&lt;&gt;"",TRIM(J195)&lt;&gt;""),IFERROR(DATEDIF(J195,A195,"Y"),""),"")</f>
        <v/>
      </c>
      <c r="R195" s="44"/>
      <c r="S195" s="44" t="str">
        <f t="shared" si="14"/>
        <v/>
      </c>
      <c r="T195" s="44"/>
      <c r="AR195" s="4" t="str">
        <f t="shared" ref="AR195:AR196" si="18">IF(R195&lt;&gt;"",R195*1440,"")</f>
        <v/>
      </c>
    </row>
    <row r="196" spans="1:44" s="11" customFormat="1" x14ac:dyDescent="0.25">
      <c r="A196" s="10" t="s">
        <v>43</v>
      </c>
      <c r="K196" s="40"/>
      <c r="R196" s="47"/>
      <c r="S196" s="47"/>
      <c r="T196" s="47"/>
      <c r="AR196" s="4" t="str">
        <f t="shared" si="18"/>
        <v/>
      </c>
    </row>
    <row r="197" spans="1:44" s="6" customFormat="1" x14ac:dyDescent="0.25">
      <c r="K197" s="41"/>
      <c r="R197" s="48"/>
      <c r="S197" s="48"/>
      <c r="T197" s="48"/>
    </row>
    <row r="198" spans="1:44" s="6" customFormat="1" x14ac:dyDescent="0.25">
      <c r="A198" s="6">
        <f>COUNTIF(A3:A195,"&gt;0")</f>
        <v>0</v>
      </c>
      <c r="B198" s="6">
        <f>COUNTIF(B3:B195, "Sunday")</f>
        <v>0</v>
      </c>
      <c r="C198" s="6">
        <f>COUNTIF(C3:C195,"*Block A*")</f>
        <v>0</v>
      </c>
      <c r="K198" s="41">
        <f>COUNTIFS(K3:K195,"&gt;0",K3:K195,"&lt;13")</f>
        <v>0</v>
      </c>
      <c r="L198" s="6">
        <f>COUNTIF(L3:L195,"W")</f>
        <v>0</v>
      </c>
      <c r="M198" s="6">
        <f>COUNTIF(M3:M195,"M")</f>
        <v>0</v>
      </c>
      <c r="N198" s="6">
        <f>COUNTIF(N$3:N$195,'Statistics &amp; Lists'!B80)</f>
        <v>0</v>
      </c>
      <c r="O198" s="6">
        <f>COUNTIF(O3:O195,"NW")</f>
        <v>0</v>
      </c>
      <c r="P198" s="6">
        <f>COUNTIF(P$3:P$195, 'Statistics &amp; Lists'!A117)</f>
        <v>0</v>
      </c>
      <c r="R198" s="48" t="e">
        <f>AVERAGE(S3:S195)</f>
        <v>#DIV/0!</v>
      </c>
      <c r="S198" s="48"/>
      <c r="T198" s="48" t="e">
        <f>AVERAGE(T3:T195)</f>
        <v>#DIV/0!</v>
      </c>
      <c r="U198" s="6">
        <f>COUNTIF(U3:U195, "Armed Disturbance")</f>
        <v>0</v>
      </c>
      <c r="V198" s="6">
        <f>COUNTIF(V3:V195, "Armed Disturbance (Final)")</f>
        <v>0</v>
      </c>
      <c r="W198" s="6">
        <f>COUNTIF(W3:W195,"Y")</f>
        <v>0</v>
      </c>
      <c r="X198" s="6">
        <f>COUNTIF(X3:X195,"Y")</f>
        <v>0</v>
      </c>
      <c r="Y198" s="6">
        <f>COUNTIF(Y3:Y195,"Y")</f>
        <v>0</v>
      </c>
      <c r="AA198" s="6">
        <f>COUNTIF(Z$3:AA$195, 'Statistics &amp; Lists'!B223)</f>
        <v>0</v>
      </c>
      <c r="AB198" s="6">
        <f>COUNTIF(AB3:AB195, "Y")</f>
        <v>0</v>
      </c>
      <c r="AC198" s="6">
        <f>COUNTIF(AC3:AC195, "Y")</f>
        <v>0</v>
      </c>
      <c r="AE198" s="6">
        <f>COUNTIF(AE3:AE195,"Y")</f>
        <v>0</v>
      </c>
      <c r="AF198" s="6">
        <f>COUNTIF(AF3:AF195,"Y")</f>
        <v>0</v>
      </c>
      <c r="AG198" s="6">
        <f>COUNTIF(AG3:AG195,"Y")</f>
        <v>0</v>
      </c>
      <c r="AH198" s="6">
        <f>COUNTIF(AH3:AH195,"N/A")</f>
        <v>0</v>
      </c>
      <c r="AI198" s="6">
        <f>COUNTIF(AI$3:AI$195,'Statistics &amp; Lists'!B270)</f>
        <v>0</v>
      </c>
      <c r="AJ198" s="6">
        <f>COUNTIF(AJ3:AJ195,"Y")</f>
        <v>0</v>
      </c>
      <c r="AK198" s="6">
        <f>COUNTIF(AK3:AK195,"Y")</f>
        <v>0</v>
      </c>
      <c r="AL198" s="6">
        <f>COUNTIF(AL3:AL195,"Y")</f>
        <v>0</v>
      </c>
    </row>
    <row r="199" spans="1:44" s="6" customFormat="1" x14ac:dyDescent="0.25">
      <c r="B199" s="6">
        <f>COUNTIF(B3:B195, "Monday")</f>
        <v>0</v>
      </c>
      <c r="C199" s="6">
        <f>COUNTIF(C3:C195,"*Block B*")</f>
        <v>0</v>
      </c>
      <c r="K199" s="41">
        <f>COUNTIFS(K3:K195,"&gt;12",K3:K195,"&lt;18")</f>
        <v>0</v>
      </c>
      <c r="L199" s="6">
        <f>COUNTIF(L3:L195,"B")</f>
        <v>0</v>
      </c>
      <c r="M199" s="6">
        <f>COUNTIF(M3:M195,"F")</f>
        <v>0</v>
      </c>
      <c r="N199" s="6">
        <f>COUNTIF(N$3:N$195,'Statistics &amp; Lists'!B81)</f>
        <v>0</v>
      </c>
      <c r="O199" s="6">
        <f>COUNTIF(O3:O195,"SW")</f>
        <v>0</v>
      </c>
      <c r="P199" s="6">
        <f>COUNTIF(P$3:P$195, 'Statistics &amp; Lists'!A118)</f>
        <v>0</v>
      </c>
      <c r="R199" s="48"/>
      <c r="S199" s="48"/>
      <c r="T199" s="48"/>
      <c r="U199" s="6">
        <f>COUNTIF(U3:U195, "Assist Citizen")</f>
        <v>0</v>
      </c>
      <c r="V199" s="6">
        <f>COUNTIF(V3:V195, "Assist Citizen (Finall)")</f>
        <v>0</v>
      </c>
      <c r="W199" s="6">
        <f>COUNTIF(W3:W195,"N")</f>
        <v>0</v>
      </c>
      <c r="X199" s="6">
        <f>COUNTIF(X3:X195,"N")</f>
        <v>0</v>
      </c>
      <c r="Y199" s="6">
        <f>COUNTIF(Y3:Y195,"n")</f>
        <v>0</v>
      </c>
      <c r="AA199" s="6">
        <f>COUNTIF(Z$3:AA$195, 'Statistics &amp; Lists'!B224)</f>
        <v>0</v>
      </c>
      <c r="AB199" s="6">
        <f>COUNTIF(AB3:AB195, "N")</f>
        <v>0</v>
      </c>
      <c r="AC199" s="6">
        <f>COUNTIF(AC3:AC195, "N")</f>
        <v>0</v>
      </c>
      <c r="AE199" s="6">
        <f>COUNTIF(AE3:AE195,"N")</f>
        <v>0</v>
      </c>
      <c r="AF199" s="6">
        <f>COUNTIF(AF3:AF195,"N")</f>
        <v>0</v>
      </c>
      <c r="AG199" s="6">
        <f>COUNTIF(AG3:AG195,"N")</f>
        <v>0</v>
      </c>
      <c r="AH199" s="6">
        <f>COUNTIF(AH3:AH195,"BA")</f>
        <v>0</v>
      </c>
      <c r="AI199" s="6">
        <f>COUNTIF(AI$3:AI$195,'Statistics &amp; Lists'!B271)</f>
        <v>0</v>
      </c>
      <c r="AJ199" s="6">
        <f>COUNTIF(AJ3:AJ195,"N")</f>
        <v>0</v>
      </c>
      <c r="AK199" s="6">
        <f>COUNTIF(AK3:AK195,"N")</f>
        <v>0</v>
      </c>
      <c r="AL199" s="6">
        <f>COUNTIF(AL3:AL195,"N")</f>
        <v>0</v>
      </c>
    </row>
    <row r="200" spans="1:44" s="6" customFormat="1" x14ac:dyDescent="0.25">
      <c r="B200" s="6">
        <f>COUNTIF(B3:B195, "Tuesday")</f>
        <v>0</v>
      </c>
      <c r="C200" s="6">
        <f>COUNTIF(C3:C195,"*Block C*")</f>
        <v>0</v>
      </c>
      <c r="K200" s="41">
        <f>COUNTIFS(K3:K195,"&gt;17",K3:K195,"&lt;26")</f>
        <v>0</v>
      </c>
      <c r="L200" s="6">
        <f>COUNTIF(L3:L195,"A")</f>
        <v>0</v>
      </c>
      <c r="M200" s="6">
        <f>COUNTIF(M3:M195,"Other")</f>
        <v>0</v>
      </c>
      <c r="N200" s="6">
        <f>COUNTIF(N$3:N$195,'Statistics &amp; Lists'!B82)</f>
        <v>0</v>
      </c>
      <c r="O200" s="6">
        <f>COUNTIF(O3:O195,"SE")</f>
        <v>0</v>
      </c>
      <c r="P200" s="6">
        <f>COUNTIF(P$3:P$195, 'Statistics &amp; Lists'!A119)</f>
        <v>0</v>
      </c>
      <c r="R200" s="48"/>
      <c r="S200" s="48"/>
      <c r="T200" s="48"/>
      <c r="U200" s="6">
        <f>COUNTIF(U3:U195, "Baker Act")</f>
        <v>0</v>
      </c>
      <c r="V200" s="6">
        <f>COUNTIF(V3:V195, "Baker Act/Marchman Act (Final)")</f>
        <v>0</v>
      </c>
      <c r="W200" s="6">
        <f>COUNTIF(W3:W195,"Unknown")</f>
        <v>0</v>
      </c>
      <c r="X200" s="6">
        <f>COUNTIF(X3:X195,"Unknown")</f>
        <v>0</v>
      </c>
      <c r="Y200" s="6">
        <f>COUNTIF(Y3:Y195,"unknown")</f>
        <v>0</v>
      </c>
      <c r="AA200" s="6">
        <f>COUNTIF(Z$3:AA$195, 'Statistics &amp; Lists'!B225)</f>
        <v>0</v>
      </c>
      <c r="AB200" s="6">
        <f>COUNTIF(AB3:AB195, "Unknown")</f>
        <v>0</v>
      </c>
      <c r="AC200" s="6">
        <f>COUNTIF(AC3:AC195, "Unknown")</f>
        <v>0</v>
      </c>
      <c r="AE200" s="6">
        <f>COUNTIF(AE3:AE195,"Unknown")</f>
        <v>0</v>
      </c>
      <c r="AF200" s="6">
        <f>COUNTIF(AF3:AF195,"Unknown")</f>
        <v>0</v>
      </c>
      <c r="AG200" s="6">
        <f>COUNTIF(AG3:AG195,"Unknown")</f>
        <v>0</v>
      </c>
      <c r="AH200" s="6">
        <f>COUNTIF(AH3:AH195,"Medical")</f>
        <v>0</v>
      </c>
      <c r="AI200" s="6">
        <f>COUNTIF(AI$3:AI$195,'Statistics &amp; Lists'!B272)</f>
        <v>0</v>
      </c>
      <c r="AJ200" s="6">
        <f>COUNTIF(AJ3:AJ195,"Unknown")</f>
        <v>0</v>
      </c>
      <c r="AK200" s="6">
        <f>COUNTIF(AK3:AK195,"Unknown")</f>
        <v>0</v>
      </c>
      <c r="AL200" s="6">
        <f>COUNTIF(AL3:AL195,"Unknown")</f>
        <v>0</v>
      </c>
    </row>
    <row r="201" spans="1:44" s="6" customFormat="1" x14ac:dyDescent="0.25">
      <c r="B201" s="6">
        <f>COUNTIF(B3:B195, "Wednesday")</f>
        <v>0</v>
      </c>
      <c r="C201" s="6">
        <f>COUNTIF(C3:C195,"*Block D*")</f>
        <v>0</v>
      </c>
      <c r="K201" s="41">
        <f>COUNTIFS(K3:K195,"&gt;25",K3:K195,"&lt;41")</f>
        <v>0</v>
      </c>
      <c r="L201" s="6">
        <f>COUNTIF(L3:L195,"H")</f>
        <v>0</v>
      </c>
      <c r="N201" s="6">
        <f>COUNTIF(N$3:N$195,'Statistics &amp; Lists'!B83)</f>
        <v>0</v>
      </c>
      <c r="O201" s="6">
        <f>COUNTIF(O3:O195,"NE")</f>
        <v>0</v>
      </c>
      <c r="P201" s="6">
        <f>COUNTIF(P$3:P$195, 'Statistics &amp; Lists'!A120)</f>
        <v>0</v>
      </c>
      <c r="R201" s="48"/>
      <c r="S201" s="48"/>
      <c r="T201" s="48"/>
      <c r="U201" s="6">
        <f>COUNTIF(U3:U195, "Battery")</f>
        <v>0</v>
      </c>
      <c r="V201" s="6">
        <f>COUNTIF(V3:V195, "Battery/Assault (Final)")</f>
        <v>0</v>
      </c>
      <c r="AA201" s="6">
        <f>COUNTIF(Z$3:AA$195, 'Statistics &amp; Lists'!B226)</f>
        <v>0</v>
      </c>
      <c r="AH201" s="6">
        <f>COUNTIF(AH3:AH195,"Voluntary")</f>
        <v>0</v>
      </c>
      <c r="AI201" s="6">
        <f>COUNTIF(AI$3:AI$195,'Statistics &amp; Lists'!B273)</f>
        <v>0</v>
      </c>
    </row>
    <row r="202" spans="1:44" s="6" customFormat="1" x14ac:dyDescent="0.25">
      <c r="B202" s="6">
        <f>COUNTIF(B3:B195, "Thursday")</f>
        <v>0</v>
      </c>
      <c r="C202" s="6">
        <f>COUNTIF(C3:C195,"*Block E*")</f>
        <v>0</v>
      </c>
      <c r="K202" s="41">
        <f>COUNTIFS(K3:K195,"&gt;40",K3:K195,"&lt;61")</f>
        <v>0</v>
      </c>
      <c r="L202" s="6">
        <f>COUNTIF(L3:L195,"O")</f>
        <v>0</v>
      </c>
      <c r="N202" s="6">
        <f>COUNTIF(N$3:N$195,'Statistics &amp; Lists'!B84)</f>
        <v>0</v>
      </c>
      <c r="P202" s="6">
        <f>COUNTIF(P$3:P$195, 'Statistics &amp; Lists'!A121)</f>
        <v>0</v>
      </c>
      <c r="R202" s="48"/>
      <c r="S202" s="48"/>
      <c r="T202" s="48"/>
      <c r="U202" s="6">
        <f>COUNTIF(U3:U195, "Burglary")</f>
        <v>0</v>
      </c>
      <c r="V202" s="6">
        <f>COUNTIF(V3:V195, "Burglary (Final)")</f>
        <v>0</v>
      </c>
      <c r="AA202" s="6">
        <f>COUNTIF(Z$3:AA$195, 'Statistics &amp; Lists'!B227)</f>
        <v>0</v>
      </c>
      <c r="AI202" s="6">
        <f>COUNTIF(AI$3:AI$195,'Statistics &amp; Lists'!B274)</f>
        <v>0</v>
      </c>
    </row>
    <row r="203" spans="1:44" s="6" customFormat="1" x14ac:dyDescent="0.25">
      <c r="B203" s="6">
        <f>COUNTIF(B3:B195, "Friday")</f>
        <v>0</v>
      </c>
      <c r="C203" s="6">
        <f>COUNTIF(C3:C195,"*Block F*")</f>
        <v>0</v>
      </c>
      <c r="K203" s="41">
        <f>COUNTIFS(K3:K195,"&gt;60",K3:K195,"&lt;81")</f>
        <v>0</v>
      </c>
      <c r="N203" s="6">
        <f>COUNTIF(N$3:N$195,'Statistics &amp; Lists'!B85)</f>
        <v>0</v>
      </c>
      <c r="P203" s="6">
        <f>COUNTIF(P$3:P$195, 'Statistics &amp; Lists'!A122)</f>
        <v>0</v>
      </c>
      <c r="R203" s="48"/>
      <c r="S203" s="48"/>
      <c r="T203" s="48"/>
      <c r="U203" s="6">
        <f>COUNTIF(U3:U195, "Disturbance")</f>
        <v>0</v>
      </c>
      <c r="V203" s="6">
        <f>COUNTIF(V3:V195, "Disturbance (Final)")</f>
        <v>0</v>
      </c>
      <c r="AA203" s="6">
        <f>COUNTIF(Z$3:AA$195, 'Statistics &amp; Lists'!B228)</f>
        <v>0</v>
      </c>
      <c r="AI203" s="6">
        <f>COUNTIF(AI$3:AI$195,'Statistics &amp; Lists'!B275)</f>
        <v>0</v>
      </c>
    </row>
    <row r="204" spans="1:44" s="6" customFormat="1" x14ac:dyDescent="0.25">
      <c r="B204" s="6">
        <f>COUNTIF(B3:B195, "Saturday")</f>
        <v>0</v>
      </c>
      <c r="K204" s="41">
        <f>COUNTIFS(K3:K195,"&gt;80",K3:K195,"&lt;111")</f>
        <v>0</v>
      </c>
      <c r="N204" s="6">
        <f>COUNTIF(N$3:N$195,'Statistics &amp; Lists'!B86)</f>
        <v>0</v>
      </c>
      <c r="P204" s="6">
        <f>COUNTIF(P$3:P$195, 'Statistics &amp; Lists'!A123)</f>
        <v>0</v>
      </c>
      <c r="R204" s="48"/>
      <c r="S204" s="48"/>
      <c r="T204" s="48"/>
      <c r="U204" s="6">
        <f>COUNTIF(U3:U195, "Domestic")</f>
        <v>0</v>
      </c>
      <c r="V204" s="6">
        <f>COUNTIF(V3:V195, "Domestic (Final)")</f>
        <v>0</v>
      </c>
      <c r="AA204" s="6">
        <f>COUNTIF(Z$3:AA$195, 'Statistics &amp; Lists'!B229)</f>
        <v>0</v>
      </c>
      <c r="AI204" s="6">
        <f>COUNTIF(AI$3:AI$195,'Statistics &amp; Lists'!B276)</f>
        <v>0</v>
      </c>
    </row>
    <row r="205" spans="1:44" s="6" customFormat="1" x14ac:dyDescent="0.25">
      <c r="K205" s="41"/>
      <c r="N205" s="6">
        <f>COUNTIF(N$3:N$195,'Statistics &amp; Lists'!B87)</f>
        <v>0</v>
      </c>
      <c r="P205" s="6">
        <f>COUNTIF(P$3:P$195, 'Statistics &amp; Lists'!A124)</f>
        <v>0</v>
      </c>
      <c r="R205" s="48"/>
      <c r="S205" s="48"/>
      <c r="T205" s="48"/>
      <c r="U205" s="6">
        <f>COUNTIF(U3:U195, "Medical Emergency")</f>
        <v>0</v>
      </c>
      <c r="V205" s="6">
        <f>COUNTIF(V3:V195, "Medical Emerency (Final)")</f>
        <v>0</v>
      </c>
      <c r="AA205" s="6">
        <f>COUNTIF(Z$3:AA$195, 'Statistics &amp; Lists'!B230)</f>
        <v>0</v>
      </c>
      <c r="AI205" s="6">
        <f>COUNTIF(AI$3:AI$195,'Statistics &amp; Lists'!B277)</f>
        <v>0</v>
      </c>
    </row>
    <row r="206" spans="1:44" s="6" customFormat="1" x14ac:dyDescent="0.25">
      <c r="K206" s="41"/>
      <c r="N206" s="6">
        <f>COUNTIF(N$3:N$195,'Statistics &amp; Lists'!B88)</f>
        <v>0</v>
      </c>
      <c r="P206" s="6">
        <f>COUNTIF(P$3:P$195, 'Statistics &amp; Lists'!A125)</f>
        <v>0</v>
      </c>
      <c r="R206" s="48"/>
      <c r="S206" s="48"/>
      <c r="T206" s="48"/>
      <c r="U206" s="6">
        <f>COUNTIF(U3:U195, "Mental Health Crisis Situation ")</f>
        <v>0</v>
      </c>
      <c r="V206" s="6">
        <f>COUNTIF(V3:V195, "Mental Health Crisis Situation (Final)")</f>
        <v>0</v>
      </c>
      <c r="AA206" s="6">
        <f>COUNTIF(Z$3:AA$195, 'Statistics &amp; Lists'!B231)</f>
        <v>0</v>
      </c>
      <c r="AI206" s="6">
        <f>COUNTIF(AI$3:AI$195,'Statistics &amp; Lists'!B278)</f>
        <v>0</v>
      </c>
    </row>
    <row r="207" spans="1:44" s="6" customFormat="1" x14ac:dyDescent="0.25">
      <c r="K207" s="41"/>
      <c r="N207" s="6">
        <f>COUNTIF(N$3:N$195,'Statistics &amp; Lists'!B89)</f>
        <v>0</v>
      </c>
      <c r="P207" s="6">
        <f>COUNTIF(P$3:P$195, 'Statistics &amp; Lists'!A126)</f>
        <v>0</v>
      </c>
      <c r="R207" s="48"/>
      <c r="S207" s="48"/>
      <c r="T207" s="48"/>
      <c r="U207" s="6">
        <f>COUNTIF(U3:U195, "Other")</f>
        <v>0</v>
      </c>
      <c r="V207" s="6">
        <f>COUNTIF(V3:V195, "Other (Final)")</f>
        <v>0</v>
      </c>
      <c r="AA207" s="6">
        <f>COUNTIF(Z$3:AA$195, 'Statistics &amp; Lists'!B232)</f>
        <v>0</v>
      </c>
      <c r="AI207" s="6">
        <f>COUNTIF(AI$3:AI$195,'Statistics &amp; Lists'!B279)</f>
        <v>0</v>
      </c>
    </row>
    <row r="208" spans="1:44" s="6" customFormat="1" x14ac:dyDescent="0.25">
      <c r="K208" s="41"/>
      <c r="N208" s="6">
        <f>COUNTIF(N$3:N$195,'Statistics &amp; Lists'!B90)</f>
        <v>0</v>
      </c>
      <c r="P208" s="6">
        <f>COUNTIF(P$3:P$195, 'Statistics &amp; Lists'!A127)</f>
        <v>0</v>
      </c>
      <c r="R208" s="48"/>
      <c r="S208" s="48"/>
      <c r="T208" s="48"/>
      <c r="U208" s="6">
        <f>COUNTIF(U3:U195, "S20")</f>
        <v>0</v>
      </c>
      <c r="V208" s="6">
        <f>COUNTIF(V3:V195, "S20 (Final)")</f>
        <v>0</v>
      </c>
      <c r="AA208" s="6">
        <f>COUNTIF(Z$3:AA$195, 'Statistics &amp; Lists'!B233)</f>
        <v>0</v>
      </c>
      <c r="AI208" s="6">
        <f>COUNTIF(AI$3:AI$195,'Statistics &amp; Lists'!B280)</f>
        <v>0</v>
      </c>
    </row>
    <row r="209" spans="11:35" s="6" customFormat="1" x14ac:dyDescent="0.25">
      <c r="K209" s="41"/>
      <c r="N209" s="6">
        <f>COUNTIF(N$3:N$195,'Statistics &amp; Lists'!B91)</f>
        <v>0</v>
      </c>
      <c r="P209" s="6">
        <f>COUNTIF(P$3:P$195, 'Statistics &amp; Lists'!A128)</f>
        <v>0</v>
      </c>
      <c r="R209" s="48"/>
      <c r="S209" s="48"/>
      <c r="T209" s="48"/>
      <c r="U209" s="6">
        <f>COUNTIF(U3:U195, "Suicide Attempt")</f>
        <v>0</v>
      </c>
      <c r="V209" s="6">
        <f>COUNTIF(V3:V195, "Suicide Attempt (Final)")</f>
        <v>0</v>
      </c>
      <c r="AA209" s="6">
        <f>COUNTIF(Z$3:AA$195, 'Statistics &amp; Lists'!B234)</f>
        <v>0</v>
      </c>
      <c r="AI209" s="6">
        <f>COUNTIF(AI$3:AI$195,'Statistics &amp; Lists'!B281)</f>
        <v>0</v>
      </c>
    </row>
    <row r="210" spans="11:35" s="6" customFormat="1" x14ac:dyDescent="0.25">
      <c r="K210" s="41"/>
      <c r="N210" s="6">
        <f>COUNTIF(N$3:N$195,'Statistics &amp; Lists'!B92)</f>
        <v>0</v>
      </c>
      <c r="P210" s="6">
        <f>COUNTIF(P$3:P$195, 'Statistics &amp; Lists'!A129)</f>
        <v>0</v>
      </c>
      <c r="R210" s="48"/>
      <c r="S210" s="48"/>
      <c r="T210" s="48"/>
      <c r="U210" s="6">
        <f>COUNTIF(U3:U195, "Suspicious Activity")</f>
        <v>0</v>
      </c>
      <c r="V210" s="6">
        <f>COUNTIF(V3:V195, "Suspicious Activity/Person (Final)")</f>
        <v>0</v>
      </c>
      <c r="AA210" s="6">
        <f>COUNTIF(Z$3:AA$195, 'Statistics &amp; Lists'!B235)</f>
        <v>0</v>
      </c>
      <c r="AI210" s="6">
        <f>COUNTIF(AI$3:AI$195,'Statistics &amp; Lists'!B282)</f>
        <v>0</v>
      </c>
    </row>
    <row r="211" spans="11:35" s="6" customFormat="1" x14ac:dyDescent="0.25">
      <c r="K211" s="41"/>
      <c r="N211" s="6">
        <f>COUNTIF(N$3:N$195,'Statistics &amp; Lists'!B93)</f>
        <v>0</v>
      </c>
      <c r="P211" s="6">
        <f>COUNTIF(P$3:P$195, 'Statistics &amp; Lists'!A130)</f>
        <v>0</v>
      </c>
      <c r="R211" s="48"/>
      <c r="S211" s="48"/>
      <c r="T211" s="48"/>
      <c r="U211" s="6">
        <f>COUNTIF(U3:U195, "Theft")</f>
        <v>0</v>
      </c>
      <c r="V211" s="6">
        <f>COUNTIF(V3:V195, "Theft/Robbery (Final)")</f>
        <v>0</v>
      </c>
      <c r="AA211" s="6">
        <f>COUNTIF(Z$3:AA$195, 'Statistics &amp; Lists'!B236)</f>
        <v>0</v>
      </c>
      <c r="AI211" s="6">
        <f>COUNTIF(AI$3:AI$195,'Statistics &amp; Lists'!B283)</f>
        <v>0</v>
      </c>
    </row>
    <row r="212" spans="11:35" s="6" customFormat="1" x14ac:dyDescent="0.25">
      <c r="K212" s="41"/>
      <c r="N212" s="6">
        <f>COUNTIF(N$3:N$195,'Statistics &amp; Lists'!B94)</f>
        <v>0</v>
      </c>
      <c r="P212" s="6">
        <f>COUNTIF(P$3:P$195, 'Statistics &amp; Lists'!A131)</f>
        <v>0</v>
      </c>
      <c r="R212" s="48"/>
      <c r="S212" s="48"/>
      <c r="T212" s="48"/>
      <c r="U212" s="6">
        <f>COUNTIF(U3:U195, "Trespassing")</f>
        <v>0</v>
      </c>
      <c r="V212" s="6">
        <f>COUNTIF(V3:V195, "Trespassing (Final)")</f>
        <v>0</v>
      </c>
      <c r="AI212" s="6">
        <f>COUNTIF(AI$3:AI$195,'Statistics &amp; Lists'!B284)</f>
        <v>0</v>
      </c>
    </row>
    <row r="213" spans="11:35" s="6" customFormat="1" x14ac:dyDescent="0.25">
      <c r="K213" s="41"/>
      <c r="N213" s="6">
        <f>COUNTIF(N$3:N$195,'Statistics &amp; Lists'!B95)</f>
        <v>0</v>
      </c>
      <c r="P213" s="6">
        <f>COUNTIF(P$3:P$195, 'Statistics &amp; Lists'!A132)</f>
        <v>0</v>
      </c>
      <c r="R213" s="48"/>
      <c r="S213" s="48"/>
      <c r="T213" s="48"/>
      <c r="U213" s="6">
        <f>COUNTIF(U3:U195, "Well Being Check")</f>
        <v>0</v>
      </c>
      <c r="V213" s="6">
        <f>COUNTIF(V3:V195, "Well Being Check (Final)")</f>
        <v>0</v>
      </c>
      <c r="AI213" s="6">
        <f>COUNTIF(AI$3:AI$195,'Statistics &amp; Lists'!B285)</f>
        <v>0</v>
      </c>
    </row>
    <row r="214" spans="11:35" s="6" customFormat="1" x14ac:dyDescent="0.25">
      <c r="K214" s="41"/>
      <c r="N214" s="6">
        <f>COUNTIF(N$3:N$195,'Statistics &amp; Lists'!B96)</f>
        <v>0</v>
      </c>
      <c r="P214" s="6">
        <f>COUNTIF(P$3:P$195, 'Statistics &amp; Lists'!A133)</f>
        <v>0</v>
      </c>
      <c r="R214" s="48"/>
      <c r="S214" s="48"/>
      <c r="T214" s="48"/>
      <c r="AI214" s="6">
        <f>COUNTIF(AI$3:AI$195,'Statistics &amp; Lists'!B286)</f>
        <v>0</v>
      </c>
    </row>
    <row r="215" spans="11:35" x14ac:dyDescent="0.25">
      <c r="N215" s="6">
        <f>COUNTIF(N$3:N$195,'Statistics &amp; Lists'!B97)</f>
        <v>0</v>
      </c>
      <c r="P215" s="6">
        <f>COUNTIF(P$3:P$195, 'Statistics &amp; Lists'!A134)</f>
        <v>0</v>
      </c>
    </row>
    <row r="216" spans="11:35" x14ac:dyDescent="0.25">
      <c r="N216" s="6">
        <f>COUNTIF(N$3:N$195,'Statistics &amp; Lists'!B98)</f>
        <v>0</v>
      </c>
      <c r="P216" s="6">
        <f>COUNTIF(P$3:P$195, 'Statistics &amp; Lists'!A135)</f>
        <v>0</v>
      </c>
    </row>
    <row r="217" spans="11:35" x14ac:dyDescent="0.25">
      <c r="N217" s="6">
        <f>COUNTIF(N$3:N$195,'Statistics &amp; Lists'!B99)</f>
        <v>0</v>
      </c>
      <c r="P217" s="6">
        <f>COUNTIF(P$3:P$195, 'Statistics &amp; Lists'!A136)</f>
        <v>0</v>
      </c>
    </row>
    <row r="218" spans="11:35" x14ac:dyDescent="0.25">
      <c r="N218" s="6">
        <f>COUNTIF(N$3:N$195,'Statistics &amp; Lists'!B100)</f>
        <v>0</v>
      </c>
      <c r="P218" s="6">
        <f>COUNTIF(P$3:P$195, 'Statistics &amp; Lists'!A137)</f>
        <v>0</v>
      </c>
    </row>
    <row r="219" spans="11:35" x14ac:dyDescent="0.25">
      <c r="N219" s="6">
        <f>COUNTIF(N$3:N$195,'Statistics &amp; Lists'!B101)</f>
        <v>0</v>
      </c>
      <c r="P219" s="6">
        <f>COUNTIF(P$3:P$195, 'Statistics &amp; Lists'!A138)</f>
        <v>0</v>
      </c>
    </row>
    <row r="220" spans="11:35" x14ac:dyDescent="0.25">
      <c r="N220" s="6">
        <f>COUNTIF(N$3:N$195,'Statistics &amp; Lists'!B102)</f>
        <v>0</v>
      </c>
      <c r="P220" s="6">
        <f>COUNTIF(P$3:P$195, 'Statistics &amp; Lists'!A139)</f>
        <v>0</v>
      </c>
    </row>
    <row r="221" spans="11:35" x14ac:dyDescent="0.25">
      <c r="N221" s="6">
        <f>COUNTIF(N$3:N$195,'Statistics &amp; Lists'!B103)</f>
        <v>0</v>
      </c>
      <c r="P221" s="6">
        <f>COUNTIF(P$3:P$195, 'Statistics &amp; Lists'!A140)</f>
        <v>0</v>
      </c>
    </row>
    <row r="222" spans="11:35" x14ac:dyDescent="0.25">
      <c r="N222" s="6">
        <f>COUNTIF(N$3:N$195,'Statistics &amp; Lists'!B104)</f>
        <v>0</v>
      </c>
      <c r="P222" s="6">
        <f>COUNTIF(P$3:P$195, 'Statistics &amp; Lists'!A141)</f>
        <v>0</v>
      </c>
    </row>
    <row r="223" spans="11:35" x14ac:dyDescent="0.25">
      <c r="N223" s="6">
        <f>COUNTIF(N$3:N$195,'Statistics &amp; Lists'!B105)</f>
        <v>0</v>
      </c>
      <c r="P223" s="6">
        <f>COUNTIF(P$3:P$195, 'Statistics &amp; Lists'!A142)</f>
        <v>0</v>
      </c>
    </row>
    <row r="224" spans="11:35" x14ac:dyDescent="0.25">
      <c r="N224" s="6">
        <f>COUNTIF(N$3:N$195,'Statistics &amp; Lists'!B106)</f>
        <v>0</v>
      </c>
      <c r="P224" s="6">
        <f>COUNTIF(P$3:P$195, 'Statistics &amp; Lists'!A143)</f>
        <v>0</v>
      </c>
    </row>
    <row r="225" spans="16:16" x14ac:dyDescent="0.25">
      <c r="P225" s="6">
        <f>COUNTIF(P$3:P$195, 'Statistics &amp; Lists'!A144)</f>
        <v>0</v>
      </c>
    </row>
    <row r="226" spans="16:16" x14ac:dyDescent="0.25">
      <c r="P226" s="6">
        <f>COUNTIF(P$3:P$195, 'Statistics &amp; Lists'!A145)</f>
        <v>0</v>
      </c>
    </row>
    <row r="227" spans="16:16" x14ac:dyDescent="0.25">
      <c r="P227" s="6">
        <f>COUNTIF(P$3:P$195, 'Statistics &amp; Lists'!A146)</f>
        <v>0</v>
      </c>
    </row>
    <row r="228" spans="16:16" x14ac:dyDescent="0.25">
      <c r="P228" s="6">
        <f>COUNTIF(P$3:P$195, 'Statistics &amp; Lists'!A147)</f>
        <v>0</v>
      </c>
    </row>
    <row r="229" spans="16:16" x14ac:dyDescent="0.25">
      <c r="P229" s="6">
        <f>COUNTIF(P$3:P$195, 'Statistics &amp; Lists'!A148)</f>
        <v>0</v>
      </c>
    </row>
    <row r="230" spans="16:16" x14ac:dyDescent="0.25">
      <c r="P230" s="6">
        <f>COUNTIF(P$3:P$195, 'Statistics &amp; Lists'!A149)</f>
        <v>0</v>
      </c>
    </row>
    <row r="231" spans="16:16" x14ac:dyDescent="0.25">
      <c r="P231" s="6">
        <f>COUNTIF(P$3:P$195, 'Statistics &amp; Lists'!A150)</f>
        <v>0</v>
      </c>
    </row>
    <row r="232" spans="16:16" x14ac:dyDescent="0.25">
      <c r="P232" s="6">
        <f>COUNTIF(P$3:P$195, 'Statistics &amp; Lists'!A151)</f>
        <v>0</v>
      </c>
    </row>
    <row r="233" spans="16:16" x14ac:dyDescent="0.25">
      <c r="P233" s="6">
        <f>COUNTIF(P$3:P$195, 'Statistics &amp; Lists'!A152)</f>
        <v>0</v>
      </c>
    </row>
    <row r="234" spans="16:16" x14ac:dyDescent="0.25">
      <c r="P234" s="6">
        <f>COUNTIF(P$3:P$195, 'Statistics &amp; Lists'!A153)</f>
        <v>0</v>
      </c>
    </row>
    <row r="235" spans="16:16" x14ac:dyDescent="0.25">
      <c r="P235" s="6">
        <f>COUNTIF(P$3:P$195, 'Statistics &amp; Lists'!A154)</f>
        <v>0</v>
      </c>
    </row>
    <row r="236" spans="16:16" x14ac:dyDescent="0.25">
      <c r="P236" s="6">
        <f>COUNTIF(P$3:P$195, 'Statistics &amp; Lists'!A155)</f>
        <v>0</v>
      </c>
    </row>
    <row r="237" spans="16:16" x14ac:dyDescent="0.25">
      <c r="P237" s="6">
        <f>COUNTIF(P$3:P$195, 'Statistics &amp; Lists'!A156)</f>
        <v>0</v>
      </c>
    </row>
    <row r="238" spans="16:16" x14ac:dyDescent="0.25">
      <c r="P238" s="6">
        <f>COUNTIF(P$3:P$195, 'Statistics &amp; Lists'!A157)</f>
        <v>0</v>
      </c>
    </row>
    <row r="239" spans="16:16" x14ac:dyDescent="0.25">
      <c r="P239" s="6">
        <f>COUNTIF(P$3:P$195, 'Statistics &amp; Lists'!A158)</f>
        <v>0</v>
      </c>
    </row>
    <row r="240" spans="16:16" x14ac:dyDescent="0.25">
      <c r="P240" s="6">
        <f>COUNTIF(P$3:P$195, 'Statistics &amp; Lists'!A159)</f>
        <v>0</v>
      </c>
    </row>
    <row r="241" spans="16:16" x14ac:dyDescent="0.25">
      <c r="P241" s="6">
        <f>COUNTIF(P$3:P$195, 'Statistics &amp; Lists'!A160)</f>
        <v>0</v>
      </c>
    </row>
    <row r="242" spans="16:16" x14ac:dyDescent="0.25">
      <c r="P242" s="6">
        <f>COUNTIF(P$3:P$195, 'Statistics &amp; Lists'!A161)</f>
        <v>0</v>
      </c>
    </row>
    <row r="243" spans="16:16" x14ac:dyDescent="0.25">
      <c r="P243" s="6">
        <f>COUNTIF(P$3:P$195, 'Statistics &amp; Lists'!A162)</f>
        <v>0</v>
      </c>
    </row>
  </sheetData>
  <autoFilter ref="A1:AQ1" xr:uid="{00000000-0001-0000-0000-000000000000}"/>
  <conditionalFormatting sqref="AH1:AH1048576">
    <cfRule type="containsText" priority="2" operator="containsText" text="BA / MA (LEO)">
      <formula>NOT(ISERROR(SEARCH("BA / MA (LEO)",AH1)))</formula>
    </cfRule>
  </conditionalFormatting>
  <conditionalFormatting sqref="AH2:AH195">
    <cfRule type="containsText" dxfId="81" priority="1" operator="containsText" text="BA / MA (LEO)">
      <formula>NOT(ISERROR(SEARCH("BA / MA (LEO)",AH2)))</formula>
    </cfRule>
  </conditionalFormatting>
  <dataValidations count="2">
    <dataValidation type="list" allowBlank="1" showInputMessage="1" showErrorMessage="1" sqref="AM2:AM195" xr:uid="{3F66F20C-EAAC-4782-84CA-ECE2995500B3}">
      <formula1>ChWe</formula1>
    </dataValidation>
    <dataValidation type="list" allowBlank="1" showInputMessage="1" showErrorMessage="1" sqref="AN2:AN195" xr:uid="{BF114EF3-84A9-4BB3-B4E4-8B9A02425017}">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5">
        <x14:dataValidation type="list" allowBlank="1" showInputMessage="1" showErrorMessage="1" xr:uid="{00000000-0002-0000-0000-00000C000000}">
          <x14:formula1>
            <xm:f>'Statistics &amp; Lists'!$B$165:$B$180</xm:f>
          </x14:formula1>
          <xm:sqref>U90:U195</xm:sqref>
        </x14:dataValidation>
        <x14:dataValidation type="list" allowBlank="1" showInputMessage="1" showErrorMessage="1" xr:uid="{00000000-0002-0000-0000-000012000000}">
          <x14:formula1>
            <xm:f>'Statistics &amp; Lists'!$B$65:$B$67</xm:f>
          </x14:formula1>
          <xm:sqref>W90:W195 W2:W30 W40</xm:sqref>
        </x14:dataValidation>
        <x14:dataValidation type="list" allowBlank="1" showInputMessage="1" showErrorMessage="1" xr:uid="{03808745-CB21-4DEC-AA2B-981DDCEAAE57}">
          <x14:formula1>
            <xm:f>'Statistics &amp; Lists'!$AA$219:$AA$220</xm:f>
          </x14:formula1>
          <xm:sqref>Q90:Q1048576</xm:sqref>
        </x14:dataValidation>
        <x14:dataValidation type="list" allowBlank="1" showInputMessage="1" showErrorMessage="1" xr:uid="{00000000-0002-0000-0000-000011000000}">
          <x14:formula1>
            <xm:f>'Statistics &amp; Lists'!$B$70:$B$72</xm:f>
          </x14:formula1>
          <xm:sqref>W31:W39 X2:X195 W41:W89</xm:sqref>
        </x14:dataValidation>
        <x14:dataValidation type="list" allowBlank="1" showInputMessage="1" showErrorMessage="1" xr:uid="{00000000-0002-0000-0000-000000000000}">
          <x14:formula1>
            <xm:f>'Statistics &amp; Lists'!$B$299:$B$301</xm:f>
          </x14:formula1>
          <xm:sqref>AL2:AL195</xm:sqref>
        </x14:dataValidation>
        <x14:dataValidation type="list" allowBlank="1" showInputMessage="1" showErrorMessage="1" xr:uid="{00000000-0002-0000-0000-000001000000}">
          <x14:formula1>
            <xm:f>'Statistics &amp; Lists'!$B$294:$B$296</xm:f>
          </x14:formula1>
          <xm:sqref>AK2:AK195</xm:sqref>
        </x14:dataValidation>
        <x14:dataValidation type="list" allowBlank="1" showInputMessage="1" showErrorMessage="1" xr:uid="{00000000-0002-0000-0000-000002000000}">
          <x14:formula1>
            <xm:f>'Statistics &amp; Lists'!$B$289:$B$291</xm:f>
          </x14:formula1>
          <xm:sqref>AJ2:AJ195</xm:sqref>
        </x14:dataValidation>
        <x14:dataValidation type="list" allowBlank="1" showInputMessage="1" showErrorMessage="1" xr:uid="{00000000-0002-0000-0000-000003000000}">
          <x14:formula1>
            <xm:f>'Statistics &amp; Lists'!$B$270:$B$286</xm:f>
          </x14:formula1>
          <xm:sqref>AI2:AI195</xm:sqref>
        </x14:dataValidation>
        <x14:dataValidation type="list" allowBlank="1" showInputMessage="1" showErrorMessage="1" xr:uid="{00000000-0002-0000-0000-000004000000}">
          <x14:formula1>
            <xm:f>'Statistics &amp; Lists'!$B$264:$B$267</xm:f>
          </x14:formula1>
          <xm:sqref>AH2:AH195</xm:sqref>
        </x14:dataValidation>
        <x14:dataValidation type="list" allowBlank="1" showInputMessage="1" showErrorMessage="1" xr:uid="{00000000-0002-0000-0000-000005000000}">
          <x14:formula1>
            <xm:f>'Statistics &amp; Lists'!$B$259:$B$261</xm:f>
          </x14:formula1>
          <xm:sqref>AG2:AG195</xm:sqref>
        </x14:dataValidation>
        <x14:dataValidation type="list" allowBlank="1" showInputMessage="1" showErrorMessage="1" xr:uid="{00000000-0002-0000-0000-000006000000}">
          <x14:formula1>
            <xm:f>'Statistics &amp; Lists'!$B$254:$B$256</xm:f>
          </x14:formula1>
          <xm:sqref>AF2:AF195</xm:sqref>
        </x14:dataValidation>
        <x14:dataValidation type="list" allowBlank="1" showInputMessage="1" showErrorMessage="1" xr:uid="{00000000-0002-0000-0000-000007000000}">
          <x14:formula1>
            <xm:f>'Statistics &amp; Lists'!$B$249:$B$251</xm:f>
          </x14:formula1>
          <xm:sqref>AE2:AE195</xm:sqref>
        </x14:dataValidation>
        <x14:dataValidation type="list" allowBlank="1" showInputMessage="1" showErrorMessage="1" xr:uid="{00000000-0002-0000-0000-000008000000}">
          <x14:formula1>
            <xm:f>'Statistics &amp; Lists'!$B$244:$B$246</xm:f>
          </x14:formula1>
          <xm:sqref>AC2:AC195</xm:sqref>
        </x14:dataValidation>
        <x14:dataValidation type="list" allowBlank="1" showInputMessage="1" showErrorMessage="1" xr:uid="{00000000-0002-0000-0000-000009000000}">
          <x14:formula1>
            <xm:f>'Statistics &amp; Lists'!$B$239:$B$241</xm:f>
          </x14:formula1>
          <xm:sqref>AB2:AB195</xm:sqref>
        </x14:dataValidation>
        <x14:dataValidation type="list" allowBlank="1" showInputMessage="1" showErrorMessage="1" xr:uid="{00000000-0002-0000-0000-00000A000000}">
          <x14:formula1>
            <xm:f>'Statistics &amp; Lists'!$B$223:$B$236</xm:f>
          </x14:formula1>
          <xm:sqref>Z2:AA195</xm:sqref>
        </x14:dataValidation>
        <x14:dataValidation type="list" allowBlank="1" showInputMessage="1" showErrorMessage="1" xr:uid="{00000000-0002-0000-0000-00000B000000}">
          <x14:formula1>
            <xm:f>'Statistics &amp; Lists'!$B$183:$B$198</xm:f>
          </x14:formula1>
          <xm:sqref>V2:V195 U2:U89</xm:sqref>
        </x14:dataValidation>
        <x14:dataValidation type="list" allowBlank="1" showInputMessage="1" showErrorMessage="1" xr:uid="{00000000-0002-0000-0000-00000F000000}">
          <x14:formula1>
            <xm:f>'Statistics &amp; Lists'!$B$80:$B$106</xm:f>
          </x14:formula1>
          <xm:sqref>N2:N195</xm:sqref>
        </x14:dataValidation>
        <x14:dataValidation type="list" allowBlank="1" showInputMessage="1" showErrorMessage="1" xr:uid="{00000000-0002-0000-0000-000010000000}">
          <x14:formula1>
            <xm:f>'Statistics &amp; Lists'!$B$75:$B$77</xm:f>
          </x14:formula1>
          <xm:sqref>Y2:Y195</xm:sqref>
        </x14:dataValidation>
        <x14:dataValidation type="list" allowBlank="1" showInputMessage="1" showErrorMessage="1" xr:uid="{00000000-0002-0000-0000-000013000000}">
          <x14:formula1>
            <xm:f>'Statistics &amp; Lists'!$B$46:$B$48</xm:f>
          </x14:formula1>
          <xm:sqref>M2:M195</xm:sqref>
        </x14:dataValidation>
        <x14:dataValidation type="list" allowBlank="1" showInputMessage="1" showErrorMessage="1" xr:uid="{00000000-0002-0000-0000-000014000000}">
          <x14:formula1>
            <xm:f>'Statistics &amp; Lists'!$B$33:$B$37</xm:f>
          </x14:formula1>
          <xm:sqref>L2:L195</xm:sqref>
        </x14:dataValidation>
        <x14:dataValidation type="list" allowBlank="1" showInputMessage="1" showErrorMessage="1" xr:uid="{00000000-0002-0000-0000-000015000000}">
          <x14:formula1>
            <xm:f>'Statistics &amp; Lists'!$B$26:$B$31</xm:f>
          </x14:formula1>
          <xm:sqref>C2:C195</xm:sqref>
        </x14:dataValidation>
        <x14:dataValidation type="list" allowBlank="1" showInputMessage="1" showErrorMessage="1" xr:uid="{00000000-0002-0000-0000-000016000000}">
          <x14:formula1>
            <xm:f>'Statistics &amp; Lists'!$B$8:$B$14</xm:f>
          </x14:formula1>
          <xm:sqref>B2:B195</xm:sqref>
        </x14:dataValidation>
        <x14:dataValidation type="list" allowBlank="1" showInputMessage="1" showErrorMessage="1" xr:uid="{2C81B2A8-EBAE-4CE8-85A1-26DEFE2C8A9B}">
          <x14:formula1>
            <xm:f>'Statistics &amp; Lists'!$A$294:$A$296</xm:f>
          </x14:formula1>
          <xm:sqref>AO2:AO195</xm:sqref>
        </x14:dataValidation>
        <x14:dataValidation type="list" errorStyle="warning" allowBlank="1" showInputMessage="1" showErrorMessage="1" xr:uid="{7750664A-BDF1-4FE9-9F79-EEC4A6048C51}">
          <x14:formula1>
            <xm:f>'Statistics &amp; Lists'!$B$109:$B$114</xm:f>
          </x14:formula1>
          <xm:sqref>O2:O195</xm:sqref>
        </x14:dataValidation>
        <x14:dataValidation type="list" errorStyle="warning" allowBlank="1" showInputMessage="1" showErrorMessage="1" xr:uid="{A039046A-90BA-41AA-BDEE-A96CFD562E47}">
          <x14:formula1>
            <xm:f>'Statistics &amp; Lists'!$A$117:$A$162</xm:f>
          </x14:formula1>
          <xm:sqref>P2:P195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AX247"/>
  <sheetViews>
    <sheetView workbookViewId="0">
      <pane ySplit="1" topLeftCell="A183" activePane="bottomLeft" state="frozen"/>
      <selection activeCell="E1" sqref="E1"/>
      <selection pane="bottomLeft" activeCell="P199" sqref="P2:P199"/>
    </sheetView>
  </sheetViews>
  <sheetFormatPr defaultColWidth="9.140625" defaultRowHeight="15" x14ac:dyDescent="0.25"/>
  <cols>
    <col min="1" max="1" width="17" style="4" customWidth="1"/>
    <col min="2" max="2" width="14.7109375" style="4" customWidth="1"/>
    <col min="3" max="3" width="17" style="4" customWidth="1"/>
    <col min="4" max="4" width="16.7109375" style="4" customWidth="1"/>
    <col min="5" max="5" width="14.42578125" style="4" customWidth="1"/>
    <col min="6" max="6" width="25.28515625" style="4" customWidth="1"/>
    <col min="7" max="8" width="14.42578125" style="4" customWidth="1"/>
    <col min="9" max="9" width="9.7109375" style="4" hidden="1" customWidth="1"/>
    <col min="10" max="10" width="11.140625" style="4" bestFit="1" customWidth="1"/>
    <col min="11" max="11" width="9.140625" style="42"/>
    <col min="12" max="14" width="9.140625" style="4"/>
    <col min="15" max="15" width="11.42578125" style="4" customWidth="1"/>
    <col min="16" max="17" width="13.28515625" style="4" customWidth="1"/>
    <col min="18" max="18" width="9.140625" style="45"/>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3"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8" customFormat="1" x14ac:dyDescent="0.25">
      <c r="A2" s="52"/>
      <c r="D2" s="49" t="str">
        <f>IF(TRIM(F2)="","",COUNTIF($F$2:$F$200,F2))</f>
        <v/>
      </c>
      <c r="F2" s="5" t="str">
        <f>IF(AND(LEN(TRIM(G2))=0,LEN(TRIM(H2))=0),"",CONCATENATE(TRIM(G2),", ",TRIM(H2)))</f>
        <v/>
      </c>
      <c r="I2" s="52"/>
      <c r="J2" s="52"/>
      <c r="K2" s="39" t="str">
        <f>IF(AND(TRIM(A2)&lt;&gt;"",TRIM(J2)&lt;&gt;""),IFERROR(DATEDIF(J2,A2,"Y"),""),"")</f>
        <v/>
      </c>
      <c r="R2" s="46"/>
      <c r="S2" s="44"/>
      <c r="T2" s="46"/>
      <c r="AQ2"/>
      <c r="AR2" s="4" t="str">
        <f>IF(R2&lt;&gt;"",R2*1440,"")</f>
        <v/>
      </c>
    </row>
    <row r="3" spans="1:44" s="49" customFormat="1" x14ac:dyDescent="0.25">
      <c r="A3" s="50"/>
      <c r="D3" s="49" t="str">
        <f t="shared" ref="D3:D66" si="0">IF(TRIM(F3)="","",COUNTIF($F$2:$F$200,F3))</f>
        <v/>
      </c>
      <c r="F3" s="5" t="str">
        <f t="shared" ref="F3:F66" si="1">IF(AND(LEN(TRIM(G3))=0,LEN(TRIM(H3))=0),"",CONCATENATE(TRIM(G3),", ",TRIM(H3)))</f>
        <v/>
      </c>
      <c r="I3" s="50"/>
      <c r="J3" s="50"/>
      <c r="K3" s="39" t="str">
        <f t="shared" ref="K3:K66" si="2">IF(AND(TRIM(A3)&lt;&gt;"",TRIM(J3)&lt;&gt;""),IFERROR(DATEDIF(J3,A3,"Y"),""),"")</f>
        <v/>
      </c>
      <c r="N3" s="5"/>
      <c r="Q3" s="5"/>
      <c r="R3" s="51"/>
      <c r="S3" s="44"/>
      <c r="T3" s="51"/>
      <c r="AR3" s="4" t="str">
        <f t="shared" ref="AR3:AR66" si="3">IF(R3&lt;&gt;"",R3*1440,"")</f>
        <v/>
      </c>
    </row>
    <row r="4" spans="1:44" s="8" customFormat="1" x14ac:dyDescent="0.25">
      <c r="A4" s="52"/>
      <c r="D4" s="49" t="str">
        <f t="shared" si="0"/>
        <v/>
      </c>
      <c r="F4" s="5" t="str">
        <f t="shared" si="1"/>
        <v/>
      </c>
      <c r="I4" s="50"/>
      <c r="J4" s="52"/>
      <c r="K4" s="39" t="str">
        <f t="shared" si="2"/>
        <v/>
      </c>
      <c r="R4" s="46"/>
      <c r="S4" s="44"/>
      <c r="T4" s="46"/>
      <c r="AQ4"/>
      <c r="AR4" s="4" t="str">
        <f t="shared" si="3"/>
        <v/>
      </c>
    </row>
    <row r="5" spans="1:44" s="49" customFormat="1" x14ac:dyDescent="0.25">
      <c r="A5" s="50"/>
      <c r="D5" s="49" t="str">
        <f t="shared" si="0"/>
        <v/>
      </c>
      <c r="F5" s="5" t="str">
        <f t="shared" si="1"/>
        <v/>
      </c>
      <c r="I5" s="50"/>
      <c r="J5" s="50"/>
      <c r="K5" s="39" t="str">
        <f t="shared" si="2"/>
        <v/>
      </c>
      <c r="N5" s="5"/>
      <c r="R5" s="51"/>
      <c r="S5" s="44"/>
      <c r="T5" s="51"/>
      <c r="AR5" s="4" t="str">
        <f t="shared" si="3"/>
        <v/>
      </c>
    </row>
    <row r="6" spans="1:44" s="8" customFormat="1" x14ac:dyDescent="0.25">
      <c r="A6" s="52"/>
      <c r="D6" s="49" t="str">
        <f t="shared" si="0"/>
        <v/>
      </c>
      <c r="F6" s="5" t="str">
        <f t="shared" si="1"/>
        <v/>
      </c>
      <c r="I6" s="52"/>
      <c r="J6" s="52"/>
      <c r="K6" s="39" t="str">
        <f t="shared" si="2"/>
        <v/>
      </c>
      <c r="R6" s="46"/>
      <c r="S6" s="44"/>
      <c r="T6" s="46"/>
      <c r="AQ6"/>
      <c r="AR6" s="4" t="str">
        <f t="shared" si="3"/>
        <v/>
      </c>
    </row>
    <row r="7" spans="1:44" s="49" customFormat="1" x14ac:dyDescent="0.25">
      <c r="A7" s="50"/>
      <c r="D7" s="49" t="str">
        <f t="shared" si="0"/>
        <v/>
      </c>
      <c r="F7" s="5" t="str">
        <f t="shared" si="1"/>
        <v/>
      </c>
      <c r="I7" s="50"/>
      <c r="J7" s="50"/>
      <c r="K7" s="39" t="str">
        <f t="shared" si="2"/>
        <v/>
      </c>
      <c r="N7" s="5"/>
      <c r="R7" s="51"/>
      <c r="S7" s="44"/>
      <c r="T7" s="51"/>
      <c r="AR7" s="4" t="str">
        <f t="shared" si="3"/>
        <v/>
      </c>
    </row>
    <row r="8" spans="1:44" s="8" customFormat="1" x14ac:dyDescent="0.25">
      <c r="A8" s="52"/>
      <c r="D8" s="49" t="str">
        <f t="shared" si="0"/>
        <v/>
      </c>
      <c r="F8" s="5" t="str">
        <f t="shared" si="1"/>
        <v/>
      </c>
      <c r="I8" s="52"/>
      <c r="J8" s="52"/>
      <c r="K8" s="39" t="str">
        <f t="shared" si="2"/>
        <v/>
      </c>
      <c r="R8" s="46"/>
      <c r="S8" s="44"/>
      <c r="T8" s="46"/>
      <c r="AQ8"/>
      <c r="AR8" s="4" t="str">
        <f t="shared" si="3"/>
        <v/>
      </c>
    </row>
    <row r="9" spans="1:44" s="49" customFormat="1" x14ac:dyDescent="0.25">
      <c r="A9" s="50"/>
      <c r="D9" s="49" t="str">
        <f t="shared" si="0"/>
        <v/>
      </c>
      <c r="F9" s="5" t="str">
        <f t="shared" si="1"/>
        <v/>
      </c>
      <c r="I9" s="50"/>
      <c r="J9" s="50"/>
      <c r="K9" s="39" t="str">
        <f t="shared" si="2"/>
        <v/>
      </c>
      <c r="N9" s="5"/>
      <c r="R9" s="51"/>
      <c r="S9" s="44"/>
      <c r="T9" s="51"/>
      <c r="AR9" s="4" t="str">
        <f t="shared" si="3"/>
        <v/>
      </c>
    </row>
    <row r="10" spans="1:44" s="8" customFormat="1" x14ac:dyDescent="0.25">
      <c r="A10" s="52"/>
      <c r="D10" s="49" t="str">
        <f t="shared" si="0"/>
        <v/>
      </c>
      <c r="F10" s="5" t="str">
        <f t="shared" si="1"/>
        <v/>
      </c>
      <c r="I10" s="52"/>
      <c r="J10" s="52"/>
      <c r="K10" s="39" t="str">
        <f t="shared" si="2"/>
        <v/>
      </c>
      <c r="R10" s="46"/>
      <c r="S10" s="44"/>
      <c r="T10" s="46"/>
      <c r="AQ10"/>
      <c r="AR10" s="4" t="str">
        <f t="shared" si="3"/>
        <v/>
      </c>
    </row>
    <row r="11" spans="1:44" s="49" customFormat="1" x14ac:dyDescent="0.25">
      <c r="A11" s="50"/>
      <c r="D11" s="49" t="str">
        <f t="shared" si="0"/>
        <v/>
      </c>
      <c r="F11" s="5" t="str">
        <f t="shared" si="1"/>
        <v/>
      </c>
      <c r="I11" s="50"/>
      <c r="J11" s="50"/>
      <c r="K11" s="39" t="str">
        <f t="shared" si="2"/>
        <v/>
      </c>
      <c r="R11" s="51"/>
      <c r="S11" s="44"/>
      <c r="T11" s="51"/>
      <c r="AR11" s="4" t="str">
        <f t="shared" si="3"/>
        <v/>
      </c>
    </row>
    <row r="12" spans="1:44" s="8" customFormat="1" x14ac:dyDescent="0.25">
      <c r="A12" s="52"/>
      <c r="D12" s="49" t="str">
        <f t="shared" si="0"/>
        <v/>
      </c>
      <c r="F12" s="5" t="str">
        <f t="shared" si="1"/>
        <v/>
      </c>
      <c r="I12" s="52"/>
      <c r="J12" s="52"/>
      <c r="K12" s="39" t="str">
        <f t="shared" si="2"/>
        <v/>
      </c>
      <c r="R12" s="46"/>
      <c r="S12" s="44"/>
      <c r="T12" s="46"/>
      <c r="AR12" s="4" t="str">
        <f t="shared" si="3"/>
        <v/>
      </c>
    </row>
    <row r="13" spans="1:44" s="49" customFormat="1" x14ac:dyDescent="0.25">
      <c r="A13" s="50"/>
      <c r="D13" s="49" t="str">
        <f t="shared" si="0"/>
        <v/>
      </c>
      <c r="F13" s="5" t="str">
        <f t="shared" si="1"/>
        <v/>
      </c>
      <c r="I13" s="50"/>
      <c r="J13" s="50"/>
      <c r="K13" s="39" t="str">
        <f t="shared" si="2"/>
        <v/>
      </c>
      <c r="R13" s="51"/>
      <c r="S13" s="44"/>
      <c r="T13" s="51"/>
      <c r="AR13" s="4" t="str">
        <f t="shared" si="3"/>
        <v/>
      </c>
    </row>
    <row r="14" spans="1:44" s="8" customFormat="1" x14ac:dyDescent="0.25">
      <c r="A14" s="52"/>
      <c r="D14" s="49" t="str">
        <f t="shared" si="0"/>
        <v/>
      </c>
      <c r="F14" s="5" t="str">
        <f t="shared" si="1"/>
        <v/>
      </c>
      <c r="I14" s="52"/>
      <c r="J14" s="52"/>
      <c r="K14" s="39" t="str">
        <f t="shared" si="2"/>
        <v/>
      </c>
      <c r="R14" s="46"/>
      <c r="S14" s="44"/>
      <c r="T14" s="46"/>
      <c r="AQ14"/>
      <c r="AR14" s="4" t="str">
        <f t="shared" si="3"/>
        <v/>
      </c>
    </row>
    <row r="15" spans="1:44" s="49" customFormat="1" x14ac:dyDescent="0.25">
      <c r="A15" s="50"/>
      <c r="D15" s="49" t="str">
        <f t="shared" si="0"/>
        <v/>
      </c>
      <c r="F15" s="5" t="str">
        <f t="shared" si="1"/>
        <v/>
      </c>
      <c r="I15" s="50"/>
      <c r="J15" s="50"/>
      <c r="K15" s="39" t="str">
        <f t="shared" si="2"/>
        <v/>
      </c>
      <c r="N15" s="5"/>
      <c r="R15" s="51"/>
      <c r="S15" s="44"/>
      <c r="T15" s="51"/>
      <c r="AR15" s="4" t="str">
        <f t="shared" si="3"/>
        <v/>
      </c>
    </row>
    <row r="16" spans="1:44" s="8" customFormat="1" x14ac:dyDescent="0.25">
      <c r="A16" s="52"/>
      <c r="D16" s="49" t="str">
        <f t="shared" si="0"/>
        <v/>
      </c>
      <c r="F16" s="5" t="str">
        <f t="shared" si="1"/>
        <v/>
      </c>
      <c r="I16" s="52"/>
      <c r="J16" s="52"/>
      <c r="K16" s="39" t="str">
        <f t="shared" si="2"/>
        <v/>
      </c>
      <c r="R16" s="46"/>
      <c r="S16" s="44"/>
      <c r="T16" s="46"/>
      <c r="AC16" s="5"/>
      <c r="AR16" s="4" t="str">
        <f t="shared" si="3"/>
        <v/>
      </c>
    </row>
    <row r="17" spans="1:44" s="5" customFormat="1" x14ac:dyDescent="0.25">
      <c r="A17" s="7"/>
      <c r="D17" s="49" t="str">
        <f t="shared" si="0"/>
        <v/>
      </c>
      <c r="F17" s="5" t="str">
        <f t="shared" si="1"/>
        <v/>
      </c>
      <c r="I17" s="7"/>
      <c r="J17" s="7"/>
      <c r="K17" s="39" t="str">
        <f t="shared" si="2"/>
        <v/>
      </c>
      <c r="R17" s="44"/>
      <c r="S17" s="44"/>
      <c r="T17" s="44"/>
      <c r="X17" s="49"/>
      <c r="Y17" s="49"/>
      <c r="AQ17" s="49"/>
      <c r="AR17" s="4" t="str">
        <f t="shared" si="3"/>
        <v/>
      </c>
    </row>
    <row r="18" spans="1:44" s="8" customFormat="1" x14ac:dyDescent="0.25">
      <c r="A18" s="52"/>
      <c r="D18" s="49" t="str">
        <f t="shared" si="0"/>
        <v/>
      </c>
      <c r="F18" s="5" t="str">
        <f t="shared" si="1"/>
        <v/>
      </c>
      <c r="I18" s="52"/>
      <c r="J18" s="52"/>
      <c r="K18" s="39" t="str">
        <f t="shared" si="2"/>
        <v/>
      </c>
      <c r="R18" s="46"/>
      <c r="S18" s="44"/>
      <c r="T18" s="46"/>
      <c r="AR18" s="4" t="str">
        <f t="shared" si="3"/>
        <v/>
      </c>
    </row>
    <row r="19" spans="1:44" s="5" customFormat="1" x14ac:dyDescent="0.25">
      <c r="A19" s="7"/>
      <c r="C19" s="49"/>
      <c r="D19" s="49" t="str">
        <f t="shared" si="0"/>
        <v/>
      </c>
      <c r="F19" s="5" t="str">
        <f t="shared" si="1"/>
        <v/>
      </c>
      <c r="I19" s="7"/>
      <c r="J19" s="7"/>
      <c r="K19" s="39" t="str">
        <f t="shared" si="2"/>
        <v/>
      </c>
      <c r="R19" s="44"/>
      <c r="S19" s="44"/>
      <c r="T19" s="44"/>
      <c r="X19" s="49"/>
      <c r="Y19" s="49"/>
      <c r="AQ19" s="49"/>
      <c r="AR19" s="4" t="str">
        <f t="shared" si="3"/>
        <v/>
      </c>
    </row>
    <row r="20" spans="1:44" s="8" customFormat="1" x14ac:dyDescent="0.25">
      <c r="A20" s="52"/>
      <c r="D20" s="49" t="str">
        <f t="shared" si="0"/>
        <v/>
      </c>
      <c r="F20" s="5" t="str">
        <f t="shared" si="1"/>
        <v/>
      </c>
      <c r="I20" s="52"/>
      <c r="J20" s="52"/>
      <c r="K20" s="39" t="str">
        <f t="shared" si="2"/>
        <v/>
      </c>
      <c r="R20" s="46"/>
      <c r="S20" s="44"/>
      <c r="T20" s="46"/>
      <c r="AQ20"/>
      <c r="AR20" s="4" t="str">
        <f t="shared" si="3"/>
        <v/>
      </c>
    </row>
    <row r="21" spans="1:44" s="5" customFormat="1" x14ac:dyDescent="0.25">
      <c r="A21" s="7"/>
      <c r="D21" s="49" t="str">
        <f t="shared" si="0"/>
        <v/>
      </c>
      <c r="F21" s="5" t="str">
        <f t="shared" si="1"/>
        <v/>
      </c>
      <c r="I21" s="7"/>
      <c r="J21" s="7"/>
      <c r="K21" s="39" t="str">
        <f t="shared" si="2"/>
        <v/>
      </c>
      <c r="R21" s="44"/>
      <c r="S21" s="44"/>
      <c r="T21" s="44"/>
      <c r="V21" s="8"/>
      <c r="X21" s="49"/>
      <c r="Y21" s="49"/>
      <c r="AQ21" s="49"/>
      <c r="AR21" s="4" t="str">
        <f t="shared" si="3"/>
        <v/>
      </c>
    </row>
    <row r="22" spans="1:44" s="8" customFormat="1" x14ac:dyDescent="0.25">
      <c r="A22" s="52"/>
      <c r="D22" s="49" t="str">
        <f t="shared" si="0"/>
        <v/>
      </c>
      <c r="F22" s="5" t="str">
        <f t="shared" si="1"/>
        <v/>
      </c>
      <c r="I22" s="52"/>
      <c r="J22" s="52"/>
      <c r="K22" s="39" t="str">
        <f t="shared" si="2"/>
        <v/>
      </c>
      <c r="R22" s="46"/>
      <c r="S22" s="44"/>
      <c r="T22" s="46"/>
      <c r="AR22" s="4" t="str">
        <f t="shared" si="3"/>
        <v/>
      </c>
    </row>
    <row r="23" spans="1:44" s="5" customFormat="1" x14ac:dyDescent="0.25">
      <c r="A23" s="7"/>
      <c r="D23" s="49" t="str">
        <f t="shared" si="0"/>
        <v/>
      </c>
      <c r="F23" s="5" t="str">
        <f t="shared" si="1"/>
        <v/>
      </c>
      <c r="I23" s="7"/>
      <c r="J23" s="7"/>
      <c r="K23" s="39" t="str">
        <f t="shared" si="2"/>
        <v/>
      </c>
      <c r="R23" s="44"/>
      <c r="S23" s="44"/>
      <c r="T23" s="44"/>
      <c r="V23" s="8"/>
      <c r="X23" s="49"/>
      <c r="Y23" s="49"/>
      <c r="AQ23" s="49"/>
      <c r="AR23" s="4" t="str">
        <f t="shared" si="3"/>
        <v/>
      </c>
    </row>
    <row r="24" spans="1:44" s="8" customFormat="1" x14ac:dyDescent="0.25">
      <c r="A24" s="52"/>
      <c r="D24" s="49" t="str">
        <f t="shared" si="0"/>
        <v/>
      </c>
      <c r="F24" s="5" t="str">
        <f t="shared" si="1"/>
        <v/>
      </c>
      <c r="I24" s="52"/>
      <c r="J24" s="52"/>
      <c r="K24" s="39" t="str">
        <f t="shared" si="2"/>
        <v/>
      </c>
      <c r="R24" s="46"/>
      <c r="S24" s="44"/>
      <c r="T24" s="46"/>
      <c r="AR24" s="4" t="str">
        <f t="shared" si="3"/>
        <v/>
      </c>
    </row>
    <row r="25" spans="1:44" s="5" customFormat="1" x14ac:dyDescent="0.25">
      <c r="A25" s="7"/>
      <c r="D25" s="49" t="str">
        <f t="shared" si="0"/>
        <v/>
      </c>
      <c r="F25" s="5" t="str">
        <f t="shared" si="1"/>
        <v/>
      </c>
      <c r="I25" s="7"/>
      <c r="J25" s="7"/>
      <c r="K25" s="39" t="str">
        <f t="shared" si="2"/>
        <v/>
      </c>
      <c r="R25" s="44"/>
      <c r="S25" s="44"/>
      <c r="T25" s="44"/>
      <c r="AR25" s="4" t="str">
        <f t="shared" si="3"/>
        <v/>
      </c>
    </row>
    <row r="26" spans="1:44" s="8" customFormat="1" x14ac:dyDescent="0.25">
      <c r="A26" s="52"/>
      <c r="D26" s="49" t="str">
        <f t="shared" si="0"/>
        <v/>
      </c>
      <c r="F26" s="5" t="str">
        <f t="shared" si="1"/>
        <v/>
      </c>
      <c r="I26" s="52"/>
      <c r="K26" s="39" t="str">
        <f t="shared" si="2"/>
        <v/>
      </c>
      <c r="R26" s="46"/>
      <c r="S26" s="44"/>
      <c r="T26" s="46"/>
      <c r="AR26" s="4" t="str">
        <f t="shared" si="3"/>
        <v/>
      </c>
    </row>
    <row r="27" spans="1:44" s="5" customFormat="1" x14ac:dyDescent="0.25">
      <c r="A27" s="7"/>
      <c r="D27" s="49" t="str">
        <f t="shared" si="0"/>
        <v/>
      </c>
      <c r="F27" s="5" t="str">
        <f t="shared" si="1"/>
        <v/>
      </c>
      <c r="I27" s="7"/>
      <c r="J27" s="7"/>
      <c r="K27" s="39" t="str">
        <f t="shared" si="2"/>
        <v/>
      </c>
      <c r="R27" s="44"/>
      <c r="S27" s="44"/>
      <c r="T27" s="44"/>
      <c r="AR27" s="4" t="str">
        <f t="shared" si="3"/>
        <v/>
      </c>
    </row>
    <row r="28" spans="1:44" s="8" customFormat="1" x14ac:dyDescent="0.25">
      <c r="A28" s="52"/>
      <c r="D28" s="49" t="str">
        <f t="shared" si="0"/>
        <v/>
      </c>
      <c r="F28" s="5" t="str">
        <f t="shared" si="1"/>
        <v/>
      </c>
      <c r="I28" s="52"/>
      <c r="J28" s="52"/>
      <c r="K28" s="39" t="str">
        <f t="shared" si="2"/>
        <v/>
      </c>
      <c r="R28" s="46"/>
      <c r="S28" s="44"/>
      <c r="T28" s="46"/>
      <c r="AR28" s="4" t="str">
        <f t="shared" si="3"/>
        <v/>
      </c>
    </row>
    <row r="29" spans="1:44" s="5" customFormat="1" x14ac:dyDescent="0.25">
      <c r="A29" s="7"/>
      <c r="D29" s="49" t="str">
        <f t="shared" si="0"/>
        <v/>
      </c>
      <c r="F29" s="5" t="str">
        <f t="shared" si="1"/>
        <v/>
      </c>
      <c r="I29" s="7"/>
      <c r="J29" s="7"/>
      <c r="K29" s="39" t="str">
        <f t="shared" si="2"/>
        <v/>
      </c>
      <c r="R29" s="44"/>
      <c r="S29" s="44"/>
      <c r="T29" s="44"/>
      <c r="AR29" s="4" t="str">
        <f t="shared" si="3"/>
        <v/>
      </c>
    </row>
    <row r="30" spans="1:44" s="5" customFormat="1" x14ac:dyDescent="0.25">
      <c r="A30" s="7"/>
      <c r="D30" s="49" t="str">
        <f t="shared" si="0"/>
        <v/>
      </c>
      <c r="F30" s="5" t="str">
        <f t="shared" si="1"/>
        <v/>
      </c>
      <c r="I30" s="7"/>
      <c r="J30" s="7"/>
      <c r="K30" s="39" t="str">
        <f t="shared" si="2"/>
        <v/>
      </c>
      <c r="R30" s="44"/>
      <c r="S30" s="44"/>
      <c r="T30" s="44"/>
      <c r="AR30" s="4" t="str">
        <f t="shared" si="3"/>
        <v/>
      </c>
    </row>
    <row r="31" spans="1:44" s="8" customFormat="1" x14ac:dyDescent="0.25">
      <c r="A31" s="52"/>
      <c r="D31" s="49" t="str">
        <f t="shared" si="0"/>
        <v/>
      </c>
      <c r="F31" s="5" t="str">
        <f t="shared" si="1"/>
        <v/>
      </c>
      <c r="I31" s="52"/>
      <c r="J31" s="52"/>
      <c r="K31" s="39" t="str">
        <f t="shared" si="2"/>
        <v/>
      </c>
      <c r="R31" s="46"/>
      <c r="S31" s="44"/>
      <c r="T31" s="46"/>
      <c r="AR31" s="4" t="str">
        <f t="shared" si="3"/>
        <v/>
      </c>
    </row>
    <row r="32" spans="1:44" s="8" customFormat="1" x14ac:dyDescent="0.25">
      <c r="A32" s="52"/>
      <c r="D32" s="49" t="str">
        <f t="shared" si="0"/>
        <v/>
      </c>
      <c r="F32" s="5" t="str">
        <f t="shared" si="1"/>
        <v/>
      </c>
      <c r="I32" s="52"/>
      <c r="J32" s="52"/>
      <c r="K32" s="39" t="str">
        <f t="shared" si="2"/>
        <v/>
      </c>
      <c r="R32" s="46"/>
      <c r="S32" s="44"/>
      <c r="T32" s="46"/>
      <c r="AR32" s="4" t="str">
        <f t="shared" si="3"/>
        <v/>
      </c>
    </row>
    <row r="33" spans="1:50" s="8" customFormat="1" x14ac:dyDescent="0.25">
      <c r="A33" s="7"/>
      <c r="B33" s="5"/>
      <c r="C33" s="5"/>
      <c r="D33" s="49" t="str">
        <f t="shared" si="0"/>
        <v/>
      </c>
      <c r="E33" s="5"/>
      <c r="F33" s="5" t="str">
        <f t="shared" si="1"/>
        <v/>
      </c>
      <c r="G33" s="5"/>
      <c r="H33" s="5"/>
      <c r="I33" s="52"/>
      <c r="J33" s="7"/>
      <c r="K33" s="39" t="str">
        <f t="shared" si="2"/>
        <v/>
      </c>
      <c r="L33" s="5"/>
      <c r="M33" s="5"/>
      <c r="N33" s="5"/>
      <c r="O33" s="5"/>
      <c r="P33" s="5"/>
      <c r="Q33" s="5"/>
      <c r="R33" s="44"/>
      <c r="S33" s="44"/>
      <c r="T33" s="44"/>
      <c r="U33" s="5"/>
      <c r="V33" s="5"/>
      <c r="W33" s="5"/>
      <c r="X33" s="5"/>
      <c r="Y33" s="5"/>
      <c r="Z33" s="5"/>
      <c r="AA33" s="5"/>
      <c r="AB33" s="5"/>
      <c r="AC33" s="5"/>
      <c r="AD33" s="5"/>
      <c r="AE33" s="5"/>
      <c r="AF33" s="5"/>
      <c r="AG33" s="5"/>
      <c r="AH33" s="5"/>
      <c r="AI33" s="5"/>
      <c r="AJ33" s="5"/>
      <c r="AK33" s="5"/>
      <c r="AL33" s="5"/>
      <c r="AM33" s="5"/>
      <c r="AN33" s="5"/>
      <c r="AO33" s="5"/>
      <c r="AP33" s="5"/>
      <c r="AQ33" s="49"/>
      <c r="AR33" s="4" t="str">
        <f t="shared" si="3"/>
        <v/>
      </c>
      <c r="AS33" s="5"/>
      <c r="AT33" s="5"/>
      <c r="AU33" s="5"/>
      <c r="AV33" s="5"/>
      <c r="AW33" s="5"/>
      <c r="AX33" s="5"/>
    </row>
    <row r="34" spans="1:50" s="5" customFormat="1" x14ac:dyDescent="0.25">
      <c r="A34" s="52"/>
      <c r="B34" s="8"/>
      <c r="C34" s="8"/>
      <c r="D34" s="49" t="str">
        <f t="shared" si="0"/>
        <v/>
      </c>
      <c r="E34" s="8"/>
      <c r="F34" s="5" t="str">
        <f t="shared" si="1"/>
        <v/>
      </c>
      <c r="G34" s="8"/>
      <c r="H34" s="8"/>
      <c r="I34" s="7"/>
      <c r="J34" s="52"/>
      <c r="K34" s="39" t="str">
        <f t="shared" si="2"/>
        <v/>
      </c>
      <c r="L34" s="8"/>
      <c r="M34" s="8"/>
      <c r="N34" s="8"/>
      <c r="O34" s="8"/>
      <c r="P34" s="8"/>
      <c r="Q34" s="8"/>
      <c r="R34" s="46"/>
      <c r="S34" s="44"/>
      <c r="T34" s="46"/>
      <c r="U34" s="8"/>
      <c r="V34" s="8"/>
      <c r="W34" s="8"/>
      <c r="X34" s="8"/>
      <c r="Y34" s="8"/>
      <c r="Z34" s="8"/>
      <c r="AA34" s="8"/>
      <c r="AB34" s="8"/>
      <c r="AC34" s="8"/>
      <c r="AD34" s="8"/>
      <c r="AE34" s="8"/>
      <c r="AF34" s="8"/>
      <c r="AG34" s="8"/>
      <c r="AH34" s="8"/>
      <c r="AI34" s="8"/>
      <c r="AJ34" s="8"/>
      <c r="AK34" s="8"/>
      <c r="AL34" s="8"/>
      <c r="AM34" s="8"/>
      <c r="AN34" s="8"/>
      <c r="AO34" s="8"/>
      <c r="AP34" s="8"/>
      <c r="AQ34" s="8"/>
      <c r="AR34" s="4" t="str">
        <f t="shared" si="3"/>
        <v/>
      </c>
      <c r="AS34" s="8"/>
      <c r="AT34" s="8"/>
      <c r="AU34" s="8"/>
      <c r="AV34" s="8"/>
      <c r="AW34" s="8"/>
      <c r="AX34" s="8"/>
    </row>
    <row r="35" spans="1:50" s="5" customFormat="1" x14ac:dyDescent="0.25">
      <c r="A35" s="7"/>
      <c r="D35" s="49" t="str">
        <f t="shared" si="0"/>
        <v/>
      </c>
      <c r="F35" s="5" t="str">
        <f t="shared" si="1"/>
        <v/>
      </c>
      <c r="I35" s="7"/>
      <c r="J35" s="7"/>
      <c r="K35" s="39" t="str">
        <f t="shared" si="2"/>
        <v/>
      </c>
      <c r="R35" s="44"/>
      <c r="S35" s="44"/>
      <c r="T35" s="44"/>
      <c r="AQ35" s="49"/>
      <c r="AR35" s="4" t="str">
        <f t="shared" si="3"/>
        <v/>
      </c>
    </row>
    <row r="36" spans="1:50" s="8" customFormat="1" x14ac:dyDescent="0.25">
      <c r="A36" s="52"/>
      <c r="D36" s="49" t="str">
        <f t="shared" si="0"/>
        <v/>
      </c>
      <c r="F36" s="5" t="str">
        <f t="shared" si="1"/>
        <v/>
      </c>
      <c r="I36" s="52"/>
      <c r="J36" s="52"/>
      <c r="K36" s="39" t="str">
        <f t="shared" si="2"/>
        <v/>
      </c>
      <c r="R36" s="46"/>
      <c r="S36" s="44"/>
      <c r="T36" s="46"/>
      <c r="AR36" s="4" t="str">
        <f t="shared" si="3"/>
        <v/>
      </c>
    </row>
    <row r="37" spans="1:50" s="5" customFormat="1" x14ac:dyDescent="0.25">
      <c r="A37" s="7"/>
      <c r="D37" s="49" t="str">
        <f t="shared" si="0"/>
        <v/>
      </c>
      <c r="F37" s="5" t="str">
        <f t="shared" si="1"/>
        <v/>
      </c>
      <c r="I37" s="7"/>
      <c r="J37" s="7"/>
      <c r="K37" s="39" t="str">
        <f t="shared" si="2"/>
        <v/>
      </c>
      <c r="R37" s="44"/>
      <c r="S37" s="44"/>
      <c r="T37" s="44"/>
      <c r="AQ37" s="49"/>
      <c r="AR37" s="4" t="str">
        <f t="shared" si="3"/>
        <v/>
      </c>
    </row>
    <row r="38" spans="1:50" s="8" customFormat="1" x14ac:dyDescent="0.25">
      <c r="A38" s="52"/>
      <c r="D38" s="49" t="str">
        <f t="shared" si="0"/>
        <v/>
      </c>
      <c r="F38" s="5" t="str">
        <f t="shared" si="1"/>
        <v/>
      </c>
      <c r="I38" s="52"/>
      <c r="J38" s="52"/>
      <c r="K38" s="39" t="str">
        <f t="shared" si="2"/>
        <v/>
      </c>
      <c r="R38" s="46"/>
      <c r="S38" s="44"/>
      <c r="T38" s="46"/>
      <c r="AR38" s="4" t="str">
        <f t="shared" si="3"/>
        <v/>
      </c>
    </row>
    <row r="39" spans="1:50" s="5" customFormat="1" x14ac:dyDescent="0.25">
      <c r="A39" s="7"/>
      <c r="D39" s="49" t="str">
        <f t="shared" si="0"/>
        <v/>
      </c>
      <c r="F39" s="5" t="str">
        <f t="shared" si="1"/>
        <v/>
      </c>
      <c r="I39" s="7"/>
      <c r="J39" s="7"/>
      <c r="K39" s="39" t="str">
        <f t="shared" si="2"/>
        <v/>
      </c>
      <c r="R39" s="44"/>
      <c r="S39" s="44"/>
      <c r="T39" s="44"/>
      <c r="AQ39" s="49"/>
      <c r="AR39" s="4" t="str">
        <f t="shared" si="3"/>
        <v/>
      </c>
    </row>
    <row r="40" spans="1:50" s="8" customFormat="1" x14ac:dyDescent="0.25">
      <c r="A40" s="52"/>
      <c r="D40" s="49" t="str">
        <f t="shared" si="0"/>
        <v/>
      </c>
      <c r="F40" s="5" t="str">
        <f t="shared" si="1"/>
        <v/>
      </c>
      <c r="I40" s="52"/>
      <c r="J40" s="52"/>
      <c r="K40" s="39" t="str">
        <f t="shared" si="2"/>
        <v/>
      </c>
      <c r="R40" s="46"/>
      <c r="S40" s="44"/>
      <c r="T40" s="46"/>
      <c r="AR40" s="4" t="str">
        <f t="shared" si="3"/>
        <v/>
      </c>
    </row>
    <row r="41" spans="1:50" s="5" customFormat="1" x14ac:dyDescent="0.25">
      <c r="A41" s="7"/>
      <c r="D41" s="49" t="str">
        <f t="shared" si="0"/>
        <v/>
      </c>
      <c r="F41" s="5" t="str">
        <f t="shared" si="1"/>
        <v/>
      </c>
      <c r="I41" s="7"/>
      <c r="J41" s="7"/>
      <c r="K41" s="39" t="str">
        <f t="shared" si="2"/>
        <v/>
      </c>
      <c r="R41" s="44"/>
      <c r="S41" s="44"/>
      <c r="T41" s="44"/>
      <c r="AQ41" s="49"/>
      <c r="AR41" s="4" t="str">
        <f t="shared" si="3"/>
        <v/>
      </c>
    </row>
    <row r="42" spans="1:50" s="8" customFormat="1" x14ac:dyDescent="0.25">
      <c r="A42" s="52"/>
      <c r="D42" s="49" t="str">
        <f t="shared" si="0"/>
        <v/>
      </c>
      <c r="F42" s="5" t="str">
        <f t="shared" si="1"/>
        <v/>
      </c>
      <c r="I42" s="52"/>
      <c r="J42" s="52"/>
      <c r="K42" s="39" t="str">
        <f t="shared" si="2"/>
        <v/>
      </c>
      <c r="R42" s="46"/>
      <c r="S42" s="44"/>
      <c r="T42" s="46"/>
      <c r="AR42" s="4" t="str">
        <f t="shared" si="3"/>
        <v/>
      </c>
    </row>
    <row r="43" spans="1:50" s="5" customFormat="1" x14ac:dyDescent="0.25">
      <c r="A43" s="7"/>
      <c r="D43" s="49" t="str">
        <f t="shared" si="0"/>
        <v/>
      </c>
      <c r="F43" s="5" t="str">
        <f t="shared" si="1"/>
        <v/>
      </c>
      <c r="I43" s="7"/>
      <c r="J43" s="7"/>
      <c r="K43" s="39" t="str">
        <f t="shared" si="2"/>
        <v/>
      </c>
      <c r="R43" s="44"/>
      <c r="S43" s="44"/>
      <c r="T43" s="44"/>
      <c r="AQ43" s="49"/>
      <c r="AR43" s="4" t="str">
        <f t="shared" si="3"/>
        <v/>
      </c>
    </row>
    <row r="44" spans="1:50" s="8" customFormat="1" x14ac:dyDescent="0.25">
      <c r="A44" s="52"/>
      <c r="D44" s="49" t="str">
        <f t="shared" si="0"/>
        <v/>
      </c>
      <c r="F44" s="5" t="str">
        <f t="shared" si="1"/>
        <v/>
      </c>
      <c r="I44" s="52"/>
      <c r="J44" s="52"/>
      <c r="K44" s="39" t="str">
        <f t="shared" si="2"/>
        <v/>
      </c>
      <c r="R44" s="46"/>
      <c r="S44" s="44"/>
      <c r="T44" s="46"/>
      <c r="AR44" s="4" t="str">
        <f t="shared" si="3"/>
        <v/>
      </c>
    </row>
    <row r="45" spans="1:50" s="5" customFormat="1" x14ac:dyDescent="0.25">
      <c r="A45" s="7"/>
      <c r="D45" s="49" t="str">
        <f t="shared" si="0"/>
        <v/>
      </c>
      <c r="F45" s="5" t="str">
        <f t="shared" si="1"/>
        <v/>
      </c>
      <c r="I45" s="7"/>
      <c r="J45" s="7"/>
      <c r="K45" s="39" t="str">
        <f t="shared" si="2"/>
        <v/>
      </c>
      <c r="R45" s="44"/>
      <c r="S45" s="44"/>
      <c r="T45" s="44"/>
      <c r="AR45" s="4" t="str">
        <f t="shared" si="3"/>
        <v/>
      </c>
    </row>
    <row r="46" spans="1:50" s="8" customFormat="1" x14ac:dyDescent="0.25">
      <c r="A46" s="52"/>
      <c r="D46" s="49" t="str">
        <f t="shared" si="0"/>
        <v/>
      </c>
      <c r="F46" s="5" t="str">
        <f t="shared" si="1"/>
        <v/>
      </c>
      <c r="I46" s="52"/>
      <c r="J46" s="52"/>
      <c r="K46" s="39" t="str">
        <f t="shared" si="2"/>
        <v/>
      </c>
      <c r="R46" s="46"/>
      <c r="S46" s="44"/>
      <c r="T46" s="46"/>
      <c r="AR46" s="4" t="str">
        <f t="shared" si="3"/>
        <v/>
      </c>
    </row>
    <row r="47" spans="1:50" s="5" customFormat="1" x14ac:dyDescent="0.25">
      <c r="A47" s="7"/>
      <c r="D47" s="49" t="str">
        <f t="shared" si="0"/>
        <v/>
      </c>
      <c r="F47" s="5" t="str">
        <f t="shared" si="1"/>
        <v/>
      </c>
      <c r="I47" s="7"/>
      <c r="J47" s="7"/>
      <c r="K47" s="39" t="str">
        <f t="shared" si="2"/>
        <v/>
      </c>
      <c r="R47" s="44"/>
      <c r="S47" s="44"/>
      <c r="T47" s="44"/>
      <c r="AR47" s="4" t="str">
        <f t="shared" si="3"/>
        <v/>
      </c>
    </row>
    <row r="48" spans="1:50" s="8" customFormat="1" x14ac:dyDescent="0.25">
      <c r="A48" s="52"/>
      <c r="D48" s="49" t="str">
        <f t="shared" si="0"/>
        <v/>
      </c>
      <c r="F48" s="5" t="str">
        <f t="shared" si="1"/>
        <v/>
      </c>
      <c r="I48" s="52"/>
      <c r="J48" s="52"/>
      <c r="K48" s="39" t="str">
        <f t="shared" si="2"/>
        <v/>
      </c>
      <c r="R48" s="46"/>
      <c r="S48" s="44"/>
      <c r="T48" s="46"/>
      <c r="AR48" s="4" t="str">
        <f t="shared" si="3"/>
        <v/>
      </c>
    </row>
    <row r="49" spans="1:44" s="5" customFormat="1" x14ac:dyDescent="0.25">
      <c r="A49" s="7"/>
      <c r="D49" s="49" t="str">
        <f t="shared" si="0"/>
        <v/>
      </c>
      <c r="F49" s="5" t="str">
        <f t="shared" si="1"/>
        <v/>
      </c>
      <c r="I49" s="7"/>
      <c r="J49" s="7"/>
      <c r="K49" s="39" t="str">
        <f t="shared" si="2"/>
        <v/>
      </c>
      <c r="R49" s="44"/>
      <c r="S49" s="44"/>
      <c r="T49" s="44"/>
      <c r="AR49" s="4" t="str">
        <f t="shared" si="3"/>
        <v/>
      </c>
    </row>
    <row r="50" spans="1:44" s="8" customFormat="1" x14ac:dyDescent="0.25">
      <c r="A50" s="52"/>
      <c r="D50" s="49" t="str">
        <f t="shared" si="0"/>
        <v/>
      </c>
      <c r="F50" s="5" t="str">
        <f t="shared" si="1"/>
        <v/>
      </c>
      <c r="I50" s="52"/>
      <c r="J50" s="52"/>
      <c r="K50" s="39" t="str">
        <f t="shared" si="2"/>
        <v/>
      </c>
      <c r="R50" s="46"/>
      <c r="S50" s="44"/>
      <c r="T50" s="46"/>
      <c r="AR50" s="4" t="str">
        <f t="shared" si="3"/>
        <v/>
      </c>
    </row>
    <row r="51" spans="1:44" s="5" customFormat="1" x14ac:dyDescent="0.25">
      <c r="A51" s="7"/>
      <c r="D51" s="49" t="str">
        <f t="shared" si="0"/>
        <v/>
      </c>
      <c r="F51" s="5" t="str">
        <f t="shared" si="1"/>
        <v/>
      </c>
      <c r="I51" s="7"/>
      <c r="J51" s="7"/>
      <c r="K51" s="39" t="str">
        <f t="shared" si="2"/>
        <v/>
      </c>
      <c r="R51" s="44"/>
      <c r="S51" s="44"/>
      <c r="T51" s="44"/>
      <c r="AR51" s="4" t="str">
        <f t="shared" si="3"/>
        <v/>
      </c>
    </row>
    <row r="52" spans="1:44" s="8" customFormat="1" x14ac:dyDescent="0.25">
      <c r="A52" s="52"/>
      <c r="D52" s="49" t="str">
        <f t="shared" si="0"/>
        <v/>
      </c>
      <c r="F52" s="5" t="str">
        <f t="shared" si="1"/>
        <v/>
      </c>
      <c r="I52" s="52"/>
      <c r="J52" s="52"/>
      <c r="K52" s="39" t="str">
        <f t="shared" si="2"/>
        <v/>
      </c>
      <c r="R52" s="46"/>
      <c r="S52" s="44"/>
      <c r="T52" s="46"/>
      <c r="AR52" s="4" t="str">
        <f t="shared" si="3"/>
        <v/>
      </c>
    </row>
    <row r="53" spans="1:44" s="5" customFormat="1" x14ac:dyDescent="0.25">
      <c r="A53" s="7"/>
      <c r="D53" s="49" t="str">
        <f t="shared" si="0"/>
        <v/>
      </c>
      <c r="F53" s="5" t="str">
        <f t="shared" si="1"/>
        <v/>
      </c>
      <c r="I53" s="7"/>
      <c r="J53" s="7"/>
      <c r="K53" s="39" t="str">
        <f t="shared" si="2"/>
        <v/>
      </c>
      <c r="R53" s="44"/>
      <c r="S53" s="44"/>
      <c r="T53" s="44"/>
      <c r="AR53" s="4" t="str">
        <f t="shared" si="3"/>
        <v/>
      </c>
    </row>
    <row r="54" spans="1:44" s="8" customFormat="1" x14ac:dyDescent="0.25">
      <c r="A54" s="52"/>
      <c r="D54" s="49" t="str">
        <f t="shared" si="0"/>
        <v/>
      </c>
      <c r="F54" s="5" t="str">
        <f t="shared" si="1"/>
        <v/>
      </c>
      <c r="I54" s="52"/>
      <c r="J54" s="52"/>
      <c r="K54" s="39" t="str">
        <f t="shared" si="2"/>
        <v/>
      </c>
      <c r="R54" s="46"/>
      <c r="S54" s="44"/>
      <c r="T54" s="46"/>
      <c r="AR54" s="4" t="str">
        <f t="shared" si="3"/>
        <v/>
      </c>
    </row>
    <row r="55" spans="1:44" s="5" customFormat="1" x14ac:dyDescent="0.25">
      <c r="A55" s="7"/>
      <c r="D55" s="49" t="str">
        <f t="shared" si="0"/>
        <v/>
      </c>
      <c r="F55" s="5" t="str">
        <f t="shared" si="1"/>
        <v/>
      </c>
      <c r="I55" s="7"/>
      <c r="J55" s="7"/>
      <c r="K55" s="39" t="str">
        <f t="shared" si="2"/>
        <v/>
      </c>
      <c r="R55" s="44"/>
      <c r="S55" s="44"/>
      <c r="T55" s="44"/>
      <c r="AR55" s="4" t="str">
        <f t="shared" si="3"/>
        <v/>
      </c>
    </row>
    <row r="56" spans="1:44" s="8" customFormat="1" x14ac:dyDescent="0.25">
      <c r="A56" s="52"/>
      <c r="D56" s="49" t="str">
        <f t="shared" si="0"/>
        <v/>
      </c>
      <c r="F56" s="5" t="str">
        <f t="shared" si="1"/>
        <v/>
      </c>
      <c r="I56" s="52"/>
      <c r="J56" s="52"/>
      <c r="K56" s="39" t="str">
        <f t="shared" si="2"/>
        <v/>
      </c>
      <c r="R56" s="46"/>
      <c r="S56" s="44"/>
      <c r="T56" s="46"/>
      <c r="AR56" s="4" t="str">
        <f t="shared" si="3"/>
        <v/>
      </c>
    </row>
    <row r="57" spans="1:44" s="5" customFormat="1" x14ac:dyDescent="0.25">
      <c r="A57" s="7"/>
      <c r="D57" s="49" t="str">
        <f t="shared" si="0"/>
        <v/>
      </c>
      <c r="F57" s="5" t="str">
        <f t="shared" si="1"/>
        <v/>
      </c>
      <c r="I57" s="7"/>
      <c r="J57" s="7"/>
      <c r="K57" s="39" t="str">
        <f t="shared" si="2"/>
        <v/>
      </c>
      <c r="R57" s="44"/>
      <c r="S57" s="44"/>
      <c r="T57" s="44"/>
      <c r="AR57" s="4" t="str">
        <f t="shared" si="3"/>
        <v/>
      </c>
    </row>
    <row r="58" spans="1:44" s="8" customFormat="1" x14ac:dyDescent="0.25">
      <c r="A58" s="52"/>
      <c r="D58" s="49" t="str">
        <f t="shared" si="0"/>
        <v/>
      </c>
      <c r="F58" s="5" t="str">
        <f t="shared" si="1"/>
        <v/>
      </c>
      <c r="I58" s="52"/>
      <c r="J58" s="52"/>
      <c r="K58" s="39" t="str">
        <f t="shared" si="2"/>
        <v/>
      </c>
      <c r="R58" s="46"/>
      <c r="S58" s="44"/>
      <c r="T58" s="46"/>
      <c r="AR58" s="4" t="str">
        <f t="shared" si="3"/>
        <v/>
      </c>
    </row>
    <row r="59" spans="1:44" s="5" customFormat="1" x14ac:dyDescent="0.25">
      <c r="A59" s="7"/>
      <c r="D59" s="49" t="str">
        <f t="shared" si="0"/>
        <v/>
      </c>
      <c r="F59" s="5" t="str">
        <f t="shared" si="1"/>
        <v/>
      </c>
      <c r="I59" s="7"/>
      <c r="J59" s="7"/>
      <c r="K59" s="39" t="str">
        <f t="shared" si="2"/>
        <v/>
      </c>
      <c r="R59" s="44"/>
      <c r="S59" s="44"/>
      <c r="T59" s="44"/>
      <c r="AR59" s="4" t="str">
        <f t="shared" si="3"/>
        <v/>
      </c>
    </row>
    <row r="60" spans="1:44" s="8" customFormat="1" x14ac:dyDescent="0.25">
      <c r="A60" s="52"/>
      <c r="D60" s="49" t="str">
        <f t="shared" si="0"/>
        <v/>
      </c>
      <c r="F60" s="5" t="str">
        <f t="shared" si="1"/>
        <v/>
      </c>
      <c r="I60" s="52"/>
      <c r="J60" s="52"/>
      <c r="K60" s="39" t="str">
        <f t="shared" si="2"/>
        <v/>
      </c>
      <c r="R60" s="46"/>
      <c r="S60" s="44"/>
      <c r="T60" s="46"/>
      <c r="AR60" s="4" t="str">
        <f t="shared" si="3"/>
        <v/>
      </c>
    </row>
    <row r="61" spans="1:44" s="5" customFormat="1" x14ac:dyDescent="0.25">
      <c r="A61" s="7"/>
      <c r="D61" s="49" t="str">
        <f t="shared" si="0"/>
        <v/>
      </c>
      <c r="F61" s="5" t="str">
        <f t="shared" si="1"/>
        <v/>
      </c>
      <c r="I61" s="7"/>
      <c r="J61" s="7"/>
      <c r="K61" s="39" t="str">
        <f t="shared" si="2"/>
        <v/>
      </c>
      <c r="R61" s="44"/>
      <c r="S61" s="44"/>
      <c r="T61" s="44"/>
      <c r="AR61" s="4" t="str">
        <f t="shared" si="3"/>
        <v/>
      </c>
    </row>
    <row r="62" spans="1:44" s="8" customFormat="1" x14ac:dyDescent="0.25">
      <c r="A62" s="52"/>
      <c r="D62" s="49" t="str">
        <f t="shared" si="0"/>
        <v/>
      </c>
      <c r="F62" s="5" t="str">
        <f t="shared" si="1"/>
        <v/>
      </c>
      <c r="I62" s="52"/>
      <c r="J62" s="52"/>
      <c r="K62" s="39" t="str">
        <f t="shared" si="2"/>
        <v/>
      </c>
      <c r="R62" s="46"/>
      <c r="S62" s="44"/>
      <c r="T62" s="46"/>
      <c r="AR62" s="4" t="str">
        <f t="shared" si="3"/>
        <v/>
      </c>
    </row>
    <row r="63" spans="1:44" s="5" customFormat="1" x14ac:dyDescent="0.25">
      <c r="A63" s="7"/>
      <c r="D63" s="49" t="str">
        <f t="shared" si="0"/>
        <v/>
      </c>
      <c r="F63" s="5" t="str">
        <f t="shared" si="1"/>
        <v/>
      </c>
      <c r="I63" s="7"/>
      <c r="J63" s="7"/>
      <c r="K63" s="39" t="str">
        <f t="shared" si="2"/>
        <v/>
      </c>
      <c r="R63" s="44"/>
      <c r="S63" s="44"/>
      <c r="T63" s="44"/>
      <c r="AR63" s="4" t="str">
        <f t="shared" si="3"/>
        <v/>
      </c>
    </row>
    <row r="64" spans="1:44" s="8" customFormat="1" x14ac:dyDescent="0.25">
      <c r="A64" s="52"/>
      <c r="D64" s="49" t="str">
        <f t="shared" si="0"/>
        <v/>
      </c>
      <c r="F64" s="5" t="str">
        <f t="shared" si="1"/>
        <v/>
      </c>
      <c r="I64" s="52"/>
      <c r="J64" s="52"/>
      <c r="K64" s="39" t="str">
        <f t="shared" si="2"/>
        <v/>
      </c>
      <c r="R64" s="46"/>
      <c r="S64" s="44"/>
      <c r="T64" s="46"/>
      <c r="AR64" s="4" t="str">
        <f t="shared" si="3"/>
        <v/>
      </c>
    </row>
    <row r="65" spans="1:44" s="5" customFormat="1" x14ac:dyDescent="0.25">
      <c r="A65" s="7"/>
      <c r="D65" s="49" t="str">
        <f t="shared" si="0"/>
        <v/>
      </c>
      <c r="F65" s="5" t="str">
        <f t="shared" si="1"/>
        <v/>
      </c>
      <c r="I65" s="7"/>
      <c r="J65" s="7"/>
      <c r="K65" s="39" t="str">
        <f t="shared" si="2"/>
        <v/>
      </c>
      <c r="R65" s="44"/>
      <c r="S65" s="44"/>
      <c r="T65" s="44"/>
      <c r="AR65" s="4" t="str">
        <f t="shared" si="3"/>
        <v/>
      </c>
    </row>
    <row r="66" spans="1:44" s="8" customFormat="1" x14ac:dyDescent="0.25">
      <c r="A66" s="52"/>
      <c r="D66" s="49" t="str">
        <f t="shared" si="0"/>
        <v/>
      </c>
      <c r="F66" s="5" t="str">
        <f t="shared" si="1"/>
        <v/>
      </c>
      <c r="I66" s="52"/>
      <c r="J66" s="52"/>
      <c r="K66" s="39" t="str">
        <f t="shared" si="2"/>
        <v/>
      </c>
      <c r="R66" s="46"/>
      <c r="S66" s="44"/>
      <c r="T66" s="46"/>
      <c r="AR66" s="4" t="str">
        <f t="shared" si="3"/>
        <v/>
      </c>
    </row>
    <row r="67" spans="1:44" s="5" customFormat="1" x14ac:dyDescent="0.25">
      <c r="A67" s="7"/>
      <c r="D67" s="49" t="str">
        <f t="shared" ref="D67:D130" si="4">IF(TRIM(F67)="","",COUNTIF($F$2:$F$200,F67))</f>
        <v/>
      </c>
      <c r="F67" s="5" t="str">
        <f t="shared" ref="F67:F130" si="5">IF(AND(LEN(TRIM(G67))=0,LEN(TRIM(H67))=0),"",CONCATENATE(TRIM(G67),", ",TRIM(H67)))</f>
        <v/>
      </c>
      <c r="I67" s="7"/>
      <c r="J67" s="7"/>
      <c r="K67" s="39" t="str">
        <f t="shared" ref="K67:K130" si="6">IF(AND(TRIM(A67)&lt;&gt;"",TRIM(J67)&lt;&gt;""),IFERROR(DATEDIF(J67,A67,"Y"),""),"")</f>
        <v/>
      </c>
      <c r="R67" s="44"/>
      <c r="S67" s="44"/>
      <c r="T67" s="44"/>
      <c r="AR67" s="4" t="str">
        <f t="shared" ref="AR67:AR130" si="7">IF(R67&lt;&gt;"",R67*1440,"")</f>
        <v/>
      </c>
    </row>
    <row r="68" spans="1:44" s="8" customFormat="1" x14ac:dyDescent="0.25">
      <c r="D68" s="49" t="str">
        <f t="shared" si="4"/>
        <v/>
      </c>
      <c r="F68" s="5" t="str">
        <f t="shared" si="5"/>
        <v/>
      </c>
      <c r="I68" s="52"/>
      <c r="K68" s="39" t="str">
        <f t="shared" si="6"/>
        <v/>
      </c>
      <c r="R68" s="46"/>
      <c r="S68" s="44"/>
      <c r="T68" s="46"/>
      <c r="AR68" s="4" t="str">
        <f t="shared" si="7"/>
        <v/>
      </c>
    </row>
    <row r="69" spans="1:44" s="5" customFormat="1" x14ac:dyDescent="0.25">
      <c r="D69" s="49" t="str">
        <f t="shared" si="4"/>
        <v/>
      </c>
      <c r="F69" s="5" t="str">
        <f t="shared" si="5"/>
        <v/>
      </c>
      <c r="I69" s="7"/>
      <c r="K69" s="39" t="str">
        <f t="shared" si="6"/>
        <v/>
      </c>
      <c r="R69" s="44"/>
      <c r="S69" s="44"/>
      <c r="T69" s="44"/>
      <c r="AR69" s="4" t="str">
        <f t="shared" si="7"/>
        <v/>
      </c>
    </row>
    <row r="70" spans="1:44" s="8" customFormat="1" x14ac:dyDescent="0.25">
      <c r="D70" s="49" t="str">
        <f t="shared" si="4"/>
        <v/>
      </c>
      <c r="F70" s="5" t="str">
        <f t="shared" si="5"/>
        <v/>
      </c>
      <c r="I70" s="52"/>
      <c r="K70" s="39" t="str">
        <f t="shared" si="6"/>
        <v/>
      </c>
      <c r="R70" s="46"/>
      <c r="S70" s="44"/>
      <c r="T70" s="46"/>
      <c r="AR70" s="4" t="str">
        <f t="shared" si="7"/>
        <v/>
      </c>
    </row>
    <row r="71" spans="1:44" s="5" customFormat="1" x14ac:dyDescent="0.25">
      <c r="D71" s="49" t="str">
        <f t="shared" si="4"/>
        <v/>
      </c>
      <c r="F71" s="5" t="str">
        <f t="shared" si="5"/>
        <v/>
      </c>
      <c r="I71" s="7"/>
      <c r="K71" s="39" t="str">
        <f t="shared" si="6"/>
        <v/>
      </c>
      <c r="R71" s="44"/>
      <c r="S71" s="44"/>
      <c r="T71" s="44"/>
      <c r="AR71" s="4" t="str">
        <f t="shared" si="7"/>
        <v/>
      </c>
    </row>
    <row r="72" spans="1:44" s="8" customFormat="1" x14ac:dyDescent="0.25">
      <c r="D72" s="49" t="str">
        <f t="shared" si="4"/>
        <v/>
      </c>
      <c r="F72" s="5" t="str">
        <f t="shared" si="5"/>
        <v/>
      </c>
      <c r="I72" s="52"/>
      <c r="K72" s="39" t="str">
        <f t="shared" si="6"/>
        <v/>
      </c>
      <c r="R72" s="46"/>
      <c r="S72" s="44"/>
      <c r="T72" s="46"/>
      <c r="AR72" s="4" t="str">
        <f t="shared" si="7"/>
        <v/>
      </c>
    </row>
    <row r="73" spans="1:44" s="5" customFormat="1" x14ac:dyDescent="0.25">
      <c r="D73" s="49" t="str">
        <f t="shared" si="4"/>
        <v/>
      </c>
      <c r="F73" s="5" t="str">
        <f t="shared" si="5"/>
        <v/>
      </c>
      <c r="I73" s="7"/>
      <c r="K73" s="39" t="str">
        <f t="shared" si="6"/>
        <v/>
      </c>
      <c r="R73" s="44"/>
      <c r="S73" s="44"/>
      <c r="T73" s="44"/>
      <c r="AR73" s="4" t="str">
        <f t="shared" si="7"/>
        <v/>
      </c>
    </row>
    <row r="74" spans="1:44" s="8" customFormat="1" x14ac:dyDescent="0.25">
      <c r="D74" s="49" t="str">
        <f t="shared" si="4"/>
        <v/>
      </c>
      <c r="F74" s="5" t="str">
        <f t="shared" si="5"/>
        <v/>
      </c>
      <c r="I74" s="52"/>
      <c r="K74" s="39" t="str">
        <f t="shared" si="6"/>
        <v/>
      </c>
      <c r="R74" s="46"/>
      <c r="S74" s="44"/>
      <c r="T74" s="46"/>
      <c r="AR74" s="4" t="str">
        <f t="shared" si="7"/>
        <v/>
      </c>
    </row>
    <row r="75" spans="1:44" s="5" customFormat="1" x14ac:dyDescent="0.25">
      <c r="D75" s="49" t="str">
        <f t="shared" si="4"/>
        <v/>
      </c>
      <c r="F75" s="5" t="str">
        <f t="shared" si="5"/>
        <v/>
      </c>
      <c r="I75" s="7"/>
      <c r="K75" s="39" t="str">
        <f t="shared" si="6"/>
        <v/>
      </c>
      <c r="R75" s="44"/>
      <c r="S75" s="44"/>
      <c r="T75" s="44"/>
      <c r="AR75" s="4" t="str">
        <f t="shared" si="7"/>
        <v/>
      </c>
    </row>
    <row r="76" spans="1:44" s="8" customFormat="1" x14ac:dyDescent="0.25">
      <c r="D76" s="49" t="str">
        <f t="shared" si="4"/>
        <v/>
      </c>
      <c r="F76" s="5" t="str">
        <f t="shared" si="5"/>
        <v/>
      </c>
      <c r="I76" s="52"/>
      <c r="K76" s="39" t="str">
        <f t="shared" si="6"/>
        <v/>
      </c>
      <c r="R76" s="46"/>
      <c r="S76" s="44"/>
      <c r="T76" s="46"/>
      <c r="AR76" s="4" t="str">
        <f t="shared" si="7"/>
        <v/>
      </c>
    </row>
    <row r="77" spans="1:44" s="5" customFormat="1" x14ac:dyDescent="0.25">
      <c r="D77" s="49" t="str">
        <f t="shared" si="4"/>
        <v/>
      </c>
      <c r="F77" s="5" t="str">
        <f t="shared" si="5"/>
        <v/>
      </c>
      <c r="I77" s="7"/>
      <c r="K77" s="39" t="str">
        <f t="shared" si="6"/>
        <v/>
      </c>
      <c r="R77" s="44"/>
      <c r="S77" s="44"/>
      <c r="T77" s="44"/>
      <c r="AR77" s="4" t="str">
        <f t="shared" si="7"/>
        <v/>
      </c>
    </row>
    <row r="78" spans="1:44" s="8" customFormat="1" x14ac:dyDescent="0.25">
      <c r="D78" s="49" t="str">
        <f t="shared" si="4"/>
        <v/>
      </c>
      <c r="F78" s="5" t="str">
        <f t="shared" si="5"/>
        <v/>
      </c>
      <c r="I78" s="52"/>
      <c r="K78" s="39" t="str">
        <f t="shared" si="6"/>
        <v/>
      </c>
      <c r="R78" s="46"/>
      <c r="S78" s="44"/>
      <c r="T78" s="46"/>
      <c r="AR78" s="4" t="str">
        <f t="shared" si="7"/>
        <v/>
      </c>
    </row>
    <row r="79" spans="1:44" s="5" customFormat="1" x14ac:dyDescent="0.25">
      <c r="D79" s="49" t="str">
        <f t="shared" si="4"/>
        <v/>
      </c>
      <c r="F79" s="5" t="str">
        <f t="shared" si="5"/>
        <v/>
      </c>
      <c r="I79" s="7">
        <f t="shared" ref="I79:I94" ca="1" si="8">TODAY()</f>
        <v>46149</v>
      </c>
      <c r="K79" s="39" t="str">
        <f t="shared" si="6"/>
        <v/>
      </c>
      <c r="R79" s="44"/>
      <c r="S79" s="44" t="str">
        <f t="shared" ref="S79:S129" si="9">IFERROR(IF(OR(Q79="Outreach",Q79=""),"",R79),"")</f>
        <v/>
      </c>
      <c r="T79" s="44"/>
      <c r="AR79" s="4" t="str">
        <f t="shared" si="7"/>
        <v/>
      </c>
    </row>
    <row r="80" spans="1:44" s="8" customFormat="1" x14ac:dyDescent="0.25">
      <c r="D80" s="49" t="str">
        <f t="shared" si="4"/>
        <v/>
      </c>
      <c r="F80" s="5" t="str">
        <f t="shared" si="5"/>
        <v/>
      </c>
      <c r="I80" s="52">
        <f t="shared" ca="1" si="8"/>
        <v>46149</v>
      </c>
      <c r="K80" s="39" t="str">
        <f t="shared" si="6"/>
        <v/>
      </c>
      <c r="R80" s="46"/>
      <c r="S80" s="44" t="str">
        <f t="shared" si="9"/>
        <v/>
      </c>
      <c r="T80" s="46"/>
      <c r="AR80" s="4" t="str">
        <f t="shared" si="7"/>
        <v/>
      </c>
    </row>
    <row r="81" spans="4:44" s="5" customFormat="1" x14ac:dyDescent="0.25">
      <c r="D81" s="49" t="str">
        <f t="shared" si="4"/>
        <v/>
      </c>
      <c r="F81" s="5" t="str">
        <f t="shared" si="5"/>
        <v/>
      </c>
      <c r="I81" s="7">
        <f t="shared" ca="1" si="8"/>
        <v>46149</v>
      </c>
      <c r="K81" s="39" t="str">
        <f t="shared" si="6"/>
        <v/>
      </c>
      <c r="R81" s="44"/>
      <c r="S81" s="44" t="str">
        <f t="shared" si="9"/>
        <v/>
      </c>
      <c r="T81" s="44"/>
      <c r="AR81" s="4" t="str">
        <f t="shared" si="7"/>
        <v/>
      </c>
    </row>
    <row r="82" spans="4:44" s="8" customFormat="1" x14ac:dyDescent="0.25">
      <c r="D82" s="49" t="str">
        <f t="shared" si="4"/>
        <v/>
      </c>
      <c r="F82" s="5" t="str">
        <f t="shared" si="5"/>
        <v/>
      </c>
      <c r="I82" s="52">
        <f t="shared" ca="1" si="8"/>
        <v>46149</v>
      </c>
      <c r="K82" s="39" t="str">
        <f t="shared" si="6"/>
        <v/>
      </c>
      <c r="R82" s="46"/>
      <c r="S82" s="44" t="str">
        <f t="shared" si="9"/>
        <v/>
      </c>
      <c r="T82" s="46"/>
      <c r="AR82" s="4" t="str">
        <f t="shared" si="7"/>
        <v/>
      </c>
    </row>
    <row r="83" spans="4:44" s="5" customFormat="1" x14ac:dyDescent="0.25">
      <c r="D83" s="49" t="str">
        <f t="shared" si="4"/>
        <v/>
      </c>
      <c r="F83" s="5" t="str">
        <f t="shared" si="5"/>
        <v/>
      </c>
      <c r="I83" s="7">
        <f t="shared" ca="1" si="8"/>
        <v>46149</v>
      </c>
      <c r="K83" s="39" t="str">
        <f t="shared" si="6"/>
        <v/>
      </c>
      <c r="R83" s="44"/>
      <c r="S83" s="44" t="str">
        <f t="shared" si="9"/>
        <v/>
      </c>
      <c r="T83" s="44"/>
      <c r="AR83" s="4" t="str">
        <f t="shared" si="7"/>
        <v/>
      </c>
    </row>
    <row r="84" spans="4:44" s="8" customFormat="1" x14ac:dyDescent="0.25">
      <c r="D84" s="49" t="str">
        <f t="shared" si="4"/>
        <v/>
      </c>
      <c r="F84" s="5" t="str">
        <f t="shared" si="5"/>
        <v/>
      </c>
      <c r="I84" s="52">
        <f t="shared" ca="1" si="8"/>
        <v>46149</v>
      </c>
      <c r="K84" s="39" t="str">
        <f t="shared" si="6"/>
        <v/>
      </c>
      <c r="R84" s="46"/>
      <c r="S84" s="44" t="str">
        <f t="shared" si="9"/>
        <v/>
      </c>
      <c r="T84" s="46"/>
      <c r="AR84" s="4" t="str">
        <f t="shared" si="7"/>
        <v/>
      </c>
    </row>
    <row r="85" spans="4:44" s="5" customFormat="1" x14ac:dyDescent="0.25">
      <c r="D85" s="49" t="str">
        <f t="shared" si="4"/>
        <v/>
      </c>
      <c r="F85" s="5" t="str">
        <f t="shared" si="5"/>
        <v/>
      </c>
      <c r="I85" s="7">
        <f t="shared" ca="1" si="8"/>
        <v>46149</v>
      </c>
      <c r="K85" s="39" t="str">
        <f t="shared" si="6"/>
        <v/>
      </c>
      <c r="R85" s="44"/>
      <c r="S85" s="44" t="str">
        <f t="shared" si="9"/>
        <v/>
      </c>
      <c r="T85" s="44"/>
      <c r="AR85" s="4" t="str">
        <f t="shared" si="7"/>
        <v/>
      </c>
    </row>
    <row r="86" spans="4:44" s="8" customFormat="1" x14ac:dyDescent="0.25">
      <c r="D86" s="49" t="str">
        <f t="shared" si="4"/>
        <v/>
      </c>
      <c r="F86" s="5" t="str">
        <f t="shared" si="5"/>
        <v/>
      </c>
      <c r="I86" s="52">
        <f t="shared" ca="1" si="8"/>
        <v>46149</v>
      </c>
      <c r="K86" s="39" t="str">
        <f t="shared" si="6"/>
        <v/>
      </c>
      <c r="R86" s="46"/>
      <c r="S86" s="44" t="str">
        <f t="shared" si="9"/>
        <v/>
      </c>
      <c r="T86" s="46"/>
      <c r="AR86" s="4" t="str">
        <f t="shared" si="7"/>
        <v/>
      </c>
    </row>
    <row r="87" spans="4:44" s="5" customFormat="1" x14ac:dyDescent="0.25">
      <c r="D87" s="49" t="str">
        <f t="shared" si="4"/>
        <v/>
      </c>
      <c r="F87" s="5" t="str">
        <f t="shared" si="5"/>
        <v/>
      </c>
      <c r="I87" s="7">
        <f t="shared" ca="1" si="8"/>
        <v>46149</v>
      </c>
      <c r="K87" s="39" t="str">
        <f t="shared" si="6"/>
        <v/>
      </c>
      <c r="R87" s="44"/>
      <c r="S87" s="44" t="str">
        <f t="shared" si="9"/>
        <v/>
      </c>
      <c r="T87" s="44"/>
      <c r="AR87" s="4" t="str">
        <f t="shared" si="7"/>
        <v/>
      </c>
    </row>
    <row r="88" spans="4:44" s="8" customFormat="1" x14ac:dyDescent="0.25">
      <c r="D88" s="49" t="str">
        <f t="shared" si="4"/>
        <v/>
      </c>
      <c r="F88" s="5" t="str">
        <f t="shared" si="5"/>
        <v/>
      </c>
      <c r="I88" s="52">
        <f t="shared" ca="1" si="8"/>
        <v>46149</v>
      </c>
      <c r="K88" s="39" t="str">
        <f t="shared" si="6"/>
        <v/>
      </c>
      <c r="R88" s="46"/>
      <c r="S88" s="44" t="str">
        <f t="shared" si="9"/>
        <v/>
      </c>
      <c r="T88" s="46"/>
      <c r="AR88" s="4" t="str">
        <f t="shared" si="7"/>
        <v/>
      </c>
    </row>
    <row r="89" spans="4:44" s="5" customFormat="1" x14ac:dyDescent="0.25">
      <c r="D89" s="49" t="str">
        <f t="shared" si="4"/>
        <v/>
      </c>
      <c r="F89" s="5" t="str">
        <f t="shared" si="5"/>
        <v/>
      </c>
      <c r="I89" s="7">
        <f t="shared" ca="1" si="8"/>
        <v>46149</v>
      </c>
      <c r="K89" s="39" t="str">
        <f t="shared" si="6"/>
        <v/>
      </c>
      <c r="R89" s="44"/>
      <c r="S89" s="44" t="str">
        <f t="shared" si="9"/>
        <v/>
      </c>
      <c r="T89" s="44"/>
      <c r="AR89" s="4" t="str">
        <f t="shared" si="7"/>
        <v/>
      </c>
    </row>
    <row r="90" spans="4:44" s="8" customFormat="1" x14ac:dyDescent="0.25">
      <c r="D90" s="49" t="str">
        <f t="shared" si="4"/>
        <v/>
      </c>
      <c r="F90" s="5" t="str">
        <f t="shared" si="5"/>
        <v/>
      </c>
      <c r="I90" s="52">
        <f t="shared" ca="1" si="8"/>
        <v>46149</v>
      </c>
      <c r="K90" s="39" t="str">
        <f t="shared" si="6"/>
        <v/>
      </c>
      <c r="R90" s="46"/>
      <c r="S90" s="44" t="str">
        <f t="shared" si="9"/>
        <v/>
      </c>
      <c r="T90" s="46"/>
      <c r="AR90" s="4" t="str">
        <f t="shared" si="7"/>
        <v/>
      </c>
    </row>
    <row r="91" spans="4:44" s="5" customFormat="1" x14ac:dyDescent="0.25">
      <c r="D91" s="49" t="str">
        <f t="shared" si="4"/>
        <v/>
      </c>
      <c r="F91" s="5" t="str">
        <f t="shared" si="5"/>
        <v/>
      </c>
      <c r="I91" s="7">
        <f t="shared" ca="1" si="8"/>
        <v>46149</v>
      </c>
      <c r="K91" s="39" t="str">
        <f t="shared" si="6"/>
        <v/>
      </c>
      <c r="R91" s="44"/>
      <c r="S91" s="44" t="str">
        <f t="shared" si="9"/>
        <v/>
      </c>
      <c r="T91" s="44"/>
      <c r="AR91" s="4" t="str">
        <f t="shared" si="7"/>
        <v/>
      </c>
    </row>
    <row r="92" spans="4:44" s="8" customFormat="1" x14ac:dyDescent="0.25">
      <c r="D92" s="49" t="str">
        <f t="shared" si="4"/>
        <v/>
      </c>
      <c r="F92" s="5" t="str">
        <f t="shared" si="5"/>
        <v/>
      </c>
      <c r="I92" s="52">
        <f t="shared" ca="1" si="8"/>
        <v>46149</v>
      </c>
      <c r="K92" s="39" t="str">
        <f t="shared" si="6"/>
        <v/>
      </c>
      <c r="R92" s="46"/>
      <c r="S92" s="44" t="str">
        <f t="shared" si="9"/>
        <v/>
      </c>
      <c r="T92" s="46"/>
      <c r="AR92" s="4" t="str">
        <f t="shared" si="7"/>
        <v/>
      </c>
    </row>
    <row r="93" spans="4:44" s="5" customFormat="1" x14ac:dyDescent="0.25">
      <c r="D93" s="49" t="str">
        <f t="shared" si="4"/>
        <v/>
      </c>
      <c r="F93" s="5" t="str">
        <f t="shared" si="5"/>
        <v/>
      </c>
      <c r="I93" s="7">
        <f t="shared" ca="1" si="8"/>
        <v>46149</v>
      </c>
      <c r="K93" s="39" t="str">
        <f t="shared" si="6"/>
        <v/>
      </c>
      <c r="R93" s="44"/>
      <c r="S93" s="44" t="str">
        <f t="shared" si="9"/>
        <v/>
      </c>
      <c r="T93" s="44"/>
      <c r="AR93" s="4" t="str">
        <f t="shared" si="7"/>
        <v/>
      </c>
    </row>
    <row r="94" spans="4:44" s="8" customFormat="1" x14ac:dyDescent="0.25">
      <c r="D94" s="49" t="str">
        <f t="shared" si="4"/>
        <v/>
      </c>
      <c r="F94" s="5" t="str">
        <f t="shared" si="5"/>
        <v/>
      </c>
      <c r="I94" s="52">
        <f t="shared" ca="1" si="8"/>
        <v>46149</v>
      </c>
      <c r="K94" s="39" t="str">
        <f t="shared" si="6"/>
        <v/>
      </c>
      <c r="R94" s="46"/>
      <c r="S94" s="44" t="str">
        <f t="shared" si="9"/>
        <v/>
      </c>
      <c r="T94" s="46"/>
      <c r="AR94" s="4" t="str">
        <f t="shared" si="7"/>
        <v/>
      </c>
    </row>
    <row r="95" spans="4:44" s="5" customFormat="1" x14ac:dyDescent="0.25">
      <c r="D95" s="49" t="str">
        <f t="shared" si="4"/>
        <v/>
      </c>
      <c r="F95" s="5" t="str">
        <f t="shared" si="5"/>
        <v/>
      </c>
      <c r="I95" s="7">
        <f ca="1">TODAY()</f>
        <v>46149</v>
      </c>
      <c r="K95" s="39" t="str">
        <f t="shared" si="6"/>
        <v/>
      </c>
      <c r="R95" s="44"/>
      <c r="S95" s="44" t="str">
        <f t="shared" si="9"/>
        <v/>
      </c>
      <c r="T95" s="44"/>
      <c r="AR95" s="4" t="str">
        <f t="shared" si="7"/>
        <v/>
      </c>
    </row>
    <row r="96" spans="4:44" s="8" customFormat="1" x14ac:dyDescent="0.25">
      <c r="D96" s="49" t="str">
        <f t="shared" si="4"/>
        <v/>
      </c>
      <c r="F96" s="5" t="str">
        <f t="shared" si="5"/>
        <v/>
      </c>
      <c r="I96" s="52">
        <f t="shared" ref="I96:I129" ca="1" si="10">TODAY()</f>
        <v>46149</v>
      </c>
      <c r="K96" s="39" t="str">
        <f t="shared" si="6"/>
        <v/>
      </c>
      <c r="R96" s="46"/>
      <c r="S96" s="44" t="str">
        <f t="shared" si="9"/>
        <v/>
      </c>
      <c r="T96" s="46"/>
      <c r="AR96" s="4" t="str">
        <f t="shared" si="7"/>
        <v/>
      </c>
    </row>
    <row r="97" spans="4:44" s="5" customFormat="1" x14ac:dyDescent="0.25">
      <c r="D97" s="49" t="str">
        <f t="shared" si="4"/>
        <v/>
      </c>
      <c r="F97" s="5" t="str">
        <f t="shared" si="5"/>
        <v/>
      </c>
      <c r="I97" s="7">
        <f t="shared" ca="1" si="10"/>
        <v>46149</v>
      </c>
      <c r="K97" s="39" t="str">
        <f t="shared" si="6"/>
        <v/>
      </c>
      <c r="R97" s="44"/>
      <c r="S97" s="44" t="str">
        <f t="shared" si="9"/>
        <v/>
      </c>
      <c r="T97" s="44"/>
      <c r="AR97" s="4" t="str">
        <f t="shared" si="7"/>
        <v/>
      </c>
    </row>
    <row r="98" spans="4:44" s="8" customFormat="1" x14ac:dyDescent="0.25">
      <c r="D98" s="49" t="str">
        <f t="shared" si="4"/>
        <v/>
      </c>
      <c r="F98" s="5" t="str">
        <f t="shared" si="5"/>
        <v/>
      </c>
      <c r="I98" s="52">
        <f t="shared" ca="1" si="10"/>
        <v>46149</v>
      </c>
      <c r="K98" s="39" t="str">
        <f t="shared" si="6"/>
        <v/>
      </c>
      <c r="R98" s="46"/>
      <c r="S98" s="44" t="str">
        <f t="shared" si="9"/>
        <v/>
      </c>
      <c r="T98" s="46"/>
      <c r="AR98" s="4" t="str">
        <f t="shared" si="7"/>
        <v/>
      </c>
    </row>
    <row r="99" spans="4:44" s="5" customFormat="1" x14ac:dyDescent="0.25">
      <c r="D99" s="49" t="str">
        <f t="shared" si="4"/>
        <v/>
      </c>
      <c r="F99" s="5" t="str">
        <f t="shared" si="5"/>
        <v/>
      </c>
      <c r="I99" s="7">
        <f t="shared" ca="1" si="10"/>
        <v>46149</v>
      </c>
      <c r="K99" s="39" t="str">
        <f t="shared" si="6"/>
        <v/>
      </c>
      <c r="R99" s="44"/>
      <c r="S99" s="44" t="str">
        <f t="shared" si="9"/>
        <v/>
      </c>
      <c r="T99" s="44"/>
      <c r="AR99" s="4" t="str">
        <f t="shared" si="7"/>
        <v/>
      </c>
    </row>
    <row r="100" spans="4:44" s="8" customFormat="1" x14ac:dyDescent="0.25">
      <c r="D100" s="49" t="str">
        <f t="shared" si="4"/>
        <v/>
      </c>
      <c r="F100" s="5" t="str">
        <f t="shared" si="5"/>
        <v/>
      </c>
      <c r="I100" s="52">
        <f t="shared" ca="1" si="10"/>
        <v>46149</v>
      </c>
      <c r="K100" s="39" t="str">
        <f t="shared" si="6"/>
        <v/>
      </c>
      <c r="R100" s="46"/>
      <c r="S100" s="44" t="str">
        <f t="shared" si="9"/>
        <v/>
      </c>
      <c r="T100" s="46"/>
      <c r="AR100" s="4" t="str">
        <f t="shared" si="7"/>
        <v/>
      </c>
    </row>
    <row r="101" spans="4:44" s="5" customFormat="1" x14ac:dyDescent="0.25">
      <c r="D101" s="49" t="str">
        <f t="shared" si="4"/>
        <v/>
      </c>
      <c r="F101" s="5" t="str">
        <f t="shared" si="5"/>
        <v/>
      </c>
      <c r="I101" s="7">
        <f t="shared" ca="1" si="10"/>
        <v>46149</v>
      </c>
      <c r="K101" s="39" t="str">
        <f t="shared" si="6"/>
        <v/>
      </c>
      <c r="R101" s="44"/>
      <c r="S101" s="44" t="str">
        <f t="shared" si="9"/>
        <v/>
      </c>
      <c r="T101" s="44"/>
      <c r="AR101" s="4" t="str">
        <f t="shared" si="7"/>
        <v/>
      </c>
    </row>
    <row r="102" spans="4:44" s="8" customFormat="1" x14ac:dyDescent="0.25">
      <c r="D102" s="49" t="str">
        <f t="shared" si="4"/>
        <v/>
      </c>
      <c r="F102" s="5" t="str">
        <f t="shared" si="5"/>
        <v/>
      </c>
      <c r="I102" s="52">
        <f t="shared" ca="1" si="10"/>
        <v>46149</v>
      </c>
      <c r="K102" s="39" t="str">
        <f t="shared" si="6"/>
        <v/>
      </c>
      <c r="R102" s="46"/>
      <c r="S102" s="44" t="str">
        <f t="shared" si="9"/>
        <v/>
      </c>
      <c r="T102" s="46"/>
      <c r="AR102" s="4" t="str">
        <f t="shared" si="7"/>
        <v/>
      </c>
    </row>
    <row r="103" spans="4:44" s="5" customFormat="1" x14ac:dyDescent="0.25">
      <c r="D103" s="49" t="str">
        <f t="shared" si="4"/>
        <v/>
      </c>
      <c r="F103" s="5" t="str">
        <f t="shared" si="5"/>
        <v/>
      </c>
      <c r="I103" s="7">
        <f t="shared" ca="1" si="10"/>
        <v>46149</v>
      </c>
      <c r="K103" s="39" t="str">
        <f t="shared" si="6"/>
        <v/>
      </c>
      <c r="R103" s="44"/>
      <c r="S103" s="44" t="str">
        <f t="shared" si="9"/>
        <v/>
      </c>
      <c r="T103" s="44"/>
      <c r="AR103" s="4" t="str">
        <f t="shared" si="7"/>
        <v/>
      </c>
    </row>
    <row r="104" spans="4:44" s="8" customFormat="1" x14ac:dyDescent="0.25">
      <c r="D104" s="49" t="str">
        <f t="shared" si="4"/>
        <v/>
      </c>
      <c r="F104" s="5" t="str">
        <f t="shared" si="5"/>
        <v/>
      </c>
      <c r="I104" s="52">
        <f t="shared" ca="1" si="10"/>
        <v>46149</v>
      </c>
      <c r="K104" s="39" t="str">
        <f t="shared" si="6"/>
        <v/>
      </c>
      <c r="R104" s="46"/>
      <c r="S104" s="44" t="str">
        <f t="shared" si="9"/>
        <v/>
      </c>
      <c r="T104" s="46"/>
      <c r="AR104" s="4" t="str">
        <f t="shared" si="7"/>
        <v/>
      </c>
    </row>
    <row r="105" spans="4:44" s="5" customFormat="1" x14ac:dyDescent="0.25">
      <c r="D105" s="49" t="str">
        <f t="shared" si="4"/>
        <v/>
      </c>
      <c r="F105" s="5" t="str">
        <f t="shared" si="5"/>
        <v/>
      </c>
      <c r="I105" s="7">
        <f t="shared" ca="1" si="10"/>
        <v>46149</v>
      </c>
      <c r="K105" s="39" t="str">
        <f t="shared" si="6"/>
        <v/>
      </c>
      <c r="R105" s="44"/>
      <c r="S105" s="44" t="str">
        <f t="shared" si="9"/>
        <v/>
      </c>
      <c r="T105" s="44"/>
      <c r="AR105" s="4" t="str">
        <f t="shared" si="7"/>
        <v/>
      </c>
    </row>
    <row r="106" spans="4:44" s="8" customFormat="1" x14ac:dyDescent="0.25">
      <c r="D106" s="49" t="str">
        <f t="shared" si="4"/>
        <v/>
      </c>
      <c r="F106" s="5" t="str">
        <f t="shared" si="5"/>
        <v/>
      </c>
      <c r="I106" s="52">
        <f t="shared" ca="1" si="10"/>
        <v>46149</v>
      </c>
      <c r="K106" s="39" t="str">
        <f t="shared" si="6"/>
        <v/>
      </c>
      <c r="R106" s="46"/>
      <c r="S106" s="44" t="str">
        <f t="shared" si="9"/>
        <v/>
      </c>
      <c r="T106" s="46"/>
      <c r="AR106" s="4" t="str">
        <f t="shared" si="7"/>
        <v/>
      </c>
    </row>
    <row r="107" spans="4:44" s="5" customFormat="1" x14ac:dyDescent="0.25">
      <c r="D107" s="49" t="str">
        <f t="shared" si="4"/>
        <v/>
      </c>
      <c r="F107" s="5" t="str">
        <f t="shared" si="5"/>
        <v/>
      </c>
      <c r="I107" s="7">
        <f t="shared" ca="1" si="10"/>
        <v>46149</v>
      </c>
      <c r="K107" s="39" t="str">
        <f t="shared" si="6"/>
        <v/>
      </c>
      <c r="R107" s="44"/>
      <c r="S107" s="44" t="str">
        <f t="shared" si="9"/>
        <v/>
      </c>
      <c r="T107" s="44"/>
      <c r="AR107" s="4" t="str">
        <f t="shared" si="7"/>
        <v/>
      </c>
    </row>
    <row r="108" spans="4:44" s="8" customFormat="1" x14ac:dyDescent="0.25">
      <c r="D108" s="49" t="str">
        <f t="shared" si="4"/>
        <v/>
      </c>
      <c r="F108" s="5" t="str">
        <f t="shared" si="5"/>
        <v/>
      </c>
      <c r="I108" s="52">
        <f t="shared" ca="1" si="10"/>
        <v>46149</v>
      </c>
      <c r="K108" s="39" t="str">
        <f t="shared" si="6"/>
        <v/>
      </c>
      <c r="R108" s="46"/>
      <c r="S108" s="44" t="str">
        <f t="shared" si="9"/>
        <v/>
      </c>
      <c r="T108" s="46"/>
      <c r="AR108" s="4" t="str">
        <f t="shared" si="7"/>
        <v/>
      </c>
    </row>
    <row r="109" spans="4:44" s="5" customFormat="1" x14ac:dyDescent="0.25">
      <c r="D109" s="49" t="str">
        <f t="shared" si="4"/>
        <v/>
      </c>
      <c r="F109" s="5" t="str">
        <f t="shared" si="5"/>
        <v/>
      </c>
      <c r="I109" s="7">
        <f t="shared" ca="1" si="10"/>
        <v>46149</v>
      </c>
      <c r="K109" s="39" t="str">
        <f t="shared" si="6"/>
        <v/>
      </c>
      <c r="R109" s="44"/>
      <c r="S109" s="44" t="str">
        <f t="shared" si="9"/>
        <v/>
      </c>
      <c r="T109" s="44"/>
      <c r="AR109" s="4" t="str">
        <f t="shared" si="7"/>
        <v/>
      </c>
    </row>
    <row r="110" spans="4:44" s="8" customFormat="1" x14ac:dyDescent="0.25">
      <c r="D110" s="49" t="str">
        <f t="shared" si="4"/>
        <v/>
      </c>
      <c r="F110" s="5" t="str">
        <f t="shared" si="5"/>
        <v/>
      </c>
      <c r="I110" s="52">
        <f t="shared" ca="1" si="10"/>
        <v>46149</v>
      </c>
      <c r="K110" s="39" t="str">
        <f t="shared" si="6"/>
        <v/>
      </c>
      <c r="R110" s="46"/>
      <c r="S110" s="44" t="str">
        <f t="shared" si="9"/>
        <v/>
      </c>
      <c r="T110" s="46"/>
      <c r="AR110" s="4" t="str">
        <f t="shared" si="7"/>
        <v/>
      </c>
    </row>
    <row r="111" spans="4:44" s="5" customFormat="1" x14ac:dyDescent="0.25">
      <c r="D111" s="49" t="str">
        <f t="shared" si="4"/>
        <v/>
      </c>
      <c r="F111" s="5" t="str">
        <f t="shared" si="5"/>
        <v/>
      </c>
      <c r="I111" s="7">
        <f t="shared" ca="1" si="10"/>
        <v>46149</v>
      </c>
      <c r="K111" s="39" t="str">
        <f t="shared" si="6"/>
        <v/>
      </c>
      <c r="R111" s="44"/>
      <c r="S111" s="44" t="str">
        <f t="shared" si="9"/>
        <v/>
      </c>
      <c r="T111" s="44"/>
      <c r="AR111" s="4" t="str">
        <f t="shared" si="7"/>
        <v/>
      </c>
    </row>
    <row r="112" spans="4:44" s="8" customFormat="1" x14ac:dyDescent="0.25">
      <c r="D112" s="49" t="str">
        <f t="shared" si="4"/>
        <v/>
      </c>
      <c r="F112" s="5" t="str">
        <f t="shared" si="5"/>
        <v/>
      </c>
      <c r="I112" s="52">
        <f t="shared" ca="1" si="10"/>
        <v>46149</v>
      </c>
      <c r="K112" s="39" t="str">
        <f t="shared" si="6"/>
        <v/>
      </c>
      <c r="R112" s="46"/>
      <c r="S112" s="44" t="str">
        <f t="shared" si="9"/>
        <v/>
      </c>
      <c r="T112" s="46"/>
      <c r="AR112" s="4" t="str">
        <f t="shared" si="7"/>
        <v/>
      </c>
    </row>
    <row r="113" spans="4:44" s="5" customFormat="1" x14ac:dyDescent="0.25">
      <c r="D113" s="49" t="str">
        <f t="shared" si="4"/>
        <v/>
      </c>
      <c r="F113" s="5" t="str">
        <f t="shared" si="5"/>
        <v/>
      </c>
      <c r="I113" s="7">
        <f t="shared" ca="1" si="10"/>
        <v>46149</v>
      </c>
      <c r="K113" s="39" t="str">
        <f t="shared" si="6"/>
        <v/>
      </c>
      <c r="R113" s="44"/>
      <c r="S113" s="44" t="str">
        <f t="shared" si="9"/>
        <v/>
      </c>
      <c r="T113" s="44"/>
      <c r="AR113" s="4" t="str">
        <f t="shared" si="7"/>
        <v/>
      </c>
    </row>
    <row r="114" spans="4:44" s="8" customFormat="1" x14ac:dyDescent="0.25">
      <c r="D114" s="49" t="str">
        <f t="shared" si="4"/>
        <v/>
      </c>
      <c r="F114" s="5" t="str">
        <f t="shared" si="5"/>
        <v/>
      </c>
      <c r="I114" s="52">
        <f t="shared" ca="1" si="10"/>
        <v>46149</v>
      </c>
      <c r="K114" s="39" t="str">
        <f t="shared" si="6"/>
        <v/>
      </c>
      <c r="R114" s="46"/>
      <c r="S114" s="44" t="str">
        <f t="shared" si="9"/>
        <v/>
      </c>
      <c r="T114" s="46"/>
      <c r="AR114" s="4" t="str">
        <f t="shared" si="7"/>
        <v/>
      </c>
    </row>
    <row r="115" spans="4:44" s="5" customFormat="1" x14ac:dyDescent="0.25">
      <c r="D115" s="49" t="str">
        <f t="shared" si="4"/>
        <v/>
      </c>
      <c r="F115" s="5" t="str">
        <f t="shared" si="5"/>
        <v/>
      </c>
      <c r="I115" s="7">
        <f t="shared" ca="1" si="10"/>
        <v>46149</v>
      </c>
      <c r="K115" s="39" t="str">
        <f t="shared" si="6"/>
        <v/>
      </c>
      <c r="R115" s="44"/>
      <c r="S115" s="44" t="str">
        <f t="shared" si="9"/>
        <v/>
      </c>
      <c r="T115" s="44"/>
      <c r="AR115" s="4" t="str">
        <f t="shared" si="7"/>
        <v/>
      </c>
    </row>
    <row r="116" spans="4:44" s="8" customFormat="1" x14ac:dyDescent="0.25">
      <c r="D116" s="49" t="str">
        <f t="shared" si="4"/>
        <v/>
      </c>
      <c r="F116" s="5" t="str">
        <f t="shared" si="5"/>
        <v/>
      </c>
      <c r="I116" s="52">
        <f t="shared" ca="1" si="10"/>
        <v>46149</v>
      </c>
      <c r="K116" s="39" t="str">
        <f t="shared" si="6"/>
        <v/>
      </c>
      <c r="R116" s="46"/>
      <c r="S116" s="44" t="str">
        <f t="shared" si="9"/>
        <v/>
      </c>
      <c r="T116" s="46"/>
      <c r="AR116" s="4" t="str">
        <f t="shared" si="7"/>
        <v/>
      </c>
    </row>
    <row r="117" spans="4:44" s="5" customFormat="1" x14ac:dyDescent="0.25">
      <c r="D117" s="49" t="str">
        <f t="shared" si="4"/>
        <v/>
      </c>
      <c r="F117" s="5" t="str">
        <f t="shared" si="5"/>
        <v/>
      </c>
      <c r="I117" s="7">
        <f t="shared" ca="1" si="10"/>
        <v>46149</v>
      </c>
      <c r="K117" s="39" t="str">
        <f t="shared" si="6"/>
        <v/>
      </c>
      <c r="R117" s="44"/>
      <c r="S117" s="44" t="str">
        <f t="shared" si="9"/>
        <v/>
      </c>
      <c r="T117" s="44"/>
      <c r="AR117" s="4" t="str">
        <f t="shared" si="7"/>
        <v/>
      </c>
    </row>
    <row r="118" spans="4:44" s="8" customFormat="1" x14ac:dyDescent="0.25">
      <c r="D118" s="49" t="str">
        <f t="shared" si="4"/>
        <v/>
      </c>
      <c r="F118" s="5" t="str">
        <f t="shared" si="5"/>
        <v/>
      </c>
      <c r="I118" s="52">
        <f t="shared" ca="1" si="10"/>
        <v>46149</v>
      </c>
      <c r="K118" s="39" t="str">
        <f t="shared" si="6"/>
        <v/>
      </c>
      <c r="R118" s="46"/>
      <c r="S118" s="44" t="str">
        <f t="shared" si="9"/>
        <v/>
      </c>
      <c r="T118" s="46"/>
      <c r="AR118" s="4" t="str">
        <f t="shared" si="7"/>
        <v/>
      </c>
    </row>
    <row r="119" spans="4:44" s="5" customFormat="1" x14ac:dyDescent="0.25">
      <c r="D119" s="49" t="str">
        <f t="shared" si="4"/>
        <v/>
      </c>
      <c r="F119" s="5" t="str">
        <f t="shared" si="5"/>
        <v/>
      </c>
      <c r="I119" s="7">
        <f t="shared" ca="1" si="10"/>
        <v>46149</v>
      </c>
      <c r="K119" s="39" t="str">
        <f t="shared" si="6"/>
        <v/>
      </c>
      <c r="R119" s="44"/>
      <c r="S119" s="44" t="str">
        <f t="shared" si="9"/>
        <v/>
      </c>
      <c r="T119" s="44"/>
      <c r="AR119" s="4" t="str">
        <f t="shared" si="7"/>
        <v/>
      </c>
    </row>
    <row r="120" spans="4:44" s="8" customFormat="1" x14ac:dyDescent="0.25">
      <c r="D120" s="49" t="str">
        <f t="shared" si="4"/>
        <v/>
      </c>
      <c r="F120" s="5" t="str">
        <f t="shared" si="5"/>
        <v/>
      </c>
      <c r="I120" s="52">
        <f t="shared" ca="1" si="10"/>
        <v>46149</v>
      </c>
      <c r="K120" s="39" t="str">
        <f t="shared" si="6"/>
        <v/>
      </c>
      <c r="R120" s="46"/>
      <c r="S120" s="44" t="str">
        <f t="shared" si="9"/>
        <v/>
      </c>
      <c r="T120" s="46"/>
      <c r="AR120" s="4" t="str">
        <f t="shared" si="7"/>
        <v/>
      </c>
    </row>
    <row r="121" spans="4:44" s="5" customFormat="1" x14ac:dyDescent="0.25">
      <c r="D121" s="49" t="str">
        <f t="shared" si="4"/>
        <v/>
      </c>
      <c r="F121" s="5" t="str">
        <f t="shared" si="5"/>
        <v/>
      </c>
      <c r="I121" s="7">
        <f t="shared" ca="1" si="10"/>
        <v>46149</v>
      </c>
      <c r="K121" s="39" t="str">
        <f t="shared" si="6"/>
        <v/>
      </c>
      <c r="R121" s="44"/>
      <c r="S121" s="44" t="str">
        <f t="shared" si="9"/>
        <v/>
      </c>
      <c r="T121" s="44"/>
      <c r="AR121" s="4" t="str">
        <f t="shared" si="7"/>
        <v/>
      </c>
    </row>
    <row r="122" spans="4:44" s="8" customFormat="1" x14ac:dyDescent="0.25">
      <c r="D122" s="49" t="str">
        <f t="shared" si="4"/>
        <v/>
      </c>
      <c r="F122" s="5" t="str">
        <f t="shared" si="5"/>
        <v/>
      </c>
      <c r="I122" s="52">
        <f t="shared" ca="1" si="10"/>
        <v>46149</v>
      </c>
      <c r="K122" s="39" t="str">
        <f t="shared" si="6"/>
        <v/>
      </c>
      <c r="R122" s="46"/>
      <c r="S122" s="44" t="str">
        <f t="shared" si="9"/>
        <v/>
      </c>
      <c r="T122" s="46"/>
      <c r="AR122" s="4" t="str">
        <f t="shared" si="7"/>
        <v/>
      </c>
    </row>
    <row r="123" spans="4:44" s="5" customFormat="1" x14ac:dyDescent="0.25">
      <c r="D123" s="49" t="str">
        <f t="shared" si="4"/>
        <v/>
      </c>
      <c r="F123" s="5" t="str">
        <f t="shared" si="5"/>
        <v/>
      </c>
      <c r="I123" s="7">
        <f t="shared" ca="1" si="10"/>
        <v>46149</v>
      </c>
      <c r="K123" s="39" t="str">
        <f t="shared" si="6"/>
        <v/>
      </c>
      <c r="R123" s="44"/>
      <c r="S123" s="44" t="str">
        <f t="shared" si="9"/>
        <v/>
      </c>
      <c r="T123" s="44"/>
      <c r="AR123" s="4" t="str">
        <f t="shared" si="7"/>
        <v/>
      </c>
    </row>
    <row r="124" spans="4:44" s="8" customFormat="1" x14ac:dyDescent="0.25">
      <c r="D124" s="49" t="str">
        <f t="shared" si="4"/>
        <v/>
      </c>
      <c r="F124" s="5" t="str">
        <f t="shared" si="5"/>
        <v/>
      </c>
      <c r="I124" s="52">
        <f ca="1">TODAY()</f>
        <v>46149</v>
      </c>
      <c r="K124" s="39" t="str">
        <f t="shared" si="6"/>
        <v/>
      </c>
      <c r="R124" s="46"/>
      <c r="S124" s="44" t="str">
        <f t="shared" si="9"/>
        <v/>
      </c>
      <c r="T124" s="46"/>
      <c r="AR124" s="4" t="str">
        <f t="shared" si="7"/>
        <v/>
      </c>
    </row>
    <row r="125" spans="4:44" s="5" customFormat="1" x14ac:dyDescent="0.25">
      <c r="D125" s="49" t="str">
        <f t="shared" si="4"/>
        <v/>
      </c>
      <c r="F125" s="5" t="str">
        <f t="shared" si="5"/>
        <v/>
      </c>
      <c r="I125" s="7">
        <f t="shared" ca="1" si="10"/>
        <v>46149</v>
      </c>
      <c r="K125" s="39" t="str">
        <f t="shared" si="6"/>
        <v/>
      </c>
      <c r="R125" s="44"/>
      <c r="S125" s="44" t="str">
        <f t="shared" si="9"/>
        <v/>
      </c>
      <c r="T125" s="44"/>
      <c r="AR125" s="4" t="str">
        <f t="shared" si="7"/>
        <v/>
      </c>
    </row>
    <row r="126" spans="4:44" s="8" customFormat="1" x14ac:dyDescent="0.25">
      <c r="D126" s="49" t="str">
        <f t="shared" si="4"/>
        <v/>
      </c>
      <c r="F126" s="5" t="str">
        <f t="shared" si="5"/>
        <v/>
      </c>
      <c r="I126" s="52">
        <f t="shared" ca="1" si="10"/>
        <v>46149</v>
      </c>
      <c r="K126" s="39" t="str">
        <f t="shared" si="6"/>
        <v/>
      </c>
      <c r="R126" s="46"/>
      <c r="S126" s="44" t="str">
        <f t="shared" si="9"/>
        <v/>
      </c>
      <c r="T126" s="46"/>
      <c r="AR126" s="4" t="str">
        <f t="shared" si="7"/>
        <v/>
      </c>
    </row>
    <row r="127" spans="4:44" s="5" customFormat="1" x14ac:dyDescent="0.25">
      <c r="D127" s="49" t="str">
        <f t="shared" si="4"/>
        <v/>
      </c>
      <c r="F127" s="5" t="str">
        <f t="shared" si="5"/>
        <v/>
      </c>
      <c r="I127" s="7">
        <f t="shared" ca="1" si="10"/>
        <v>46149</v>
      </c>
      <c r="K127" s="39" t="str">
        <f t="shared" si="6"/>
        <v/>
      </c>
      <c r="R127" s="44"/>
      <c r="S127" s="44" t="str">
        <f t="shared" si="9"/>
        <v/>
      </c>
      <c r="T127" s="44"/>
      <c r="AR127" s="4" t="str">
        <f t="shared" si="7"/>
        <v/>
      </c>
    </row>
    <row r="128" spans="4:44" s="8" customFormat="1" x14ac:dyDescent="0.25">
      <c r="D128" s="49" t="str">
        <f t="shared" si="4"/>
        <v/>
      </c>
      <c r="F128" s="5" t="str">
        <f t="shared" si="5"/>
        <v/>
      </c>
      <c r="I128" s="52">
        <f t="shared" ca="1" si="10"/>
        <v>46149</v>
      </c>
      <c r="K128" s="39" t="str">
        <f t="shared" si="6"/>
        <v/>
      </c>
      <c r="R128" s="46"/>
      <c r="S128" s="44" t="str">
        <f t="shared" si="9"/>
        <v/>
      </c>
      <c r="T128" s="46"/>
      <c r="AR128" s="4" t="str">
        <f t="shared" si="7"/>
        <v/>
      </c>
    </row>
    <row r="129" spans="4:44" s="5" customFormat="1" x14ac:dyDescent="0.25">
      <c r="D129" s="49" t="str">
        <f t="shared" si="4"/>
        <v/>
      </c>
      <c r="F129" s="5" t="str">
        <f t="shared" si="5"/>
        <v/>
      </c>
      <c r="I129" s="7">
        <f t="shared" ca="1" si="10"/>
        <v>46149</v>
      </c>
      <c r="K129" s="39" t="str">
        <f t="shared" si="6"/>
        <v/>
      </c>
      <c r="R129" s="44"/>
      <c r="S129" s="44" t="str">
        <f t="shared" si="9"/>
        <v/>
      </c>
      <c r="T129" s="44"/>
      <c r="AR129" s="4" t="str">
        <f t="shared" si="7"/>
        <v/>
      </c>
    </row>
    <row r="130" spans="4:44" s="8" customFormat="1" x14ac:dyDescent="0.25">
      <c r="D130" s="49" t="str">
        <f t="shared" si="4"/>
        <v/>
      </c>
      <c r="F130" s="5" t="str">
        <f t="shared" si="5"/>
        <v/>
      </c>
      <c r="I130" s="52">
        <f ca="1">TODAY()</f>
        <v>46149</v>
      </c>
      <c r="K130" s="39" t="str">
        <f t="shared" si="6"/>
        <v/>
      </c>
      <c r="R130" s="46"/>
      <c r="S130" s="44" t="str">
        <f t="shared" ref="S130:S193" si="11">IFERROR(IF(OR(Q130="Outreach",Q130=""),"",R130),"")</f>
        <v/>
      </c>
      <c r="T130" s="46"/>
      <c r="AR130" s="4" t="str">
        <f t="shared" si="7"/>
        <v/>
      </c>
    </row>
    <row r="131" spans="4:44" s="5" customFormat="1" x14ac:dyDescent="0.25">
      <c r="D131" s="49" t="str">
        <f t="shared" ref="D131:D194" si="12">IF(TRIM(F131)="","",COUNTIF($F$2:$F$200,F131))</f>
        <v/>
      </c>
      <c r="F131" s="5" t="str">
        <f t="shared" ref="F131:F194" si="13">IF(AND(LEN(TRIM(G131))=0,LEN(TRIM(H131))=0),"",CONCATENATE(TRIM(G131),", ",TRIM(H131)))</f>
        <v/>
      </c>
      <c r="I131" s="7">
        <f t="shared" ref="I131:I173" ca="1" si="14">TODAY()</f>
        <v>46149</v>
      </c>
      <c r="K131" s="39" t="str">
        <f t="shared" ref="K131:K194" si="15">IF(AND(TRIM(A131)&lt;&gt;"",TRIM(J131)&lt;&gt;""),IFERROR(DATEDIF(J131,A131,"Y"),""),"")</f>
        <v/>
      </c>
      <c r="R131" s="44"/>
      <c r="S131" s="44" t="str">
        <f t="shared" si="11"/>
        <v/>
      </c>
      <c r="T131" s="44"/>
      <c r="AR131" s="4" t="str">
        <f t="shared" ref="AR131:AR194" si="16">IF(R131&lt;&gt;"",R131*1440,"")</f>
        <v/>
      </c>
    </row>
    <row r="132" spans="4:44" s="8" customFormat="1" x14ac:dyDescent="0.25">
      <c r="D132" s="49" t="str">
        <f t="shared" si="12"/>
        <v/>
      </c>
      <c r="F132" s="5" t="str">
        <f t="shared" si="13"/>
        <v/>
      </c>
      <c r="I132" s="52">
        <f t="shared" ca="1" si="14"/>
        <v>46149</v>
      </c>
      <c r="K132" s="39" t="str">
        <f t="shared" si="15"/>
        <v/>
      </c>
      <c r="R132" s="46"/>
      <c r="S132" s="44" t="str">
        <f t="shared" si="11"/>
        <v/>
      </c>
      <c r="T132" s="46"/>
      <c r="AR132" s="4" t="str">
        <f t="shared" si="16"/>
        <v/>
      </c>
    </row>
    <row r="133" spans="4:44" s="5" customFormat="1" x14ac:dyDescent="0.25">
      <c r="D133" s="49" t="str">
        <f t="shared" si="12"/>
        <v/>
      </c>
      <c r="F133" s="5" t="str">
        <f t="shared" si="13"/>
        <v/>
      </c>
      <c r="I133" s="7">
        <f t="shared" ca="1" si="14"/>
        <v>46149</v>
      </c>
      <c r="K133" s="39" t="str">
        <f t="shared" si="15"/>
        <v/>
      </c>
      <c r="R133" s="44"/>
      <c r="S133" s="44" t="str">
        <f t="shared" si="11"/>
        <v/>
      </c>
      <c r="T133" s="44"/>
      <c r="AR133" s="4" t="str">
        <f t="shared" si="16"/>
        <v/>
      </c>
    </row>
    <row r="134" spans="4:44" s="8" customFormat="1" x14ac:dyDescent="0.25">
      <c r="D134" s="49" t="str">
        <f t="shared" si="12"/>
        <v/>
      </c>
      <c r="F134" s="5" t="str">
        <f t="shared" si="13"/>
        <v/>
      </c>
      <c r="I134" s="52">
        <f t="shared" ca="1" si="14"/>
        <v>46149</v>
      </c>
      <c r="K134" s="39" t="str">
        <f t="shared" si="15"/>
        <v/>
      </c>
      <c r="R134" s="46"/>
      <c r="S134" s="44" t="str">
        <f t="shared" si="11"/>
        <v/>
      </c>
      <c r="T134" s="46"/>
      <c r="AR134" s="4" t="str">
        <f t="shared" si="16"/>
        <v/>
      </c>
    </row>
    <row r="135" spans="4:44" s="5" customFormat="1" x14ac:dyDescent="0.25">
      <c r="D135" s="49" t="str">
        <f t="shared" si="12"/>
        <v/>
      </c>
      <c r="F135" s="5" t="str">
        <f t="shared" si="13"/>
        <v/>
      </c>
      <c r="I135" s="7">
        <f t="shared" ca="1" si="14"/>
        <v>46149</v>
      </c>
      <c r="K135" s="39" t="str">
        <f t="shared" si="15"/>
        <v/>
      </c>
      <c r="R135" s="44"/>
      <c r="S135" s="44" t="str">
        <f t="shared" si="11"/>
        <v/>
      </c>
      <c r="T135" s="44"/>
      <c r="AR135" s="4" t="str">
        <f t="shared" si="16"/>
        <v/>
      </c>
    </row>
    <row r="136" spans="4:44" s="8" customFormat="1" x14ac:dyDescent="0.25">
      <c r="D136" s="49" t="str">
        <f t="shared" si="12"/>
        <v/>
      </c>
      <c r="F136" s="5" t="str">
        <f t="shared" si="13"/>
        <v/>
      </c>
      <c r="I136" s="52">
        <f t="shared" ca="1" si="14"/>
        <v>46149</v>
      </c>
      <c r="K136" s="39" t="str">
        <f t="shared" si="15"/>
        <v/>
      </c>
      <c r="R136" s="46"/>
      <c r="S136" s="44" t="str">
        <f t="shared" si="11"/>
        <v/>
      </c>
      <c r="T136" s="46"/>
      <c r="AR136" s="4" t="str">
        <f t="shared" si="16"/>
        <v/>
      </c>
    </row>
    <row r="137" spans="4:44" s="5" customFormat="1" x14ac:dyDescent="0.25">
      <c r="D137" s="49" t="str">
        <f t="shared" si="12"/>
        <v/>
      </c>
      <c r="F137" s="5" t="str">
        <f t="shared" si="13"/>
        <v/>
      </c>
      <c r="I137" s="7">
        <f t="shared" ca="1" si="14"/>
        <v>46149</v>
      </c>
      <c r="K137" s="39" t="str">
        <f t="shared" si="15"/>
        <v/>
      </c>
      <c r="R137" s="44"/>
      <c r="S137" s="44" t="str">
        <f t="shared" si="11"/>
        <v/>
      </c>
      <c r="T137" s="44"/>
      <c r="AR137" s="4" t="str">
        <f t="shared" si="16"/>
        <v/>
      </c>
    </row>
    <row r="138" spans="4:44" s="8" customFormat="1" x14ac:dyDescent="0.25">
      <c r="D138" s="49" t="str">
        <f t="shared" si="12"/>
        <v/>
      </c>
      <c r="F138" s="5" t="str">
        <f t="shared" si="13"/>
        <v/>
      </c>
      <c r="I138" s="52">
        <f t="shared" ca="1" si="14"/>
        <v>46149</v>
      </c>
      <c r="K138" s="39" t="str">
        <f t="shared" si="15"/>
        <v/>
      </c>
      <c r="R138" s="46"/>
      <c r="S138" s="44" t="str">
        <f t="shared" si="11"/>
        <v/>
      </c>
      <c r="T138" s="46"/>
      <c r="AR138" s="4" t="str">
        <f t="shared" si="16"/>
        <v/>
      </c>
    </row>
    <row r="139" spans="4:44" s="5" customFormat="1" x14ac:dyDescent="0.25">
      <c r="D139" s="49" t="str">
        <f t="shared" si="12"/>
        <v/>
      </c>
      <c r="F139" s="5" t="str">
        <f t="shared" si="13"/>
        <v/>
      </c>
      <c r="I139" s="7">
        <f t="shared" ca="1" si="14"/>
        <v>46149</v>
      </c>
      <c r="K139" s="39" t="str">
        <f t="shared" si="15"/>
        <v/>
      </c>
      <c r="R139" s="44"/>
      <c r="S139" s="44" t="str">
        <f t="shared" si="11"/>
        <v/>
      </c>
      <c r="T139" s="44"/>
      <c r="AR139" s="4" t="str">
        <f t="shared" si="16"/>
        <v/>
      </c>
    </row>
    <row r="140" spans="4:44" s="8" customFormat="1" x14ac:dyDescent="0.25">
      <c r="D140" s="49" t="str">
        <f t="shared" si="12"/>
        <v/>
      </c>
      <c r="F140" s="5" t="str">
        <f t="shared" si="13"/>
        <v/>
      </c>
      <c r="I140" s="52">
        <f t="shared" ca="1" si="14"/>
        <v>46149</v>
      </c>
      <c r="K140" s="39" t="str">
        <f t="shared" si="15"/>
        <v/>
      </c>
      <c r="R140" s="46"/>
      <c r="S140" s="44" t="str">
        <f t="shared" si="11"/>
        <v/>
      </c>
      <c r="T140" s="46"/>
      <c r="AR140" s="4" t="str">
        <f t="shared" si="16"/>
        <v/>
      </c>
    </row>
    <row r="141" spans="4:44" s="5" customFormat="1" x14ac:dyDescent="0.25">
      <c r="D141" s="49" t="str">
        <f t="shared" si="12"/>
        <v/>
      </c>
      <c r="F141" s="5" t="str">
        <f t="shared" si="13"/>
        <v/>
      </c>
      <c r="I141" s="7">
        <f t="shared" ca="1" si="14"/>
        <v>46149</v>
      </c>
      <c r="K141" s="39" t="str">
        <f t="shared" si="15"/>
        <v/>
      </c>
      <c r="R141" s="44"/>
      <c r="S141" s="44" t="str">
        <f t="shared" si="11"/>
        <v/>
      </c>
      <c r="T141" s="44"/>
      <c r="AR141" s="4" t="str">
        <f t="shared" si="16"/>
        <v/>
      </c>
    </row>
    <row r="142" spans="4:44" s="8" customFormat="1" x14ac:dyDescent="0.25">
      <c r="D142" s="49" t="str">
        <f t="shared" si="12"/>
        <v/>
      </c>
      <c r="F142" s="5" t="str">
        <f t="shared" si="13"/>
        <v/>
      </c>
      <c r="I142" s="52">
        <f t="shared" ca="1" si="14"/>
        <v>46149</v>
      </c>
      <c r="K142" s="39" t="str">
        <f t="shared" si="15"/>
        <v/>
      </c>
      <c r="R142" s="46"/>
      <c r="S142" s="44" t="str">
        <f t="shared" si="11"/>
        <v/>
      </c>
      <c r="T142" s="46"/>
      <c r="AR142" s="4" t="str">
        <f t="shared" si="16"/>
        <v/>
      </c>
    </row>
    <row r="143" spans="4:44" s="5" customFormat="1" x14ac:dyDescent="0.25">
      <c r="D143" s="49" t="str">
        <f t="shared" si="12"/>
        <v/>
      </c>
      <c r="F143" s="5" t="str">
        <f t="shared" si="13"/>
        <v/>
      </c>
      <c r="I143" s="7">
        <f t="shared" ca="1" si="14"/>
        <v>46149</v>
      </c>
      <c r="K143" s="39" t="str">
        <f t="shared" si="15"/>
        <v/>
      </c>
      <c r="R143" s="44"/>
      <c r="S143" s="44" t="str">
        <f t="shared" si="11"/>
        <v/>
      </c>
      <c r="T143" s="44"/>
      <c r="AR143" s="4" t="str">
        <f t="shared" si="16"/>
        <v/>
      </c>
    </row>
    <row r="144" spans="4:44" s="8" customFormat="1" x14ac:dyDescent="0.25">
      <c r="D144" s="49" t="str">
        <f t="shared" si="12"/>
        <v/>
      </c>
      <c r="F144" s="5" t="str">
        <f t="shared" si="13"/>
        <v/>
      </c>
      <c r="I144" s="52">
        <f t="shared" ca="1" si="14"/>
        <v>46149</v>
      </c>
      <c r="K144" s="39" t="str">
        <f t="shared" si="15"/>
        <v/>
      </c>
      <c r="R144" s="46"/>
      <c r="S144" s="44" t="str">
        <f t="shared" si="11"/>
        <v/>
      </c>
      <c r="T144" s="46"/>
      <c r="AR144" s="4" t="str">
        <f t="shared" si="16"/>
        <v/>
      </c>
    </row>
    <row r="145" spans="4:44" s="5" customFormat="1" x14ac:dyDescent="0.25">
      <c r="D145" s="49" t="str">
        <f t="shared" si="12"/>
        <v/>
      </c>
      <c r="F145" s="5" t="str">
        <f t="shared" si="13"/>
        <v/>
      </c>
      <c r="I145" s="7">
        <f t="shared" ca="1" si="14"/>
        <v>46149</v>
      </c>
      <c r="K145" s="39" t="str">
        <f t="shared" si="15"/>
        <v/>
      </c>
      <c r="R145" s="44"/>
      <c r="S145" s="44" t="str">
        <f t="shared" si="11"/>
        <v/>
      </c>
      <c r="T145" s="44"/>
      <c r="AR145" s="4" t="str">
        <f t="shared" si="16"/>
        <v/>
      </c>
    </row>
    <row r="146" spans="4:44" s="8" customFormat="1" x14ac:dyDescent="0.25">
      <c r="D146" s="49" t="str">
        <f t="shared" si="12"/>
        <v/>
      </c>
      <c r="F146" s="5" t="str">
        <f t="shared" si="13"/>
        <v/>
      </c>
      <c r="I146" s="52">
        <f t="shared" ca="1" si="14"/>
        <v>46149</v>
      </c>
      <c r="K146" s="39" t="str">
        <f t="shared" si="15"/>
        <v/>
      </c>
      <c r="R146" s="46"/>
      <c r="S146" s="44" t="str">
        <f t="shared" si="11"/>
        <v/>
      </c>
      <c r="T146" s="46"/>
      <c r="AR146" s="4" t="str">
        <f t="shared" si="16"/>
        <v/>
      </c>
    </row>
    <row r="147" spans="4:44" s="5" customFormat="1" x14ac:dyDescent="0.25">
      <c r="D147" s="49" t="str">
        <f t="shared" si="12"/>
        <v/>
      </c>
      <c r="F147" s="5" t="str">
        <f t="shared" si="13"/>
        <v/>
      </c>
      <c r="I147" s="7">
        <f t="shared" ca="1" si="14"/>
        <v>46149</v>
      </c>
      <c r="K147" s="39" t="str">
        <f t="shared" si="15"/>
        <v/>
      </c>
      <c r="R147" s="44"/>
      <c r="S147" s="44" t="str">
        <f t="shared" si="11"/>
        <v/>
      </c>
      <c r="T147" s="44"/>
      <c r="AR147" s="4" t="str">
        <f t="shared" si="16"/>
        <v/>
      </c>
    </row>
    <row r="148" spans="4:44" s="8" customFormat="1" x14ac:dyDescent="0.25">
      <c r="D148" s="49" t="str">
        <f t="shared" si="12"/>
        <v/>
      </c>
      <c r="F148" s="5" t="str">
        <f t="shared" si="13"/>
        <v/>
      </c>
      <c r="I148" s="52">
        <f t="shared" ca="1" si="14"/>
        <v>46149</v>
      </c>
      <c r="K148" s="39" t="str">
        <f t="shared" si="15"/>
        <v/>
      </c>
      <c r="R148" s="46"/>
      <c r="S148" s="44" t="str">
        <f t="shared" si="11"/>
        <v/>
      </c>
      <c r="T148" s="46"/>
      <c r="AR148" s="4" t="str">
        <f t="shared" si="16"/>
        <v/>
      </c>
    </row>
    <row r="149" spans="4:44" s="5" customFormat="1" x14ac:dyDescent="0.25">
      <c r="D149" s="49" t="str">
        <f t="shared" si="12"/>
        <v/>
      </c>
      <c r="F149" s="5" t="str">
        <f t="shared" si="13"/>
        <v/>
      </c>
      <c r="I149" s="7">
        <f t="shared" ca="1" si="14"/>
        <v>46149</v>
      </c>
      <c r="K149" s="39" t="str">
        <f t="shared" si="15"/>
        <v/>
      </c>
      <c r="R149" s="44"/>
      <c r="S149" s="44" t="str">
        <f t="shared" si="11"/>
        <v/>
      </c>
      <c r="T149" s="44"/>
      <c r="AR149" s="4" t="str">
        <f t="shared" si="16"/>
        <v/>
      </c>
    </row>
    <row r="150" spans="4:44" s="8" customFormat="1" x14ac:dyDescent="0.25">
      <c r="D150" s="49" t="str">
        <f t="shared" si="12"/>
        <v/>
      </c>
      <c r="F150" s="5" t="str">
        <f t="shared" si="13"/>
        <v/>
      </c>
      <c r="I150" s="52">
        <f t="shared" ca="1" si="14"/>
        <v>46149</v>
      </c>
      <c r="K150" s="39" t="str">
        <f t="shared" si="15"/>
        <v/>
      </c>
      <c r="R150" s="46"/>
      <c r="S150" s="44" t="str">
        <f t="shared" si="11"/>
        <v/>
      </c>
      <c r="T150" s="46"/>
      <c r="AR150" s="4" t="str">
        <f t="shared" si="16"/>
        <v/>
      </c>
    </row>
    <row r="151" spans="4:44" s="5" customFormat="1" x14ac:dyDescent="0.25">
      <c r="D151" s="49" t="str">
        <f t="shared" si="12"/>
        <v/>
      </c>
      <c r="F151" s="5" t="str">
        <f t="shared" si="13"/>
        <v/>
      </c>
      <c r="I151" s="7">
        <f t="shared" ca="1" si="14"/>
        <v>46149</v>
      </c>
      <c r="K151" s="39" t="str">
        <f t="shared" si="15"/>
        <v/>
      </c>
      <c r="R151" s="44"/>
      <c r="S151" s="44" t="str">
        <f t="shared" si="11"/>
        <v/>
      </c>
      <c r="T151" s="44"/>
      <c r="AR151" s="4" t="str">
        <f t="shared" si="16"/>
        <v/>
      </c>
    </row>
    <row r="152" spans="4:44" s="8" customFormat="1" x14ac:dyDescent="0.25">
      <c r="D152" s="49" t="str">
        <f t="shared" si="12"/>
        <v/>
      </c>
      <c r="F152" s="5" t="str">
        <f t="shared" si="13"/>
        <v/>
      </c>
      <c r="I152" s="52">
        <f t="shared" ca="1" si="14"/>
        <v>46149</v>
      </c>
      <c r="K152" s="39" t="str">
        <f t="shared" si="15"/>
        <v/>
      </c>
      <c r="R152" s="46"/>
      <c r="S152" s="44" t="str">
        <f t="shared" si="11"/>
        <v/>
      </c>
      <c r="T152" s="46"/>
      <c r="AR152" s="4" t="str">
        <f t="shared" si="16"/>
        <v/>
      </c>
    </row>
    <row r="153" spans="4:44" s="5" customFormat="1" x14ac:dyDescent="0.25">
      <c r="D153" s="49" t="str">
        <f t="shared" si="12"/>
        <v/>
      </c>
      <c r="F153" s="5" t="str">
        <f t="shared" si="13"/>
        <v/>
      </c>
      <c r="I153" s="7">
        <f t="shared" ca="1" si="14"/>
        <v>46149</v>
      </c>
      <c r="K153" s="39" t="str">
        <f t="shared" si="15"/>
        <v/>
      </c>
      <c r="R153" s="44"/>
      <c r="S153" s="44" t="str">
        <f t="shared" si="11"/>
        <v/>
      </c>
      <c r="T153" s="44"/>
      <c r="AR153" s="4" t="str">
        <f t="shared" si="16"/>
        <v/>
      </c>
    </row>
    <row r="154" spans="4:44" s="8" customFormat="1" x14ac:dyDescent="0.25">
      <c r="D154" s="49" t="str">
        <f t="shared" si="12"/>
        <v/>
      </c>
      <c r="F154" s="5" t="str">
        <f t="shared" si="13"/>
        <v/>
      </c>
      <c r="I154" s="52">
        <f t="shared" ca="1" si="14"/>
        <v>46149</v>
      </c>
      <c r="K154" s="39" t="str">
        <f t="shared" si="15"/>
        <v/>
      </c>
      <c r="R154" s="46"/>
      <c r="S154" s="44" t="str">
        <f t="shared" si="11"/>
        <v/>
      </c>
      <c r="T154" s="46"/>
      <c r="AR154" s="4" t="str">
        <f t="shared" si="16"/>
        <v/>
      </c>
    </row>
    <row r="155" spans="4:44" s="5" customFormat="1" x14ac:dyDescent="0.25">
      <c r="D155" s="49" t="str">
        <f t="shared" si="12"/>
        <v/>
      </c>
      <c r="F155" s="5" t="str">
        <f t="shared" si="13"/>
        <v/>
      </c>
      <c r="I155" s="7">
        <f t="shared" ca="1" si="14"/>
        <v>46149</v>
      </c>
      <c r="K155" s="39" t="str">
        <f t="shared" si="15"/>
        <v/>
      </c>
      <c r="R155" s="44"/>
      <c r="S155" s="44" t="str">
        <f t="shared" si="11"/>
        <v/>
      </c>
      <c r="T155" s="44"/>
      <c r="AR155" s="4" t="str">
        <f t="shared" si="16"/>
        <v/>
      </c>
    </row>
    <row r="156" spans="4:44" s="8" customFormat="1" x14ac:dyDescent="0.25">
      <c r="D156" s="49" t="str">
        <f t="shared" si="12"/>
        <v/>
      </c>
      <c r="F156" s="5" t="str">
        <f t="shared" si="13"/>
        <v/>
      </c>
      <c r="I156" s="52">
        <f t="shared" ca="1" si="14"/>
        <v>46149</v>
      </c>
      <c r="K156" s="39" t="str">
        <f t="shared" si="15"/>
        <v/>
      </c>
      <c r="R156" s="46"/>
      <c r="S156" s="44" t="str">
        <f t="shared" si="11"/>
        <v/>
      </c>
      <c r="T156" s="46"/>
      <c r="AR156" s="4" t="str">
        <f t="shared" si="16"/>
        <v/>
      </c>
    </row>
    <row r="157" spans="4:44" s="5" customFormat="1" x14ac:dyDescent="0.25">
      <c r="D157" s="49" t="str">
        <f t="shared" si="12"/>
        <v/>
      </c>
      <c r="F157" s="5" t="str">
        <f t="shared" si="13"/>
        <v/>
      </c>
      <c r="I157" s="7">
        <f t="shared" ca="1" si="14"/>
        <v>46149</v>
      </c>
      <c r="K157" s="39" t="str">
        <f t="shared" si="15"/>
        <v/>
      </c>
      <c r="R157" s="44"/>
      <c r="S157" s="44" t="str">
        <f t="shared" si="11"/>
        <v/>
      </c>
      <c r="T157" s="44"/>
      <c r="AR157" s="4" t="str">
        <f t="shared" si="16"/>
        <v/>
      </c>
    </row>
    <row r="158" spans="4:44" s="8" customFormat="1" x14ac:dyDescent="0.25">
      <c r="D158" s="49" t="str">
        <f t="shared" si="12"/>
        <v/>
      </c>
      <c r="F158" s="5" t="str">
        <f t="shared" si="13"/>
        <v/>
      </c>
      <c r="I158" s="52">
        <f t="shared" ca="1" si="14"/>
        <v>46149</v>
      </c>
      <c r="K158" s="39" t="str">
        <f t="shared" si="15"/>
        <v/>
      </c>
      <c r="R158" s="46"/>
      <c r="S158" s="44" t="str">
        <f t="shared" si="11"/>
        <v/>
      </c>
      <c r="T158" s="46"/>
      <c r="AR158" s="4" t="str">
        <f t="shared" si="16"/>
        <v/>
      </c>
    </row>
    <row r="159" spans="4:44" s="5" customFormat="1" x14ac:dyDescent="0.25">
      <c r="D159" s="49" t="str">
        <f t="shared" si="12"/>
        <v/>
      </c>
      <c r="F159" s="5" t="str">
        <f t="shared" si="13"/>
        <v/>
      </c>
      <c r="I159" s="7">
        <f ca="1">TODAY()</f>
        <v>46149</v>
      </c>
      <c r="K159" s="39" t="str">
        <f t="shared" si="15"/>
        <v/>
      </c>
      <c r="R159" s="44"/>
      <c r="S159" s="44" t="str">
        <f t="shared" si="11"/>
        <v/>
      </c>
      <c r="T159" s="44"/>
      <c r="AR159" s="4" t="str">
        <f t="shared" si="16"/>
        <v/>
      </c>
    </row>
    <row r="160" spans="4:44" s="8" customFormat="1" x14ac:dyDescent="0.25">
      <c r="D160" s="49" t="str">
        <f t="shared" si="12"/>
        <v/>
      </c>
      <c r="F160" s="5" t="str">
        <f t="shared" si="13"/>
        <v/>
      </c>
      <c r="I160" s="52">
        <f t="shared" ca="1" si="14"/>
        <v>46149</v>
      </c>
      <c r="K160" s="39" t="str">
        <f t="shared" si="15"/>
        <v/>
      </c>
      <c r="R160" s="46"/>
      <c r="S160" s="44" t="str">
        <f t="shared" si="11"/>
        <v/>
      </c>
      <c r="T160" s="46"/>
      <c r="AR160" s="4" t="str">
        <f t="shared" si="16"/>
        <v/>
      </c>
    </row>
    <row r="161" spans="4:44" s="5" customFormat="1" x14ac:dyDescent="0.25">
      <c r="D161" s="49" t="str">
        <f t="shared" si="12"/>
        <v/>
      </c>
      <c r="F161" s="5" t="str">
        <f t="shared" si="13"/>
        <v/>
      </c>
      <c r="I161" s="7">
        <f t="shared" ca="1" si="14"/>
        <v>46149</v>
      </c>
      <c r="K161" s="39" t="str">
        <f t="shared" si="15"/>
        <v/>
      </c>
      <c r="R161" s="44"/>
      <c r="S161" s="44" t="str">
        <f t="shared" si="11"/>
        <v/>
      </c>
      <c r="T161" s="44"/>
      <c r="AR161" s="4" t="str">
        <f t="shared" si="16"/>
        <v/>
      </c>
    </row>
    <row r="162" spans="4:44" s="8" customFormat="1" x14ac:dyDescent="0.25">
      <c r="D162" s="49" t="str">
        <f t="shared" si="12"/>
        <v/>
      </c>
      <c r="F162" s="5" t="str">
        <f t="shared" si="13"/>
        <v/>
      </c>
      <c r="I162" s="52">
        <f t="shared" ca="1" si="14"/>
        <v>46149</v>
      </c>
      <c r="K162" s="39" t="str">
        <f t="shared" si="15"/>
        <v/>
      </c>
      <c r="R162" s="46"/>
      <c r="S162" s="44" t="str">
        <f t="shared" si="11"/>
        <v/>
      </c>
      <c r="T162" s="46"/>
      <c r="AR162" s="4" t="str">
        <f t="shared" si="16"/>
        <v/>
      </c>
    </row>
    <row r="163" spans="4:44" s="5" customFormat="1" x14ac:dyDescent="0.25">
      <c r="D163" s="49" t="str">
        <f t="shared" si="12"/>
        <v/>
      </c>
      <c r="F163" s="5" t="str">
        <f t="shared" si="13"/>
        <v/>
      </c>
      <c r="I163" s="7">
        <f t="shared" ca="1" si="14"/>
        <v>46149</v>
      </c>
      <c r="K163" s="39" t="str">
        <f t="shared" si="15"/>
        <v/>
      </c>
      <c r="R163" s="44"/>
      <c r="S163" s="44" t="str">
        <f t="shared" si="11"/>
        <v/>
      </c>
      <c r="T163" s="44"/>
      <c r="AR163" s="4" t="str">
        <f t="shared" si="16"/>
        <v/>
      </c>
    </row>
    <row r="164" spans="4:44" s="8" customFormat="1" x14ac:dyDescent="0.25">
      <c r="D164" s="49" t="str">
        <f t="shared" si="12"/>
        <v/>
      </c>
      <c r="F164" s="5" t="str">
        <f t="shared" si="13"/>
        <v/>
      </c>
      <c r="I164" s="52">
        <f t="shared" ca="1" si="14"/>
        <v>46149</v>
      </c>
      <c r="K164" s="39" t="str">
        <f t="shared" si="15"/>
        <v/>
      </c>
      <c r="R164" s="46"/>
      <c r="S164" s="44" t="str">
        <f t="shared" si="11"/>
        <v/>
      </c>
      <c r="T164" s="46"/>
      <c r="AR164" s="4" t="str">
        <f t="shared" si="16"/>
        <v/>
      </c>
    </row>
    <row r="165" spans="4:44" s="5" customFormat="1" x14ac:dyDescent="0.25">
      <c r="D165" s="49" t="str">
        <f t="shared" si="12"/>
        <v/>
      </c>
      <c r="F165" s="5" t="str">
        <f t="shared" si="13"/>
        <v/>
      </c>
      <c r="I165" s="7">
        <f t="shared" ca="1" si="14"/>
        <v>46149</v>
      </c>
      <c r="K165" s="39" t="str">
        <f t="shared" si="15"/>
        <v/>
      </c>
      <c r="R165" s="44"/>
      <c r="S165" s="44" t="str">
        <f t="shared" si="11"/>
        <v/>
      </c>
      <c r="T165" s="44"/>
      <c r="AR165" s="4" t="str">
        <f t="shared" si="16"/>
        <v/>
      </c>
    </row>
    <row r="166" spans="4:44" s="8" customFormat="1" x14ac:dyDescent="0.25">
      <c r="D166" s="49" t="str">
        <f t="shared" si="12"/>
        <v/>
      </c>
      <c r="F166" s="5" t="str">
        <f t="shared" si="13"/>
        <v/>
      </c>
      <c r="I166" s="52">
        <f t="shared" ca="1" si="14"/>
        <v>46149</v>
      </c>
      <c r="K166" s="39" t="str">
        <f t="shared" si="15"/>
        <v/>
      </c>
      <c r="R166" s="46"/>
      <c r="S166" s="44" t="str">
        <f t="shared" si="11"/>
        <v/>
      </c>
      <c r="T166" s="46"/>
      <c r="AR166" s="4" t="str">
        <f t="shared" si="16"/>
        <v/>
      </c>
    </row>
    <row r="167" spans="4:44" s="5" customFormat="1" x14ac:dyDescent="0.25">
      <c r="D167" s="49" t="str">
        <f t="shared" si="12"/>
        <v/>
      </c>
      <c r="F167" s="5" t="str">
        <f t="shared" si="13"/>
        <v/>
      </c>
      <c r="I167" s="7">
        <f t="shared" ca="1" si="14"/>
        <v>46149</v>
      </c>
      <c r="K167" s="39" t="str">
        <f t="shared" si="15"/>
        <v/>
      </c>
      <c r="R167" s="44"/>
      <c r="S167" s="44" t="str">
        <f t="shared" si="11"/>
        <v/>
      </c>
      <c r="T167" s="44"/>
      <c r="AR167" s="4" t="str">
        <f t="shared" si="16"/>
        <v/>
      </c>
    </row>
    <row r="168" spans="4:44" s="8" customFormat="1" x14ac:dyDescent="0.25">
      <c r="D168" s="49" t="str">
        <f t="shared" si="12"/>
        <v/>
      </c>
      <c r="F168" s="5" t="str">
        <f t="shared" si="13"/>
        <v/>
      </c>
      <c r="I168" s="52">
        <f t="shared" ca="1" si="14"/>
        <v>46149</v>
      </c>
      <c r="K168" s="39" t="str">
        <f t="shared" si="15"/>
        <v/>
      </c>
      <c r="R168" s="46"/>
      <c r="S168" s="44" t="str">
        <f t="shared" si="11"/>
        <v/>
      </c>
      <c r="T168" s="46"/>
      <c r="AR168" s="4" t="str">
        <f t="shared" si="16"/>
        <v/>
      </c>
    </row>
    <row r="169" spans="4:44" s="5" customFormat="1" x14ac:dyDescent="0.25">
      <c r="D169" s="49" t="str">
        <f t="shared" si="12"/>
        <v/>
      </c>
      <c r="F169" s="5" t="str">
        <f t="shared" si="13"/>
        <v/>
      </c>
      <c r="I169" s="7">
        <f t="shared" ca="1" si="14"/>
        <v>46149</v>
      </c>
      <c r="K169" s="39" t="str">
        <f t="shared" si="15"/>
        <v/>
      </c>
      <c r="R169" s="44"/>
      <c r="S169" s="44" t="str">
        <f t="shared" si="11"/>
        <v/>
      </c>
      <c r="T169" s="44"/>
      <c r="AR169" s="4" t="str">
        <f t="shared" si="16"/>
        <v/>
      </c>
    </row>
    <row r="170" spans="4:44" s="8" customFormat="1" x14ac:dyDescent="0.25">
      <c r="D170" s="49" t="str">
        <f t="shared" si="12"/>
        <v/>
      </c>
      <c r="F170" s="5" t="str">
        <f t="shared" si="13"/>
        <v/>
      </c>
      <c r="I170" s="52">
        <f t="shared" ca="1" si="14"/>
        <v>46149</v>
      </c>
      <c r="K170" s="39" t="str">
        <f t="shared" si="15"/>
        <v/>
      </c>
      <c r="R170" s="46"/>
      <c r="S170" s="44" t="str">
        <f t="shared" si="11"/>
        <v/>
      </c>
      <c r="T170" s="46"/>
      <c r="AR170" s="4" t="str">
        <f t="shared" si="16"/>
        <v/>
      </c>
    </row>
    <row r="171" spans="4:44" s="5" customFormat="1" x14ac:dyDescent="0.25">
      <c r="D171" s="49" t="str">
        <f t="shared" si="12"/>
        <v/>
      </c>
      <c r="F171" s="5" t="str">
        <f t="shared" si="13"/>
        <v/>
      </c>
      <c r="I171" s="7">
        <f t="shared" ca="1" si="14"/>
        <v>46149</v>
      </c>
      <c r="K171" s="39" t="str">
        <f t="shared" si="15"/>
        <v/>
      </c>
      <c r="R171" s="44"/>
      <c r="S171" s="44" t="str">
        <f t="shared" si="11"/>
        <v/>
      </c>
      <c r="T171" s="44"/>
      <c r="AR171" s="4" t="str">
        <f t="shared" si="16"/>
        <v/>
      </c>
    </row>
    <row r="172" spans="4:44" s="8" customFormat="1" x14ac:dyDescent="0.25">
      <c r="D172" s="49" t="str">
        <f t="shared" si="12"/>
        <v/>
      </c>
      <c r="F172" s="5" t="str">
        <f t="shared" si="13"/>
        <v/>
      </c>
      <c r="I172" s="52">
        <f t="shared" ca="1" si="14"/>
        <v>46149</v>
      </c>
      <c r="K172" s="39" t="str">
        <f t="shared" si="15"/>
        <v/>
      </c>
      <c r="R172" s="46"/>
      <c r="S172" s="44" t="str">
        <f t="shared" si="11"/>
        <v/>
      </c>
      <c r="T172" s="46"/>
      <c r="AR172" s="4" t="str">
        <f t="shared" si="16"/>
        <v/>
      </c>
    </row>
    <row r="173" spans="4:44" s="5" customFormat="1" x14ac:dyDescent="0.25">
      <c r="D173" s="49" t="str">
        <f t="shared" si="12"/>
        <v/>
      </c>
      <c r="F173" s="5" t="str">
        <f t="shared" si="13"/>
        <v/>
      </c>
      <c r="I173" s="7">
        <f t="shared" ca="1" si="14"/>
        <v>46149</v>
      </c>
      <c r="K173" s="39" t="str">
        <f t="shared" si="15"/>
        <v/>
      </c>
      <c r="R173" s="44"/>
      <c r="S173" s="44" t="str">
        <f t="shared" si="11"/>
        <v/>
      </c>
      <c r="T173" s="44"/>
      <c r="AR173" s="4" t="str">
        <f t="shared" si="16"/>
        <v/>
      </c>
    </row>
    <row r="174" spans="4:44" s="8" customFormat="1" x14ac:dyDescent="0.25">
      <c r="D174" s="49" t="str">
        <f t="shared" si="12"/>
        <v/>
      </c>
      <c r="F174" s="5" t="str">
        <f t="shared" si="13"/>
        <v/>
      </c>
      <c r="I174" s="52">
        <f ca="1">TODAY()</f>
        <v>46149</v>
      </c>
      <c r="K174" s="39" t="str">
        <f t="shared" si="15"/>
        <v/>
      </c>
      <c r="R174" s="46"/>
      <c r="S174" s="44" t="str">
        <f t="shared" si="11"/>
        <v/>
      </c>
      <c r="T174" s="46"/>
      <c r="AR174" s="4" t="str">
        <f t="shared" si="16"/>
        <v/>
      </c>
    </row>
    <row r="175" spans="4:44" s="5" customFormat="1" x14ac:dyDescent="0.25">
      <c r="D175" s="49" t="str">
        <f t="shared" si="12"/>
        <v/>
      </c>
      <c r="F175" s="5" t="str">
        <f t="shared" si="13"/>
        <v/>
      </c>
      <c r="I175" s="7">
        <f t="shared" ref="I175:I199" ca="1" si="17">TODAY()</f>
        <v>46149</v>
      </c>
      <c r="K175" s="39" t="str">
        <f t="shared" si="15"/>
        <v/>
      </c>
      <c r="R175" s="44"/>
      <c r="S175" s="44" t="str">
        <f t="shared" si="11"/>
        <v/>
      </c>
      <c r="T175" s="44"/>
      <c r="AR175" s="4" t="str">
        <f t="shared" si="16"/>
        <v/>
      </c>
    </row>
    <row r="176" spans="4:44" s="8" customFormat="1" x14ac:dyDescent="0.25">
      <c r="D176" s="49" t="str">
        <f t="shared" si="12"/>
        <v/>
      </c>
      <c r="F176" s="5" t="str">
        <f t="shared" si="13"/>
        <v/>
      </c>
      <c r="I176" s="52">
        <f t="shared" ca="1" si="17"/>
        <v>46149</v>
      </c>
      <c r="K176" s="39" t="str">
        <f t="shared" si="15"/>
        <v/>
      </c>
      <c r="R176" s="46"/>
      <c r="S176" s="44" t="str">
        <f t="shared" si="11"/>
        <v/>
      </c>
      <c r="T176" s="46"/>
      <c r="AR176" s="4" t="str">
        <f t="shared" si="16"/>
        <v/>
      </c>
    </row>
    <row r="177" spans="4:44" s="5" customFormat="1" x14ac:dyDescent="0.25">
      <c r="D177" s="49" t="str">
        <f t="shared" si="12"/>
        <v/>
      </c>
      <c r="F177" s="5" t="str">
        <f t="shared" si="13"/>
        <v/>
      </c>
      <c r="I177" s="7">
        <f t="shared" ca="1" si="17"/>
        <v>46149</v>
      </c>
      <c r="K177" s="39" t="str">
        <f t="shared" si="15"/>
        <v/>
      </c>
      <c r="R177" s="44"/>
      <c r="S177" s="44" t="str">
        <f t="shared" si="11"/>
        <v/>
      </c>
      <c r="T177" s="44"/>
      <c r="AR177" s="4" t="str">
        <f t="shared" si="16"/>
        <v/>
      </c>
    </row>
    <row r="178" spans="4:44" s="8" customFormat="1" x14ac:dyDescent="0.25">
      <c r="D178" s="49" t="str">
        <f t="shared" si="12"/>
        <v/>
      </c>
      <c r="F178" s="5" t="str">
        <f t="shared" si="13"/>
        <v/>
      </c>
      <c r="I178" s="52">
        <f t="shared" ca="1" si="17"/>
        <v>46149</v>
      </c>
      <c r="K178" s="39" t="str">
        <f t="shared" si="15"/>
        <v/>
      </c>
      <c r="R178" s="46"/>
      <c r="S178" s="44" t="str">
        <f t="shared" si="11"/>
        <v/>
      </c>
      <c r="T178" s="46"/>
      <c r="AR178" s="4" t="str">
        <f t="shared" si="16"/>
        <v/>
      </c>
    </row>
    <row r="179" spans="4:44" s="5" customFormat="1" x14ac:dyDescent="0.25">
      <c r="D179" s="49" t="str">
        <f t="shared" si="12"/>
        <v/>
      </c>
      <c r="F179" s="5" t="str">
        <f t="shared" si="13"/>
        <v/>
      </c>
      <c r="I179" s="7">
        <f t="shared" ca="1" si="17"/>
        <v>46149</v>
      </c>
      <c r="K179" s="39" t="str">
        <f t="shared" si="15"/>
        <v/>
      </c>
      <c r="R179" s="44"/>
      <c r="S179" s="44" t="str">
        <f t="shared" si="11"/>
        <v/>
      </c>
      <c r="T179" s="44"/>
      <c r="AR179" s="4" t="str">
        <f t="shared" si="16"/>
        <v/>
      </c>
    </row>
    <row r="180" spans="4:44" s="8" customFormat="1" x14ac:dyDescent="0.25">
      <c r="D180" s="49" t="str">
        <f t="shared" si="12"/>
        <v/>
      </c>
      <c r="F180" s="5" t="str">
        <f t="shared" si="13"/>
        <v/>
      </c>
      <c r="I180" s="52">
        <f t="shared" ca="1" si="17"/>
        <v>46149</v>
      </c>
      <c r="K180" s="39" t="str">
        <f t="shared" si="15"/>
        <v/>
      </c>
      <c r="R180" s="46"/>
      <c r="S180" s="44" t="str">
        <f t="shared" si="11"/>
        <v/>
      </c>
      <c r="T180" s="46"/>
      <c r="AR180" s="4" t="str">
        <f t="shared" si="16"/>
        <v/>
      </c>
    </row>
    <row r="181" spans="4:44" s="5" customFormat="1" x14ac:dyDescent="0.25">
      <c r="D181" s="49" t="str">
        <f t="shared" si="12"/>
        <v/>
      </c>
      <c r="F181" s="5" t="str">
        <f t="shared" si="13"/>
        <v/>
      </c>
      <c r="I181" s="7">
        <f t="shared" ca="1" si="17"/>
        <v>46149</v>
      </c>
      <c r="K181" s="39" t="str">
        <f t="shared" si="15"/>
        <v/>
      </c>
      <c r="R181" s="44"/>
      <c r="S181" s="44" t="str">
        <f t="shared" si="11"/>
        <v/>
      </c>
      <c r="T181" s="44"/>
      <c r="AR181" s="4" t="str">
        <f t="shared" si="16"/>
        <v/>
      </c>
    </row>
    <row r="182" spans="4:44" s="8" customFormat="1" x14ac:dyDescent="0.25">
      <c r="D182" s="49" t="str">
        <f t="shared" si="12"/>
        <v/>
      </c>
      <c r="F182" s="5" t="str">
        <f t="shared" si="13"/>
        <v/>
      </c>
      <c r="I182" s="52">
        <f t="shared" ca="1" si="17"/>
        <v>46149</v>
      </c>
      <c r="K182" s="39" t="str">
        <f t="shared" si="15"/>
        <v/>
      </c>
      <c r="R182" s="46"/>
      <c r="S182" s="44" t="str">
        <f t="shared" si="11"/>
        <v/>
      </c>
      <c r="T182" s="46"/>
      <c r="AR182" s="4" t="str">
        <f t="shared" si="16"/>
        <v/>
      </c>
    </row>
    <row r="183" spans="4:44" s="5" customFormat="1" x14ac:dyDescent="0.25">
      <c r="D183" s="49" t="str">
        <f t="shared" si="12"/>
        <v/>
      </c>
      <c r="F183" s="5" t="str">
        <f t="shared" si="13"/>
        <v/>
      </c>
      <c r="I183" s="7">
        <f t="shared" ca="1" si="17"/>
        <v>46149</v>
      </c>
      <c r="K183" s="39" t="str">
        <f t="shared" si="15"/>
        <v/>
      </c>
      <c r="R183" s="44"/>
      <c r="S183" s="44" t="str">
        <f t="shared" si="11"/>
        <v/>
      </c>
      <c r="T183" s="44"/>
      <c r="AR183" s="4" t="str">
        <f t="shared" si="16"/>
        <v/>
      </c>
    </row>
    <row r="184" spans="4:44" s="8" customFormat="1" x14ac:dyDescent="0.25">
      <c r="D184" s="49" t="str">
        <f t="shared" si="12"/>
        <v/>
      </c>
      <c r="F184" s="5" t="str">
        <f t="shared" si="13"/>
        <v/>
      </c>
      <c r="I184" s="52">
        <f t="shared" ca="1" si="17"/>
        <v>46149</v>
      </c>
      <c r="K184" s="39" t="str">
        <f t="shared" si="15"/>
        <v/>
      </c>
      <c r="R184" s="46"/>
      <c r="S184" s="44" t="str">
        <f t="shared" si="11"/>
        <v/>
      </c>
      <c r="T184" s="46"/>
      <c r="AR184" s="4" t="str">
        <f t="shared" si="16"/>
        <v/>
      </c>
    </row>
    <row r="185" spans="4:44" s="5" customFormat="1" x14ac:dyDescent="0.25">
      <c r="D185" s="49" t="str">
        <f t="shared" si="12"/>
        <v/>
      </c>
      <c r="F185" s="5" t="str">
        <f t="shared" si="13"/>
        <v/>
      </c>
      <c r="I185" s="7">
        <f t="shared" ca="1" si="17"/>
        <v>46149</v>
      </c>
      <c r="K185" s="39" t="str">
        <f t="shared" si="15"/>
        <v/>
      </c>
      <c r="R185" s="44"/>
      <c r="S185" s="44" t="str">
        <f t="shared" si="11"/>
        <v/>
      </c>
      <c r="T185" s="44"/>
      <c r="AR185" s="4" t="str">
        <f t="shared" si="16"/>
        <v/>
      </c>
    </row>
    <row r="186" spans="4:44" s="8" customFormat="1" x14ac:dyDescent="0.25">
      <c r="D186" s="49" t="str">
        <f t="shared" si="12"/>
        <v/>
      </c>
      <c r="F186" s="5" t="str">
        <f t="shared" si="13"/>
        <v/>
      </c>
      <c r="I186" s="52">
        <f t="shared" ca="1" si="17"/>
        <v>46149</v>
      </c>
      <c r="K186" s="39" t="str">
        <f t="shared" si="15"/>
        <v/>
      </c>
      <c r="R186" s="46"/>
      <c r="S186" s="44" t="str">
        <f t="shared" si="11"/>
        <v/>
      </c>
      <c r="T186" s="46"/>
      <c r="AR186" s="4" t="str">
        <f t="shared" si="16"/>
        <v/>
      </c>
    </row>
    <row r="187" spans="4:44" s="5" customFormat="1" x14ac:dyDescent="0.25">
      <c r="D187" s="49" t="str">
        <f t="shared" si="12"/>
        <v/>
      </c>
      <c r="F187" s="5" t="str">
        <f t="shared" si="13"/>
        <v/>
      </c>
      <c r="I187" s="7">
        <f t="shared" ca="1" si="17"/>
        <v>46149</v>
      </c>
      <c r="K187" s="39" t="str">
        <f t="shared" si="15"/>
        <v/>
      </c>
      <c r="R187" s="44"/>
      <c r="S187" s="44" t="str">
        <f t="shared" si="11"/>
        <v/>
      </c>
      <c r="T187" s="44"/>
      <c r="AR187" s="4" t="str">
        <f t="shared" si="16"/>
        <v/>
      </c>
    </row>
    <row r="188" spans="4:44" s="8" customFormat="1" x14ac:dyDescent="0.25">
      <c r="D188" s="49" t="str">
        <f t="shared" si="12"/>
        <v/>
      </c>
      <c r="F188" s="5" t="str">
        <f t="shared" si="13"/>
        <v/>
      </c>
      <c r="I188" s="52">
        <f t="shared" ca="1" si="17"/>
        <v>46149</v>
      </c>
      <c r="K188" s="39" t="str">
        <f t="shared" si="15"/>
        <v/>
      </c>
      <c r="R188" s="46"/>
      <c r="S188" s="44" t="str">
        <f t="shared" si="11"/>
        <v/>
      </c>
      <c r="T188" s="46"/>
      <c r="AR188" s="4" t="str">
        <f t="shared" si="16"/>
        <v/>
      </c>
    </row>
    <row r="189" spans="4:44" s="5" customFormat="1" x14ac:dyDescent="0.25">
      <c r="D189" s="49" t="str">
        <f t="shared" si="12"/>
        <v/>
      </c>
      <c r="F189" s="5" t="str">
        <f t="shared" si="13"/>
        <v/>
      </c>
      <c r="I189" s="7">
        <f t="shared" ca="1" si="17"/>
        <v>46149</v>
      </c>
      <c r="K189" s="39" t="str">
        <f t="shared" si="15"/>
        <v/>
      </c>
      <c r="R189" s="44"/>
      <c r="S189" s="44" t="str">
        <f t="shared" si="11"/>
        <v/>
      </c>
      <c r="T189" s="44"/>
      <c r="AR189" s="4" t="str">
        <f t="shared" si="16"/>
        <v/>
      </c>
    </row>
    <row r="190" spans="4:44" s="8" customFormat="1" x14ac:dyDescent="0.25">
      <c r="D190" s="49" t="str">
        <f t="shared" si="12"/>
        <v/>
      </c>
      <c r="F190" s="5" t="str">
        <f t="shared" si="13"/>
        <v/>
      </c>
      <c r="I190" s="52">
        <f t="shared" ca="1" si="17"/>
        <v>46149</v>
      </c>
      <c r="K190" s="39" t="str">
        <f t="shared" si="15"/>
        <v/>
      </c>
      <c r="R190" s="46"/>
      <c r="S190" s="44" t="str">
        <f t="shared" si="11"/>
        <v/>
      </c>
      <c r="T190" s="46"/>
      <c r="AR190" s="4" t="str">
        <f t="shared" si="16"/>
        <v/>
      </c>
    </row>
    <row r="191" spans="4:44" s="5" customFormat="1" x14ac:dyDescent="0.25">
      <c r="D191" s="49" t="str">
        <f t="shared" si="12"/>
        <v/>
      </c>
      <c r="F191" s="5" t="str">
        <f t="shared" si="13"/>
        <v/>
      </c>
      <c r="I191" s="7">
        <f t="shared" ca="1" si="17"/>
        <v>46149</v>
      </c>
      <c r="K191" s="39" t="str">
        <f t="shared" si="15"/>
        <v/>
      </c>
      <c r="R191" s="44"/>
      <c r="S191" s="44" t="str">
        <f t="shared" si="11"/>
        <v/>
      </c>
      <c r="T191" s="44"/>
      <c r="AR191" s="4" t="str">
        <f t="shared" si="16"/>
        <v/>
      </c>
    </row>
    <row r="192" spans="4:44" s="8" customFormat="1" x14ac:dyDescent="0.25">
      <c r="D192" s="49" t="str">
        <f t="shared" si="12"/>
        <v/>
      </c>
      <c r="F192" s="5" t="str">
        <f t="shared" si="13"/>
        <v/>
      </c>
      <c r="I192" s="52">
        <f t="shared" ca="1" si="17"/>
        <v>46149</v>
      </c>
      <c r="K192" s="39" t="str">
        <f t="shared" si="15"/>
        <v/>
      </c>
      <c r="R192" s="46"/>
      <c r="S192" s="44" t="str">
        <f t="shared" si="11"/>
        <v/>
      </c>
      <c r="T192" s="46"/>
      <c r="AR192" s="4" t="str">
        <f t="shared" si="16"/>
        <v/>
      </c>
    </row>
    <row r="193" spans="1:44" s="5" customFormat="1" x14ac:dyDescent="0.25">
      <c r="D193" s="49" t="str">
        <f t="shared" si="12"/>
        <v/>
      </c>
      <c r="F193" s="5" t="str">
        <f t="shared" si="13"/>
        <v/>
      </c>
      <c r="I193" s="7">
        <f t="shared" ca="1" si="17"/>
        <v>46149</v>
      </c>
      <c r="K193" s="39" t="str">
        <f t="shared" si="15"/>
        <v/>
      </c>
      <c r="R193" s="44"/>
      <c r="S193" s="44" t="str">
        <f t="shared" si="11"/>
        <v/>
      </c>
      <c r="T193" s="44"/>
      <c r="AR193" s="4" t="str">
        <f t="shared" si="16"/>
        <v/>
      </c>
    </row>
    <row r="194" spans="1:44" s="8" customFormat="1" x14ac:dyDescent="0.25">
      <c r="D194" s="49" t="str">
        <f t="shared" si="12"/>
        <v/>
      </c>
      <c r="F194" s="5" t="str">
        <f t="shared" si="13"/>
        <v/>
      </c>
      <c r="I194" s="52">
        <f t="shared" ca="1" si="17"/>
        <v>46149</v>
      </c>
      <c r="K194" s="39" t="str">
        <f t="shared" si="15"/>
        <v/>
      </c>
      <c r="R194" s="46"/>
      <c r="S194" s="44" t="str">
        <f t="shared" ref="S194:S199" si="18">IFERROR(IF(OR(Q194="Outreach",Q194=""),"",R194),"")</f>
        <v/>
      </c>
      <c r="T194" s="46"/>
      <c r="AR194" s="4" t="str">
        <f t="shared" si="16"/>
        <v/>
      </c>
    </row>
    <row r="195" spans="1:44" s="5" customFormat="1" x14ac:dyDescent="0.25">
      <c r="D195" s="49" t="str">
        <f t="shared" ref="D195:D200" si="19">IF(TRIM(F195)="","",COUNTIF($F$2:$F$200,F195))</f>
        <v/>
      </c>
      <c r="F195" s="5" t="str">
        <f t="shared" ref="F195:F199" si="20">IF(AND(LEN(TRIM(G195))=0,LEN(TRIM(H195))=0),"",CONCATENATE(TRIM(G195),", ",TRIM(H195)))</f>
        <v/>
      </c>
      <c r="I195" s="7">
        <f t="shared" ca="1" si="17"/>
        <v>46149</v>
      </c>
      <c r="K195" s="39" t="str">
        <f t="shared" ref="K195:K199" si="21">IF(AND(TRIM(A195)&lt;&gt;"",TRIM(J195)&lt;&gt;""),IFERROR(DATEDIF(J195,A195,"Y"),""),"")</f>
        <v/>
      </c>
      <c r="R195" s="44"/>
      <c r="S195" s="44" t="str">
        <f t="shared" si="18"/>
        <v/>
      </c>
      <c r="T195" s="44"/>
      <c r="AR195" s="4" t="str">
        <f t="shared" ref="AR195:AR200" si="22">IF(R195&lt;&gt;"",R195*1440,"")</f>
        <v/>
      </c>
    </row>
    <row r="196" spans="1:44" s="8" customFormat="1" x14ac:dyDescent="0.25">
      <c r="D196" s="49" t="str">
        <f t="shared" si="19"/>
        <v/>
      </c>
      <c r="F196" s="5" t="str">
        <f t="shared" si="20"/>
        <v/>
      </c>
      <c r="I196" s="52">
        <f t="shared" ca="1" si="17"/>
        <v>46149</v>
      </c>
      <c r="K196" s="39" t="str">
        <f t="shared" si="21"/>
        <v/>
      </c>
      <c r="R196" s="46"/>
      <c r="S196" s="44" t="str">
        <f t="shared" si="18"/>
        <v/>
      </c>
      <c r="T196" s="46"/>
      <c r="AR196" s="4" t="str">
        <f t="shared" si="22"/>
        <v/>
      </c>
    </row>
    <row r="197" spans="1:44" s="5" customFormat="1" x14ac:dyDescent="0.25">
      <c r="D197" s="49" t="str">
        <f t="shared" si="19"/>
        <v/>
      </c>
      <c r="F197" s="5" t="str">
        <f t="shared" si="20"/>
        <v/>
      </c>
      <c r="I197" s="7">
        <f t="shared" ca="1" si="17"/>
        <v>46149</v>
      </c>
      <c r="K197" s="39" t="str">
        <f t="shared" si="21"/>
        <v/>
      </c>
      <c r="R197" s="44"/>
      <c r="S197" s="44" t="str">
        <f t="shared" si="18"/>
        <v/>
      </c>
      <c r="T197" s="44"/>
      <c r="AR197" s="4" t="str">
        <f t="shared" si="22"/>
        <v/>
      </c>
    </row>
    <row r="198" spans="1:44" s="8" customFormat="1" x14ac:dyDescent="0.25">
      <c r="D198" s="49" t="str">
        <f t="shared" si="19"/>
        <v/>
      </c>
      <c r="F198" s="5" t="str">
        <f t="shared" si="20"/>
        <v/>
      </c>
      <c r="I198" s="52">
        <f t="shared" ca="1" si="17"/>
        <v>46149</v>
      </c>
      <c r="K198" s="39" t="str">
        <f t="shared" si="21"/>
        <v/>
      </c>
      <c r="R198" s="46"/>
      <c r="S198" s="44" t="str">
        <f t="shared" si="18"/>
        <v/>
      </c>
      <c r="T198" s="46"/>
      <c r="AR198" s="4" t="str">
        <f t="shared" si="22"/>
        <v/>
      </c>
    </row>
    <row r="199" spans="1:44" s="5" customFormat="1" x14ac:dyDescent="0.25">
      <c r="D199" s="49" t="str">
        <f t="shared" si="19"/>
        <v/>
      </c>
      <c r="F199" s="5" t="str">
        <f t="shared" si="20"/>
        <v/>
      </c>
      <c r="I199" s="7">
        <f t="shared" ca="1" si="17"/>
        <v>46149</v>
      </c>
      <c r="K199" s="39" t="str">
        <f t="shared" si="21"/>
        <v/>
      </c>
      <c r="R199" s="44"/>
      <c r="S199" s="44" t="str">
        <f t="shared" si="18"/>
        <v/>
      </c>
      <c r="T199" s="44"/>
      <c r="AR199" s="4" t="str">
        <f t="shared" si="22"/>
        <v/>
      </c>
    </row>
    <row r="200" spans="1:44" s="11" customFormat="1" x14ac:dyDescent="0.25">
      <c r="A200" s="10" t="s">
        <v>43</v>
      </c>
      <c r="D200" s="49" t="str">
        <f t="shared" si="19"/>
        <v/>
      </c>
      <c r="K200" s="40"/>
      <c r="R200" s="47"/>
      <c r="S200" s="47"/>
      <c r="T200" s="47"/>
      <c r="AR200" s="4" t="str">
        <f t="shared" si="22"/>
        <v/>
      </c>
    </row>
    <row r="201" spans="1:44" s="6" customFormat="1" x14ac:dyDescent="0.25">
      <c r="K201" s="41"/>
      <c r="R201" s="48"/>
      <c r="S201" s="48"/>
      <c r="T201" s="48"/>
    </row>
    <row r="202" spans="1:44" s="6" customFormat="1" x14ac:dyDescent="0.25">
      <c r="A202" s="6">
        <f>COUNTIF(A3:A199,"&gt;0")</f>
        <v>0</v>
      </c>
      <c r="B202" s="6">
        <f>COUNTIF(B3:B199, "Sunday")</f>
        <v>0</v>
      </c>
      <c r="C202" s="6">
        <f>COUNTIF(C3:C199,"*Block A*")</f>
        <v>0</v>
      </c>
      <c r="K202" s="41">
        <f>COUNTIFS(K3:K199,"&gt;0",K3:K199,"&lt;13")</f>
        <v>0</v>
      </c>
      <c r="L202" s="6">
        <f>COUNTIF(L3:L199,"W")</f>
        <v>0</v>
      </c>
      <c r="M202" s="6">
        <f>COUNTIF(M3:M199,"M")</f>
        <v>0</v>
      </c>
      <c r="N202" s="6">
        <f>COUNTIF(N$3:N$199,'Statistics &amp; Lists'!B80)</f>
        <v>0</v>
      </c>
      <c r="O202" s="6">
        <f>COUNTIF(O3:O199,"NW")</f>
        <v>0</v>
      </c>
      <c r="P202" s="6">
        <f>COUNTIF(P$3:P$199, 'Statistics &amp; Lists'!A117)</f>
        <v>0</v>
      </c>
      <c r="R202" s="48" t="e">
        <f>AVERAGE(S3:S199)</f>
        <v>#DIV/0!</v>
      </c>
      <c r="S202" s="48"/>
      <c r="T202" s="48" t="e">
        <f>AVERAGE(T3:T199)</f>
        <v>#DIV/0!</v>
      </c>
      <c r="U202" s="6">
        <f>COUNTIF(U3:U199, "Armed Disturbance")</f>
        <v>0</v>
      </c>
      <c r="V202" s="6">
        <f>COUNTIF(V3:V199, "Armed Disturbance (Final)")</f>
        <v>0</v>
      </c>
      <c r="W202" s="6">
        <f>COUNTIF(W3:W199,"Y")</f>
        <v>0</v>
      </c>
      <c r="X202" s="6">
        <f>COUNTIF(X3:X199,"Y")</f>
        <v>0</v>
      </c>
      <c r="Y202" s="6">
        <f>COUNTIF(Y3:Y199,"Y")</f>
        <v>0</v>
      </c>
      <c r="AA202" s="6">
        <f>COUNTIF(Z$3:AA$199, 'Statistics &amp; Lists'!B223)</f>
        <v>0</v>
      </c>
      <c r="AB202" s="6">
        <f>COUNTIF(AB3:AB199, "Y")</f>
        <v>0</v>
      </c>
      <c r="AC202" s="6">
        <f>COUNTIF(AC3:AC199, "Y")</f>
        <v>0</v>
      </c>
      <c r="AE202" s="6">
        <f>COUNTIF(AE3:AE199,"Y")</f>
        <v>0</v>
      </c>
      <c r="AF202" s="6">
        <f>COUNTIF(AF3:AF199,"Y")</f>
        <v>0</v>
      </c>
      <c r="AG202" s="6">
        <f>COUNTIF(AG3:AG199,"Y")</f>
        <v>0</v>
      </c>
      <c r="AH202" s="6">
        <f>COUNTIF(AH3:AH199,"N/A")</f>
        <v>0</v>
      </c>
      <c r="AI202" s="6">
        <f>COUNTIF(AI$3:AI$199,'Statistics &amp; Lists'!B270)</f>
        <v>0</v>
      </c>
      <c r="AJ202" s="6">
        <f>COUNTIF(AJ3:AJ199,"Y")</f>
        <v>0</v>
      </c>
      <c r="AK202" s="6">
        <f>COUNTIF(AK3:AK199,"Y")</f>
        <v>0</v>
      </c>
      <c r="AL202" s="6">
        <f>COUNTIF(AL3:AL199,"Y")</f>
        <v>0</v>
      </c>
    </row>
    <row r="203" spans="1:44" s="6" customFormat="1" x14ac:dyDescent="0.25">
      <c r="B203" s="6">
        <f>COUNTIF(B3:B199, "Monday")</f>
        <v>0</v>
      </c>
      <c r="C203" s="6">
        <f>COUNTIF(C3:C199,"*Block B*")</f>
        <v>0</v>
      </c>
      <c r="K203" s="41">
        <f>COUNTIFS(K3:K199,"&gt;12",K3:K199,"&lt;18")</f>
        <v>0</v>
      </c>
      <c r="L203" s="6">
        <f>COUNTIF(L3:L199,"B")</f>
        <v>0</v>
      </c>
      <c r="M203" s="6">
        <f>COUNTIF(M3:M199,"F")</f>
        <v>0</v>
      </c>
      <c r="N203" s="6">
        <f>COUNTIF(N$3:N$199,'Statistics &amp; Lists'!B81)</f>
        <v>0</v>
      </c>
      <c r="O203" s="6">
        <f>COUNTIF(O3:O199,"SW")</f>
        <v>0</v>
      </c>
      <c r="P203" s="6">
        <f>COUNTIF(P$3:P$199, 'Statistics &amp; Lists'!A118)</f>
        <v>0</v>
      </c>
      <c r="R203" s="48"/>
      <c r="S203" s="48"/>
      <c r="T203" s="48"/>
      <c r="U203" s="6">
        <f>COUNTIF(U3:U199, "Assist Citizen")</f>
        <v>0</v>
      </c>
      <c r="V203" s="6">
        <f>COUNTIF(V3:V199, "Assist Citizen (Finall)")</f>
        <v>0</v>
      </c>
      <c r="W203" s="6">
        <f>COUNTIF(W3:W199,"N")</f>
        <v>0</v>
      </c>
      <c r="X203" s="6">
        <f>COUNTIF(X3:X199,"N")</f>
        <v>0</v>
      </c>
      <c r="Y203" s="6">
        <f>COUNTIF(Y3:Y199,"n")</f>
        <v>0</v>
      </c>
      <c r="AA203" s="6">
        <f>COUNTIF(Z$3:AA$199, 'Statistics &amp; Lists'!B224)</f>
        <v>0</v>
      </c>
      <c r="AB203" s="6">
        <f>COUNTIF(AB3:AB199, "N")</f>
        <v>0</v>
      </c>
      <c r="AC203" s="6">
        <f>COUNTIF(AC3:AC199, "N")</f>
        <v>0</v>
      </c>
      <c r="AE203" s="6">
        <f>COUNTIF(AE3:AE199,"N")</f>
        <v>0</v>
      </c>
      <c r="AF203" s="6">
        <f>COUNTIF(AF3:AF199,"N")</f>
        <v>0</v>
      </c>
      <c r="AG203" s="6">
        <f>COUNTIF(AG3:AG199,"N")</f>
        <v>0</v>
      </c>
      <c r="AH203" s="6">
        <f>COUNTIF(AH3:AH199,"BA")</f>
        <v>0</v>
      </c>
      <c r="AI203" s="6">
        <f>COUNTIF(AI$3:AI$199,'Statistics &amp; Lists'!B271)</f>
        <v>0</v>
      </c>
      <c r="AJ203" s="6">
        <f>COUNTIF(AJ3:AJ199,"N")</f>
        <v>0</v>
      </c>
      <c r="AK203" s="6">
        <f>COUNTIF(AK3:AK199,"N")</f>
        <v>0</v>
      </c>
      <c r="AL203" s="6">
        <f>COUNTIF(AL3:AL199,"N")</f>
        <v>0</v>
      </c>
    </row>
    <row r="204" spans="1:44" s="6" customFormat="1" x14ac:dyDescent="0.25">
      <c r="B204" s="6">
        <f>COUNTIF(B3:B199, "Tuesday")</f>
        <v>0</v>
      </c>
      <c r="C204" s="6">
        <f>COUNTIF(C3:C199,"*Block C*")</f>
        <v>0</v>
      </c>
      <c r="K204" s="41">
        <f>COUNTIFS(K3:K199,"&gt;17",K3:K199,"&lt;26")</f>
        <v>0</v>
      </c>
      <c r="L204" s="6">
        <f>COUNTIF(L3:L199,"A")</f>
        <v>0</v>
      </c>
      <c r="M204" s="6">
        <f>COUNTIF(M3:M199,"Other")</f>
        <v>0</v>
      </c>
      <c r="N204" s="6">
        <f>COUNTIF(N$3:N$199,'Statistics &amp; Lists'!B82)</f>
        <v>0</v>
      </c>
      <c r="O204" s="6">
        <f>COUNTIF(O3:O199,"SE")</f>
        <v>0</v>
      </c>
      <c r="P204" s="6">
        <f>COUNTIF(P$3:P$199, 'Statistics &amp; Lists'!A119)</f>
        <v>0</v>
      </c>
      <c r="R204" s="48"/>
      <c r="S204" s="48"/>
      <c r="T204" s="48"/>
      <c r="U204" s="6">
        <f>COUNTIF(U3:U199, "Baker Act")</f>
        <v>0</v>
      </c>
      <c r="V204" s="6">
        <f>COUNTIF(V3:V199, "Baker Act/Marchman Act (Final)")</f>
        <v>0</v>
      </c>
      <c r="W204" s="6">
        <f>COUNTIF(W3:W199,"Unknown")</f>
        <v>0</v>
      </c>
      <c r="X204" s="6">
        <f>COUNTIF(X3:X199,"Unknown")</f>
        <v>0</v>
      </c>
      <c r="Y204" s="6">
        <f>COUNTIF(Y3:Y199,"unknown")</f>
        <v>0</v>
      </c>
      <c r="AA204" s="6">
        <f>COUNTIF(Z$3:AA$199, 'Statistics &amp; Lists'!B225)</f>
        <v>0</v>
      </c>
      <c r="AB204" s="6">
        <f>COUNTIF(AB3:AB199, "Unknown")</f>
        <v>0</v>
      </c>
      <c r="AC204" s="6">
        <f>COUNTIF(AC3:AC199, "Unknown")</f>
        <v>0</v>
      </c>
      <c r="AE204" s="6">
        <f>COUNTIF(AE3:AE199,"Unknown")</f>
        <v>0</v>
      </c>
      <c r="AF204" s="6">
        <f>COUNTIF(AF3:AF199,"Unknown")</f>
        <v>0</v>
      </c>
      <c r="AG204" s="6">
        <f>COUNTIF(AG3:AG199,"Unknown")</f>
        <v>0</v>
      </c>
      <c r="AH204" s="6">
        <f>COUNTIF(AH3:AH199,"Medical")</f>
        <v>0</v>
      </c>
      <c r="AI204" s="6">
        <f>COUNTIF(AI$3:AI$199,'Statistics &amp; Lists'!B272)</f>
        <v>0</v>
      </c>
      <c r="AJ204" s="6">
        <f>COUNTIF(AJ3:AJ199,"Unknown")</f>
        <v>0</v>
      </c>
      <c r="AK204" s="6">
        <f>COUNTIF(AK3:AK199,"Unknown")</f>
        <v>0</v>
      </c>
      <c r="AL204" s="6">
        <f>COUNTIF(AL3:AL199,"Unknown")</f>
        <v>0</v>
      </c>
    </row>
    <row r="205" spans="1:44" s="6" customFormat="1" x14ac:dyDescent="0.25">
      <c r="B205" s="6">
        <f>COUNTIF(B3:B199, "Wednesday")</f>
        <v>0</v>
      </c>
      <c r="C205" s="6">
        <f>COUNTIF(C3:C199,"*Block D*")</f>
        <v>0</v>
      </c>
      <c r="K205" s="41">
        <f>COUNTIFS(K3:K199,"&gt;25",K3:K199,"&lt;41")</f>
        <v>0</v>
      </c>
      <c r="L205" s="6">
        <f>COUNTIF(L3:L199,"H")</f>
        <v>0</v>
      </c>
      <c r="N205" s="6">
        <f>COUNTIF(N$3:N$199,'Statistics &amp; Lists'!B83)</f>
        <v>0</v>
      </c>
      <c r="O205" s="6">
        <f>COUNTIF(O3:O199,"NE")</f>
        <v>0</v>
      </c>
      <c r="P205" s="6">
        <f>COUNTIF(P$3:P$199, 'Statistics &amp; Lists'!A120)</f>
        <v>0</v>
      </c>
      <c r="R205" s="48"/>
      <c r="S205" s="48"/>
      <c r="T205" s="48"/>
      <c r="U205" s="6">
        <f>COUNTIF(U3:U199, "Battery")</f>
        <v>0</v>
      </c>
      <c r="V205" s="6">
        <f>COUNTIF(V3:V199, "Battery/Assault (Final)")</f>
        <v>0</v>
      </c>
      <c r="AA205" s="6">
        <f>COUNTIF(Z$3:AA$199, 'Statistics &amp; Lists'!B226)</f>
        <v>0</v>
      </c>
      <c r="AH205" s="6">
        <f>COUNTIF(AH3:AH199,"Voluntary")</f>
        <v>0</v>
      </c>
      <c r="AI205" s="6">
        <f>COUNTIF(AI$3:AI$199,'Statistics &amp; Lists'!B273)</f>
        <v>0</v>
      </c>
    </row>
    <row r="206" spans="1:44" s="6" customFormat="1" x14ac:dyDescent="0.25">
      <c r="B206" s="6">
        <f>COUNTIF(B3:B199, "Thursday")</f>
        <v>0</v>
      </c>
      <c r="C206" s="6">
        <f>COUNTIF(C3:C199,"*Block E*")</f>
        <v>0</v>
      </c>
      <c r="K206" s="41">
        <f>COUNTIFS(K3:K199,"&gt;40",K3:K199,"&lt;61")</f>
        <v>0</v>
      </c>
      <c r="L206" s="6">
        <f>COUNTIF(L3:L199,"O")</f>
        <v>0</v>
      </c>
      <c r="N206" s="6">
        <f>COUNTIF(N$3:N$199,'Statistics &amp; Lists'!B84)</f>
        <v>0</v>
      </c>
      <c r="P206" s="6">
        <f>COUNTIF(P$3:P$199, 'Statistics &amp; Lists'!A121)</f>
        <v>0</v>
      </c>
      <c r="R206" s="48"/>
      <c r="S206" s="48"/>
      <c r="T206" s="48"/>
      <c r="U206" s="6">
        <f>COUNTIF(U3:U199, "Burglary")</f>
        <v>0</v>
      </c>
      <c r="V206" s="6">
        <f>COUNTIF(V3:V199, "Burglary (Final)")</f>
        <v>0</v>
      </c>
      <c r="AA206" s="6">
        <f>COUNTIF(Z$3:AA$199, 'Statistics &amp; Lists'!B227)</f>
        <v>0</v>
      </c>
      <c r="AI206" s="6">
        <f>COUNTIF(AI$3:AI$199,'Statistics &amp; Lists'!B274)</f>
        <v>0</v>
      </c>
    </row>
    <row r="207" spans="1:44" s="6" customFormat="1" x14ac:dyDescent="0.25">
      <c r="B207" s="6">
        <f>COUNTIF(B3:B199, "Friday")</f>
        <v>0</v>
      </c>
      <c r="C207" s="6">
        <f>COUNTIF(C3:C199,"*Block F*")</f>
        <v>0</v>
      </c>
      <c r="K207" s="41">
        <f>COUNTIFS(K3:K199,"&gt;60",K3:K199,"&lt;81")</f>
        <v>0</v>
      </c>
      <c r="N207" s="6">
        <f>COUNTIF(N$3:N$199,'Statistics &amp; Lists'!B85)</f>
        <v>0</v>
      </c>
      <c r="P207" s="6">
        <f>COUNTIF(P$3:P$199, 'Statistics &amp; Lists'!A122)</f>
        <v>0</v>
      </c>
      <c r="R207" s="48"/>
      <c r="S207" s="48"/>
      <c r="T207" s="48"/>
      <c r="U207" s="6">
        <f>COUNTIF(U3:U199, "Disturbance")</f>
        <v>0</v>
      </c>
      <c r="V207" s="6">
        <f>COUNTIF(V3:V199, "Disturbance (Final)")</f>
        <v>0</v>
      </c>
      <c r="AA207" s="6">
        <f>COUNTIF(Z$3:AA$199, 'Statistics &amp; Lists'!B228)</f>
        <v>0</v>
      </c>
      <c r="AI207" s="6">
        <f>COUNTIF(AI$3:AI$199,'Statistics &amp; Lists'!B275)</f>
        <v>0</v>
      </c>
    </row>
    <row r="208" spans="1:44" s="6" customFormat="1" x14ac:dyDescent="0.25">
      <c r="B208" s="6">
        <f>COUNTIF(B3:B199, "Saturday")</f>
        <v>0</v>
      </c>
      <c r="K208" s="41">
        <f>COUNTIFS(K3:K199,"&gt;80",K3:K199,"&lt;111")</f>
        <v>0</v>
      </c>
      <c r="N208" s="6">
        <f>COUNTIF(N$3:N$199,'Statistics &amp; Lists'!B86)</f>
        <v>0</v>
      </c>
      <c r="P208" s="6">
        <f>COUNTIF(P$3:P$199, 'Statistics &amp; Lists'!A123)</f>
        <v>0</v>
      </c>
      <c r="R208" s="48"/>
      <c r="S208" s="48"/>
      <c r="T208" s="48"/>
      <c r="U208" s="6">
        <f>COUNTIF(U3:U199, "Domestic")</f>
        <v>0</v>
      </c>
      <c r="V208" s="6">
        <f>COUNTIF(V3:V199, "Domestic (Final)")</f>
        <v>0</v>
      </c>
      <c r="AA208" s="6">
        <f>COUNTIF(Z$3:AA$199, 'Statistics &amp; Lists'!B229)</f>
        <v>0</v>
      </c>
      <c r="AI208" s="6">
        <f>COUNTIF(AI$3:AI$199,'Statistics &amp; Lists'!B276)</f>
        <v>0</v>
      </c>
    </row>
    <row r="209" spans="11:35" s="6" customFormat="1" x14ac:dyDescent="0.25">
      <c r="K209" s="41"/>
      <c r="N209" s="6">
        <f>COUNTIF(N$3:N$199,'Statistics &amp; Lists'!B87)</f>
        <v>0</v>
      </c>
      <c r="P209" s="6">
        <f>COUNTIF(P$3:P$199, 'Statistics &amp; Lists'!A124)</f>
        <v>0</v>
      </c>
      <c r="R209" s="48"/>
      <c r="S209" s="48"/>
      <c r="T209" s="48"/>
      <c r="U209" s="6">
        <f>COUNTIF(U3:U199, "Medical Emergency")</f>
        <v>0</v>
      </c>
      <c r="V209" s="6">
        <f>COUNTIF(V3:V199, "Medical Emerency (Final)")</f>
        <v>0</v>
      </c>
      <c r="AA209" s="6">
        <f>COUNTIF(Z$3:AA$199, 'Statistics &amp; Lists'!B230)</f>
        <v>0</v>
      </c>
      <c r="AI209" s="6">
        <f>COUNTIF(AI$3:AI$199,'Statistics &amp; Lists'!B277)</f>
        <v>0</v>
      </c>
    </row>
    <row r="210" spans="11:35" s="6" customFormat="1" x14ac:dyDescent="0.25">
      <c r="K210" s="41"/>
      <c r="N210" s="6">
        <f>COUNTIF(N$3:N$199,'Statistics &amp; Lists'!B88)</f>
        <v>0</v>
      </c>
      <c r="P210" s="6">
        <f>COUNTIF(P$3:P$199, 'Statistics &amp; Lists'!A125)</f>
        <v>0</v>
      </c>
      <c r="R210" s="48"/>
      <c r="S210" s="48"/>
      <c r="T210" s="48"/>
      <c r="U210" s="6">
        <f>COUNTIF(U3:U199, "Mental Health Crisis Situation ")</f>
        <v>0</v>
      </c>
      <c r="V210" s="6">
        <f>COUNTIF(V3:V199, "Mental Health Crisis Situation (Final)")</f>
        <v>0</v>
      </c>
      <c r="AA210" s="6">
        <f>COUNTIF(Z$3:AA$199, 'Statistics &amp; Lists'!B231)</f>
        <v>0</v>
      </c>
      <c r="AI210" s="6">
        <f>COUNTIF(AI$3:AI$199,'Statistics &amp; Lists'!B278)</f>
        <v>0</v>
      </c>
    </row>
    <row r="211" spans="11:35" s="6" customFormat="1" x14ac:dyDescent="0.25">
      <c r="K211" s="41"/>
      <c r="N211" s="6">
        <f>COUNTIF(N$3:N$199,'Statistics &amp; Lists'!B89)</f>
        <v>0</v>
      </c>
      <c r="P211" s="6">
        <f>COUNTIF(P$3:P$199, 'Statistics &amp; Lists'!A126)</f>
        <v>0</v>
      </c>
      <c r="R211" s="48"/>
      <c r="S211" s="48"/>
      <c r="T211" s="48"/>
      <c r="U211" s="6">
        <f>COUNTIF(U3:U199, "Other")</f>
        <v>0</v>
      </c>
      <c r="V211" s="6">
        <f>COUNTIF(V3:V199, "Other (Final)")</f>
        <v>0</v>
      </c>
      <c r="AA211" s="6">
        <f>COUNTIF(Z$3:AA$199, 'Statistics &amp; Lists'!B232)</f>
        <v>0</v>
      </c>
      <c r="AI211" s="6">
        <f>COUNTIF(AI$3:AI$199,'Statistics &amp; Lists'!B279)</f>
        <v>0</v>
      </c>
    </row>
    <row r="212" spans="11:35" s="6" customFormat="1" x14ac:dyDescent="0.25">
      <c r="K212" s="41"/>
      <c r="N212" s="6">
        <f>COUNTIF(N$3:N$199,'Statistics &amp; Lists'!B90)</f>
        <v>0</v>
      </c>
      <c r="P212" s="6">
        <f>COUNTIF(P$3:P$199, 'Statistics &amp; Lists'!A127)</f>
        <v>0</v>
      </c>
      <c r="R212" s="48"/>
      <c r="S212" s="48"/>
      <c r="T212" s="48"/>
      <c r="U212" s="6">
        <f>COUNTIF(U3:U199, "S20")</f>
        <v>0</v>
      </c>
      <c r="V212" s="6">
        <f>COUNTIF(V3:V199, "S20 (Final)")</f>
        <v>0</v>
      </c>
      <c r="AA212" s="6">
        <f>COUNTIF(Z$3:AA$199, 'Statistics &amp; Lists'!B233)</f>
        <v>0</v>
      </c>
      <c r="AI212" s="6">
        <f>COUNTIF(AI$3:AI$199,'Statistics &amp; Lists'!B280)</f>
        <v>0</v>
      </c>
    </row>
    <row r="213" spans="11:35" s="6" customFormat="1" x14ac:dyDescent="0.25">
      <c r="K213" s="41"/>
      <c r="N213" s="6">
        <f>COUNTIF(N$3:N$199,'Statistics &amp; Lists'!B91)</f>
        <v>0</v>
      </c>
      <c r="P213" s="6">
        <f>COUNTIF(P$3:P$199, 'Statistics &amp; Lists'!A128)</f>
        <v>0</v>
      </c>
      <c r="R213" s="48"/>
      <c r="S213" s="48"/>
      <c r="T213" s="48"/>
      <c r="U213" s="6">
        <f>COUNTIF(U3:U199, "Suicide Attempt")</f>
        <v>0</v>
      </c>
      <c r="V213" s="6">
        <f>COUNTIF(V3:V199, "Suicide Attempt (Final)")</f>
        <v>0</v>
      </c>
      <c r="AA213" s="6">
        <f>COUNTIF(Z$3:AA$199, 'Statistics &amp; Lists'!B234)</f>
        <v>0</v>
      </c>
      <c r="AI213" s="6">
        <f>COUNTIF(AI$3:AI$199,'Statistics &amp; Lists'!B281)</f>
        <v>0</v>
      </c>
    </row>
    <row r="214" spans="11:35" s="6" customFormat="1" x14ac:dyDescent="0.25">
      <c r="K214" s="41"/>
      <c r="N214" s="6">
        <f>COUNTIF(N$3:N$199,'Statistics &amp; Lists'!B92)</f>
        <v>0</v>
      </c>
      <c r="P214" s="6">
        <f>COUNTIF(P$3:P$199, 'Statistics &amp; Lists'!A129)</f>
        <v>0</v>
      </c>
      <c r="R214" s="48"/>
      <c r="S214" s="48"/>
      <c r="T214" s="48"/>
      <c r="U214" s="6">
        <f>COUNTIF(U3:U199, "Suspicious Activity")</f>
        <v>0</v>
      </c>
      <c r="V214" s="6">
        <f>COUNTIF(V3:V199, "Suspicious Activity/Person (Final)")</f>
        <v>0</v>
      </c>
      <c r="AA214" s="6">
        <f>COUNTIF(Z$3:AA$199, 'Statistics &amp; Lists'!B235)</f>
        <v>0</v>
      </c>
      <c r="AI214" s="6">
        <f>COUNTIF(AI$3:AI$199,'Statistics &amp; Lists'!B282)</f>
        <v>0</v>
      </c>
    </row>
    <row r="215" spans="11:35" s="6" customFormat="1" x14ac:dyDescent="0.25">
      <c r="K215" s="41"/>
      <c r="N215" s="6">
        <f>COUNTIF(N$3:N$199,'Statistics &amp; Lists'!B93)</f>
        <v>0</v>
      </c>
      <c r="P215" s="6">
        <f>COUNTIF(P$3:P$199, 'Statistics &amp; Lists'!A130)</f>
        <v>0</v>
      </c>
      <c r="R215" s="48"/>
      <c r="S215" s="48"/>
      <c r="T215" s="48"/>
      <c r="U215" s="6">
        <f>COUNTIF(U3:U199, "Theft")</f>
        <v>0</v>
      </c>
      <c r="V215" s="6">
        <f>COUNTIF(V3:V199, "Theft/Robbery (Final)")</f>
        <v>0</v>
      </c>
      <c r="AA215" s="6">
        <f>COUNTIF(Z$3:AA$199, 'Statistics &amp; Lists'!B236)</f>
        <v>0</v>
      </c>
      <c r="AI215" s="6">
        <f>COUNTIF(AI$3:AI$199,'Statistics &amp; Lists'!B283)</f>
        <v>0</v>
      </c>
    </row>
    <row r="216" spans="11:35" s="6" customFormat="1" x14ac:dyDescent="0.25">
      <c r="K216" s="41"/>
      <c r="N216" s="6">
        <f>COUNTIF(N$3:N$199,'Statistics &amp; Lists'!B94)</f>
        <v>0</v>
      </c>
      <c r="P216" s="6">
        <f>COUNTIF(P$3:P$199, 'Statistics &amp; Lists'!A131)</f>
        <v>0</v>
      </c>
      <c r="R216" s="48"/>
      <c r="S216" s="48"/>
      <c r="T216" s="48"/>
      <c r="U216" s="6">
        <f>COUNTIF(U3:U199, "Trespassing")</f>
        <v>0</v>
      </c>
      <c r="V216" s="6">
        <f>COUNTIF(V3:V199, "Trespassing (Final)")</f>
        <v>0</v>
      </c>
      <c r="AI216" s="6">
        <f>COUNTIF(AI$3:AI$199,'Statistics &amp; Lists'!B284)</f>
        <v>0</v>
      </c>
    </row>
    <row r="217" spans="11:35" s="6" customFormat="1" x14ac:dyDescent="0.25">
      <c r="K217" s="41"/>
      <c r="N217" s="6">
        <f>COUNTIF(N$3:N$199,'Statistics &amp; Lists'!B95)</f>
        <v>0</v>
      </c>
      <c r="P217" s="6">
        <f>COUNTIF(P$3:P$199, 'Statistics &amp; Lists'!A132)</f>
        <v>0</v>
      </c>
      <c r="R217" s="48"/>
      <c r="S217" s="48"/>
      <c r="T217" s="48"/>
      <c r="U217" s="6">
        <f>COUNTIF(U3:U199, "Well Being Check")</f>
        <v>0</v>
      </c>
      <c r="V217" s="6">
        <f>COUNTIF(V3:V199, "Well Being Check (Final)")</f>
        <v>0</v>
      </c>
      <c r="AI217" s="6">
        <f>COUNTIF(AI$3:AI$199,'Statistics &amp; Lists'!B285)</f>
        <v>0</v>
      </c>
    </row>
    <row r="218" spans="11:35" s="6" customFormat="1" x14ac:dyDescent="0.25">
      <c r="K218" s="41"/>
      <c r="N218" s="6">
        <f>COUNTIF(N$3:N$199,'Statistics &amp; Lists'!B96)</f>
        <v>0</v>
      </c>
      <c r="P218" s="6">
        <f>COUNTIF(P$3:P$199, 'Statistics &amp; Lists'!A133)</f>
        <v>0</v>
      </c>
      <c r="R218" s="48"/>
      <c r="S218" s="48"/>
      <c r="T218" s="48"/>
      <c r="AI218" s="6">
        <f>COUNTIF(AI$3:AI$199,'Statistics &amp; Lists'!B286)</f>
        <v>0</v>
      </c>
    </row>
    <row r="219" spans="11:35" x14ac:dyDescent="0.25">
      <c r="N219" s="6">
        <f>COUNTIF(N$3:N$199,'Statistics &amp; Lists'!B97)</f>
        <v>0</v>
      </c>
      <c r="P219" s="6">
        <f>COUNTIF(P$3:P$199, 'Statistics &amp; Lists'!A134)</f>
        <v>0</v>
      </c>
    </row>
    <row r="220" spans="11:35" x14ac:dyDescent="0.25">
      <c r="N220" s="6">
        <f>COUNTIF(N$3:N$199,'Statistics &amp; Lists'!B98)</f>
        <v>0</v>
      </c>
      <c r="P220" s="6">
        <f>COUNTIF(P$3:P$199, 'Statistics &amp; Lists'!A135)</f>
        <v>0</v>
      </c>
    </row>
    <row r="221" spans="11:35" x14ac:dyDescent="0.25">
      <c r="N221" s="6">
        <f>COUNTIF(N$3:N$199,'Statistics &amp; Lists'!B99)</f>
        <v>0</v>
      </c>
      <c r="P221" s="6">
        <f>COUNTIF(P$3:P$199, 'Statistics &amp; Lists'!A136)</f>
        <v>0</v>
      </c>
    </row>
    <row r="222" spans="11:35" x14ac:dyDescent="0.25">
      <c r="N222" s="6">
        <f>COUNTIF(N$3:N$199,'Statistics &amp; Lists'!B100)</f>
        <v>0</v>
      </c>
      <c r="P222" s="6">
        <f>COUNTIF(P$3:P$199, 'Statistics &amp; Lists'!A137)</f>
        <v>0</v>
      </c>
    </row>
    <row r="223" spans="11:35" x14ac:dyDescent="0.25">
      <c r="N223" s="6">
        <f>COUNTIF(N$3:N$199,'Statistics &amp; Lists'!B101)</f>
        <v>0</v>
      </c>
      <c r="P223" s="6">
        <f>COUNTIF(P$3:P$199, 'Statistics &amp; Lists'!A138)</f>
        <v>0</v>
      </c>
    </row>
    <row r="224" spans="11:35" x14ac:dyDescent="0.25">
      <c r="N224" s="6">
        <f>COUNTIF(N$3:N$199,'Statistics &amp; Lists'!B102)</f>
        <v>0</v>
      </c>
      <c r="P224" s="6">
        <f>COUNTIF(P$3:P$199, 'Statistics &amp; Lists'!A139)</f>
        <v>0</v>
      </c>
    </row>
    <row r="225" spans="14:16" x14ac:dyDescent="0.25">
      <c r="N225" s="6">
        <f>COUNTIF(N$3:N$199,'Statistics &amp; Lists'!B103)</f>
        <v>0</v>
      </c>
      <c r="P225" s="6">
        <f>COUNTIF(P$3:P$199, 'Statistics &amp; Lists'!A140)</f>
        <v>0</v>
      </c>
    </row>
    <row r="226" spans="14:16" x14ac:dyDescent="0.25">
      <c r="N226" s="6">
        <f>COUNTIF(N$3:N$199,'Statistics &amp; Lists'!B104)</f>
        <v>0</v>
      </c>
      <c r="P226" s="6">
        <f>COUNTIF(P$3:P$199, 'Statistics &amp; Lists'!A141)</f>
        <v>0</v>
      </c>
    </row>
    <row r="227" spans="14:16" x14ac:dyDescent="0.25">
      <c r="N227" s="6">
        <f>COUNTIF(N$3:N$199,'Statistics &amp; Lists'!B105)</f>
        <v>0</v>
      </c>
      <c r="P227" s="6">
        <f>COUNTIF(P$3:P$199, 'Statistics &amp; Lists'!A142)</f>
        <v>0</v>
      </c>
    </row>
    <row r="228" spans="14:16" x14ac:dyDescent="0.25">
      <c r="N228" s="6">
        <f>COUNTIF(N$3:N$199,'Statistics &amp; Lists'!B106)</f>
        <v>0</v>
      </c>
      <c r="P228" s="6">
        <f>COUNTIF(P$3:P$199, 'Statistics &amp; Lists'!A143)</f>
        <v>0</v>
      </c>
    </row>
    <row r="229" spans="14:16" x14ac:dyDescent="0.25">
      <c r="P229" s="6">
        <f>COUNTIF(P$3:P$199, 'Statistics &amp; Lists'!A144)</f>
        <v>0</v>
      </c>
    </row>
    <row r="230" spans="14:16" x14ac:dyDescent="0.25">
      <c r="P230" s="6">
        <f>COUNTIF(P$3:P$199, 'Statistics &amp; Lists'!A145)</f>
        <v>0</v>
      </c>
    </row>
    <row r="231" spans="14:16" x14ac:dyDescent="0.25">
      <c r="P231" s="6">
        <f>COUNTIF(P$3:P$199, 'Statistics &amp; Lists'!A146)</f>
        <v>0</v>
      </c>
    </row>
    <row r="232" spans="14:16" x14ac:dyDescent="0.25">
      <c r="P232" s="6">
        <f>COUNTIF(P$3:P$199, 'Statistics &amp; Lists'!A147)</f>
        <v>0</v>
      </c>
    </row>
    <row r="233" spans="14:16" x14ac:dyDescent="0.25">
      <c r="P233" s="6">
        <f>COUNTIF(P$3:P$199, 'Statistics &amp; Lists'!A148)</f>
        <v>0</v>
      </c>
    </row>
    <row r="234" spans="14:16" x14ac:dyDescent="0.25">
      <c r="P234" s="6">
        <f>COUNTIF(P$3:P$199, 'Statistics &amp; Lists'!A149)</f>
        <v>0</v>
      </c>
    </row>
    <row r="235" spans="14:16" x14ac:dyDescent="0.25">
      <c r="P235" s="6">
        <f>COUNTIF(P$3:P$199, 'Statistics &amp; Lists'!A150)</f>
        <v>0</v>
      </c>
    </row>
    <row r="236" spans="14:16" x14ac:dyDescent="0.25">
      <c r="P236" s="6">
        <f>COUNTIF(P$3:P$199, 'Statistics &amp; Lists'!A151)</f>
        <v>0</v>
      </c>
    </row>
    <row r="237" spans="14:16" x14ac:dyDescent="0.25">
      <c r="P237" s="6">
        <f>COUNTIF(P$3:P$199, 'Statistics &amp; Lists'!A152)</f>
        <v>0</v>
      </c>
    </row>
    <row r="238" spans="14:16" x14ac:dyDescent="0.25">
      <c r="P238" s="6">
        <f>COUNTIF(P$3:P$199, 'Statistics &amp; Lists'!A153)</f>
        <v>0</v>
      </c>
    </row>
    <row r="239" spans="14:16" x14ac:dyDescent="0.25">
      <c r="P239" s="6">
        <f>COUNTIF(P$3:P$199, 'Statistics &amp; Lists'!A154)</f>
        <v>0</v>
      </c>
    </row>
    <row r="240" spans="14:16" x14ac:dyDescent="0.25">
      <c r="P240" s="6">
        <f>COUNTIF(P$3:P$199, 'Statistics &amp; Lists'!A155)</f>
        <v>0</v>
      </c>
    </row>
    <row r="241" spans="16:16" x14ac:dyDescent="0.25">
      <c r="P241" s="6">
        <f>COUNTIF(P$3:P$199, 'Statistics &amp; Lists'!A156)</f>
        <v>0</v>
      </c>
    </row>
    <row r="242" spans="16:16" x14ac:dyDescent="0.25">
      <c r="P242" s="6">
        <f>COUNTIF(P$3:P$199, 'Statistics &amp; Lists'!A157)</f>
        <v>0</v>
      </c>
    </row>
    <row r="243" spans="16:16" x14ac:dyDescent="0.25">
      <c r="P243" s="6">
        <f>COUNTIF(P$3:P$199, 'Statistics &amp; Lists'!A158)</f>
        <v>0</v>
      </c>
    </row>
    <row r="244" spans="16:16" x14ac:dyDescent="0.25">
      <c r="P244" s="6">
        <f>COUNTIF(P$3:P$199, 'Statistics &amp; Lists'!A159)</f>
        <v>0</v>
      </c>
    </row>
    <row r="245" spans="16:16" x14ac:dyDescent="0.25">
      <c r="P245" s="6">
        <f>COUNTIF(P$3:P$199, 'Statistics &amp; Lists'!A160)</f>
        <v>0</v>
      </c>
    </row>
    <row r="246" spans="16:16" x14ac:dyDescent="0.25">
      <c r="P246" s="6">
        <f>COUNTIF(P$3:P$199, 'Statistics &amp; Lists'!A161)</f>
        <v>0</v>
      </c>
    </row>
    <row r="247" spans="16:16" x14ac:dyDescent="0.25">
      <c r="P247" s="6">
        <f>COUNTIF(P$3:P$199, 'Statistics &amp; Lists'!A162)</f>
        <v>0</v>
      </c>
    </row>
  </sheetData>
  <conditionalFormatting sqref="AH1:AH1048576">
    <cfRule type="containsText" priority="2" operator="containsText" text="BA / MA (LEO)">
      <formula>NOT(ISERROR(SEARCH("BA / MA (LEO)",AH1)))</formula>
    </cfRule>
  </conditionalFormatting>
  <conditionalFormatting sqref="AH2:AH199">
    <cfRule type="containsText" dxfId="67" priority="1" operator="containsText" text="BA / MA (LEO)">
      <formula>NOT(ISERROR(SEARCH("BA / MA (LEO)",AH2)))</formula>
    </cfRule>
  </conditionalFormatting>
  <dataValidations count="2">
    <dataValidation type="list" allowBlank="1" showInputMessage="1" showErrorMessage="1" sqref="AM9:AM199" xr:uid="{44A6AADA-95B8-4EBC-B42A-AC36B72B30BB}">
      <formula1>ChWe</formula1>
    </dataValidation>
    <dataValidation type="list" allowBlank="1" showInputMessage="1" showErrorMessage="1" sqref="AN2:AN199 AM2:AM8" xr:uid="{DCBF1CE7-AE97-4764-852E-440857D38F57}">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900-00000F000000}">
          <x14:formula1>
            <xm:f>'Statistics &amp; Lists'!$B$80:$B$106</xm:f>
          </x14:formula1>
          <xm:sqref>N11 N13 N2 N48:N50 N16:N46 N54:N55 N57:N199</xm:sqref>
        </x14:dataValidation>
        <x14:dataValidation type="list" allowBlank="1" showInputMessage="1" showErrorMessage="1" xr:uid="{00000000-0002-0000-0900-000000000000}">
          <x14:formula1>
            <xm:f>'Statistics &amp; Lists'!$B$299:$B$301</xm:f>
          </x14:formula1>
          <xm:sqref>AL2:AL37 AL68:AL199</xm:sqref>
        </x14:dataValidation>
        <x14:dataValidation type="list" allowBlank="1" showInputMessage="1" showErrorMessage="1" xr:uid="{00000000-0002-0000-0900-000001000000}">
          <x14:formula1>
            <xm:f>'Statistics &amp; Lists'!$B$294:$B$296</xm:f>
          </x14:formula1>
          <xm:sqref>AK2:AK37 AK68:AK199</xm:sqref>
        </x14:dataValidation>
        <x14:dataValidation type="list" allowBlank="1" showInputMessage="1" showErrorMessage="1" xr:uid="{00000000-0002-0000-0900-000002000000}">
          <x14:formula1>
            <xm:f>'Statistics &amp; Lists'!$B$289:$B$291</xm:f>
          </x14:formula1>
          <xm:sqref>AJ2:AJ199 AO2:AO199 AK38:AL67</xm:sqref>
        </x14:dataValidation>
        <x14:dataValidation type="list" allowBlank="1" showInputMessage="1" showErrorMessage="1" xr:uid="{00000000-0002-0000-0900-000003000000}">
          <x14:formula1>
            <xm:f>'Statistics &amp; Lists'!$B$270:$B$286</xm:f>
          </x14:formula1>
          <xm:sqref>AI2:AI199</xm:sqref>
        </x14:dataValidation>
        <x14:dataValidation type="list" allowBlank="1" showInputMessage="1" showErrorMessage="1" xr:uid="{00000000-0002-0000-0900-000004000000}">
          <x14:formula1>
            <xm:f>'Statistics &amp; Lists'!$B$264:$B$267</xm:f>
          </x14:formula1>
          <xm:sqref>AH2:AH199</xm:sqref>
        </x14:dataValidation>
        <x14:dataValidation type="list" allowBlank="1" showInputMessage="1" showErrorMessage="1" xr:uid="{00000000-0002-0000-0900-000005000000}">
          <x14:formula1>
            <xm:f>'Statistics &amp; Lists'!$B$259:$B$261</xm:f>
          </x14:formula1>
          <xm:sqref>AG2:AG199</xm:sqref>
        </x14:dataValidation>
        <x14:dataValidation type="list" allowBlank="1" showInputMessage="1" showErrorMessage="1" xr:uid="{00000000-0002-0000-0900-000006000000}">
          <x14:formula1>
            <xm:f>'Statistics &amp; Lists'!$B$254:$B$256</xm:f>
          </x14:formula1>
          <xm:sqref>AF2:AF199</xm:sqref>
        </x14:dataValidation>
        <x14:dataValidation type="list" allowBlank="1" showInputMessage="1" showErrorMessage="1" xr:uid="{00000000-0002-0000-0900-000007000000}">
          <x14:formula1>
            <xm:f>'Statistics &amp; Lists'!$B$249:$B$251</xm:f>
          </x14:formula1>
          <xm:sqref>AE2:AE199</xm:sqref>
        </x14:dataValidation>
        <x14:dataValidation type="list" allowBlank="1" showInputMessage="1" showErrorMessage="1" xr:uid="{00000000-0002-0000-0900-000009000000}">
          <x14:formula1>
            <xm:f>'Statistics &amp; Lists'!$B$239:$B$241</xm:f>
          </x14:formula1>
          <xm:sqref>AB2:AB199</xm:sqref>
        </x14:dataValidation>
        <x14:dataValidation type="list" allowBlank="1" showInputMessage="1" showErrorMessage="1" xr:uid="{00000000-0002-0000-0900-00000A000000}">
          <x14:formula1>
            <xm:f>'Statistics &amp; Lists'!$B$223:$B$236</xm:f>
          </x14:formula1>
          <xm:sqref>Z2:AA199</xm:sqref>
        </x14:dataValidation>
        <x14:dataValidation type="list" allowBlank="1" showInputMessage="1" showErrorMessage="1" xr:uid="{00000000-0002-0000-0900-00000C000000}">
          <x14:formula1>
            <xm:f>'Statistics &amp; Lists'!$B$165:$B$180</xm:f>
          </x14:formula1>
          <xm:sqref>U2:U199</xm:sqref>
        </x14:dataValidation>
        <x14:dataValidation type="list" errorStyle="warning" allowBlank="1" showInputMessage="1" showErrorMessage="1" xr:uid="{00000000-0002-0000-0900-00000D000000}">
          <x14:formula1>
            <xm:f>'Statistics &amp; Lists'!$A$117:$A$162</xm:f>
          </x14:formula1>
          <xm:sqref>P2:P199</xm:sqref>
        </x14:dataValidation>
        <x14:dataValidation type="list" allowBlank="1" showInputMessage="1" showErrorMessage="1" xr:uid="{00000000-0002-0000-0900-00000E000000}">
          <x14:formula1>
            <xm:f>'Statistics &amp; Lists'!$B$109:$B$114</xm:f>
          </x14:formula1>
          <xm:sqref>O2:O36 O40:O44 O50 O47:O48 O54 O56:O199</xm:sqref>
        </x14:dataValidation>
        <x14:dataValidation type="list" allowBlank="1" showInputMessage="1" showErrorMessage="1" xr:uid="{00000000-0002-0000-0900-000010000000}">
          <x14:formula1>
            <xm:f>'Statistics &amp; Lists'!$B$75:$B$77</xm:f>
          </x14:formula1>
          <xm:sqref>Y2:Y199</xm:sqref>
        </x14:dataValidation>
        <x14:dataValidation type="list" allowBlank="1" showInputMessage="1" showErrorMessage="1" xr:uid="{00000000-0002-0000-0900-000011000000}">
          <x14:formula1>
            <xm:f>'Statistics &amp; Lists'!$B$70:$B$72</xm:f>
          </x14:formula1>
          <xm:sqref>X2:X199</xm:sqref>
        </x14:dataValidation>
        <x14:dataValidation type="list" allowBlank="1" showInputMessage="1" showErrorMessage="1" xr:uid="{00000000-0002-0000-0900-000012000000}">
          <x14:formula1>
            <xm:f>'Statistics &amp; Lists'!$B$65:$B$67</xm:f>
          </x14:formula1>
          <xm:sqref>W2:W199</xm:sqref>
        </x14:dataValidation>
        <x14:dataValidation type="list" allowBlank="1" showInputMessage="1" showErrorMessage="1" xr:uid="{00000000-0002-0000-0900-000013000000}">
          <x14:formula1>
            <xm:f>'Statistics &amp; Lists'!$B$46:$B$48</xm:f>
          </x14:formula1>
          <xm:sqref>M2:M199</xm:sqref>
        </x14:dataValidation>
        <x14:dataValidation type="list" allowBlank="1" showInputMessage="1" showErrorMessage="1" xr:uid="{00000000-0002-0000-0900-000014000000}">
          <x14:formula1>
            <xm:f>'Statistics &amp; Lists'!$B$33:$B$37</xm:f>
          </x14:formula1>
          <xm:sqref>L2:L199</xm:sqref>
        </x14:dataValidation>
        <x14:dataValidation type="list" allowBlank="1" showInputMessage="1" showErrorMessage="1" xr:uid="{00000000-0002-0000-0900-000015000000}">
          <x14:formula1>
            <xm:f>'Statistics &amp; Lists'!$B$26:$B$31</xm:f>
          </x14:formula1>
          <xm:sqref>C2:C199</xm:sqref>
        </x14:dataValidation>
        <x14:dataValidation type="list" allowBlank="1" showInputMessage="1" showErrorMessage="1" xr:uid="{00000000-0002-0000-0900-000016000000}">
          <x14:formula1>
            <xm:f>'Statistics &amp; Lists'!$B$8:$B$14</xm:f>
          </x14:formula1>
          <xm:sqref>B2:B199</xm:sqref>
        </x14:dataValidation>
        <x14:dataValidation type="list" allowBlank="1" showInputMessage="1" showErrorMessage="1" xr:uid="{4CEC05A3-457A-404B-B334-8D1474737094}">
          <x14:formula1>
            <xm:f>'Statistics &amp; Lists'!$AA$219:$AA$220</xm:f>
          </x14:formula1>
          <xm:sqref>Q2:Q1048576</xm:sqref>
        </x14:dataValidation>
        <x14:dataValidation type="list" allowBlank="1" showInputMessage="1" showErrorMessage="1" xr:uid="{00000000-0002-0000-0900-00000B000000}">
          <x14:formula1>
            <xm:f>'Statistics &amp; Lists'!$B$183:$B$198</xm:f>
          </x14:formula1>
          <xm:sqref>V2:V19 V21:V199</xm:sqref>
        </x14:dataValidation>
        <x14:dataValidation type="list" allowBlank="1" showInputMessage="1" showErrorMessage="1" xr:uid="{00000000-0002-0000-0900-000008000000}">
          <x14:formula1>
            <xm:f>'Statistics &amp; Lists'!$B$244:$B$246</xm:f>
          </x14:formula1>
          <xm:sqref>AC18:AC199 AC2:AC16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R248"/>
  <sheetViews>
    <sheetView zoomScaleNormal="100" workbookViewId="0">
      <pane ySplit="1" topLeftCell="A188" activePane="bottomLeft" state="frozen"/>
      <selection activeCell="E1" sqref="E1"/>
      <selection pane="bottomLeft" activeCell="P200" sqref="P2:P200"/>
    </sheetView>
  </sheetViews>
  <sheetFormatPr defaultColWidth="9.140625" defaultRowHeight="15" x14ac:dyDescent="0.25"/>
  <cols>
    <col min="1" max="1" width="17" style="4" customWidth="1"/>
    <col min="2" max="2" width="14.7109375" style="4" customWidth="1"/>
    <col min="3" max="3" width="17" style="4" customWidth="1"/>
    <col min="4" max="4" width="16.7109375" style="4" customWidth="1"/>
    <col min="5" max="5" width="14.42578125" style="4" customWidth="1"/>
    <col min="6" max="6" width="25.28515625" style="4" customWidth="1"/>
    <col min="7" max="8" width="14.42578125" style="4" customWidth="1"/>
    <col min="9" max="9" width="9.7109375" style="4" hidden="1" customWidth="1"/>
    <col min="10" max="10" width="10.42578125" style="4" bestFit="1" customWidth="1"/>
    <col min="11" max="11" width="9.140625" style="42"/>
    <col min="12" max="14" width="9.140625" style="4"/>
    <col min="15" max="15" width="11.42578125" style="4" customWidth="1"/>
    <col min="16" max="17" width="13.28515625" style="4" customWidth="1"/>
    <col min="18" max="18" width="9.140625" style="45"/>
    <col min="19" max="19" width="9.8554687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2"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0"/>
      <c r="D2" s="49" t="str">
        <f>IF(TRIM(F2)="","",COUNTIF($F$2:$F$200,F2))</f>
        <v/>
      </c>
      <c r="F2" s="5" t="str">
        <f>IF(AND(LEN(TRIM(G2))=0,LEN(TRIM(H2))=0),"",CONCATENATE(TRIM(G2),", ",TRIM(H2)))</f>
        <v/>
      </c>
      <c r="I2" s="52">
        <f t="shared" ref="I2:I66" ca="1" si="0">TODAY()</f>
        <v>46149</v>
      </c>
      <c r="J2" s="50"/>
      <c r="K2" s="39" t="str">
        <f>IF(AND(TRIM(A2)&lt;&gt;"",TRIM(J2)&lt;&gt;""),IFERROR(DATEDIF(J2,A2,"Y"),""),"")</f>
        <v/>
      </c>
      <c r="Q2" s="5"/>
      <c r="R2" s="51"/>
      <c r="S2" s="44"/>
      <c r="T2" s="51"/>
      <c r="AR2" s="4" t="str">
        <f>IF(R2&lt;&gt;"",R2*1440,"")</f>
        <v/>
      </c>
    </row>
    <row r="3" spans="1:44" s="8" customFormat="1" x14ac:dyDescent="0.25">
      <c r="A3" s="52"/>
      <c r="D3" s="49" t="str">
        <f t="shared" ref="D3:D66" si="1">IF(TRIM(F3)="","",COUNTIF($F$2:$F$200,F3))</f>
        <v/>
      </c>
      <c r="F3" s="5" t="str">
        <f t="shared" ref="F3:F66" si="2">IF(AND(LEN(TRIM(G3))=0,LEN(TRIM(H3))=0),"",CONCATENATE(TRIM(G3),", ",TRIM(H3)))</f>
        <v/>
      </c>
      <c r="I3" s="52">
        <f t="shared" ca="1" si="0"/>
        <v>46149</v>
      </c>
      <c r="J3" s="52"/>
      <c r="K3" s="39" t="str">
        <f t="shared" ref="K3:K66" si="3">IF(AND(TRIM(A3)&lt;&gt;"",TRIM(J3)&lt;&gt;""),IFERROR(DATEDIF(J3,A3,"Y"),""),"")</f>
        <v/>
      </c>
      <c r="R3" s="46"/>
      <c r="S3" s="44"/>
      <c r="T3" s="46"/>
      <c r="AR3" s="4" t="str">
        <f>IF(R3&lt;&gt;"",R3*1440,"")</f>
        <v/>
      </c>
    </row>
    <row r="4" spans="1:44" s="49" customFormat="1" x14ac:dyDescent="0.25">
      <c r="A4" s="50"/>
      <c r="D4" s="49" t="str">
        <f t="shared" si="1"/>
        <v/>
      </c>
      <c r="F4" s="5" t="str">
        <f t="shared" si="2"/>
        <v/>
      </c>
      <c r="I4" s="50">
        <f t="shared" ca="1" si="0"/>
        <v>46149</v>
      </c>
      <c r="J4" s="50"/>
      <c r="K4" s="39" t="str">
        <f t="shared" si="3"/>
        <v/>
      </c>
      <c r="R4" s="51"/>
      <c r="S4" s="44"/>
      <c r="T4" s="51"/>
      <c r="AR4" s="4" t="str">
        <f>IF(R4&lt;&gt;"",R4*1440,"")</f>
        <v/>
      </c>
    </row>
    <row r="5" spans="1:44" s="8" customFormat="1" x14ac:dyDescent="0.25">
      <c r="A5" s="52"/>
      <c r="D5" s="49" t="str">
        <f t="shared" si="1"/>
        <v/>
      </c>
      <c r="F5" s="5" t="str">
        <f t="shared" si="2"/>
        <v/>
      </c>
      <c r="I5" s="52">
        <f t="shared" ca="1" si="0"/>
        <v>46149</v>
      </c>
      <c r="J5" s="52"/>
      <c r="K5" s="39" t="str">
        <f t="shared" si="3"/>
        <v/>
      </c>
      <c r="R5" s="46"/>
      <c r="S5" s="44"/>
      <c r="T5" s="46"/>
      <c r="AR5" s="4" t="str">
        <f t="shared" ref="AR5:AR68" si="4">IF(R5&lt;&gt;"",R5*1440,"")</f>
        <v/>
      </c>
    </row>
    <row r="6" spans="1:44" s="49" customFormat="1" x14ac:dyDescent="0.25">
      <c r="A6" s="50"/>
      <c r="D6" s="49" t="str">
        <f t="shared" si="1"/>
        <v/>
      </c>
      <c r="F6" s="5" t="str">
        <f t="shared" si="2"/>
        <v/>
      </c>
      <c r="I6" s="50">
        <f t="shared" ca="1" si="0"/>
        <v>46149</v>
      </c>
      <c r="J6" s="50"/>
      <c r="K6" s="39" t="str">
        <f t="shared" si="3"/>
        <v/>
      </c>
      <c r="R6" s="51"/>
      <c r="S6" s="44"/>
      <c r="T6" s="51"/>
      <c r="AR6" s="4" t="str">
        <f t="shared" si="4"/>
        <v/>
      </c>
    </row>
    <row r="7" spans="1:44" s="8" customFormat="1" x14ac:dyDescent="0.25">
      <c r="A7" s="52"/>
      <c r="D7" s="49" t="str">
        <f t="shared" si="1"/>
        <v/>
      </c>
      <c r="F7" s="5" t="str">
        <f t="shared" si="2"/>
        <v/>
      </c>
      <c r="I7" s="52">
        <f t="shared" ca="1" si="0"/>
        <v>46149</v>
      </c>
      <c r="J7" s="52"/>
      <c r="K7" s="39" t="str">
        <f t="shared" si="3"/>
        <v/>
      </c>
      <c r="R7" s="46"/>
      <c r="S7" s="44"/>
      <c r="T7" s="46"/>
      <c r="AR7" s="4" t="str">
        <f t="shared" si="4"/>
        <v/>
      </c>
    </row>
    <row r="8" spans="1:44" s="49" customFormat="1" x14ac:dyDescent="0.25">
      <c r="A8" s="50"/>
      <c r="D8" s="49" t="str">
        <f t="shared" si="1"/>
        <v/>
      </c>
      <c r="F8" s="5" t="str">
        <f t="shared" si="2"/>
        <v/>
      </c>
      <c r="I8" s="50">
        <f t="shared" ca="1" si="0"/>
        <v>46149</v>
      </c>
      <c r="J8" s="50"/>
      <c r="K8" s="39" t="str">
        <f t="shared" si="3"/>
        <v/>
      </c>
      <c r="R8" s="51"/>
      <c r="S8" s="44"/>
      <c r="T8" s="51"/>
      <c r="AR8" s="4" t="str">
        <f t="shared" si="4"/>
        <v/>
      </c>
    </row>
    <row r="9" spans="1:44" s="8" customFormat="1" x14ac:dyDescent="0.25">
      <c r="A9" s="52"/>
      <c r="D9" s="49" t="str">
        <f t="shared" si="1"/>
        <v/>
      </c>
      <c r="F9" s="5" t="str">
        <f t="shared" si="2"/>
        <v/>
      </c>
      <c r="I9" s="52">
        <f t="shared" ca="1" si="0"/>
        <v>46149</v>
      </c>
      <c r="J9" s="52"/>
      <c r="K9" s="39" t="str">
        <f t="shared" si="3"/>
        <v/>
      </c>
      <c r="R9" s="46"/>
      <c r="S9" s="44"/>
      <c r="T9" s="46"/>
      <c r="AR9" s="4" t="str">
        <f t="shared" si="4"/>
        <v/>
      </c>
    </row>
    <row r="10" spans="1:44" s="49" customFormat="1" x14ac:dyDescent="0.25">
      <c r="A10" s="50"/>
      <c r="D10" s="49" t="str">
        <f t="shared" si="1"/>
        <v/>
      </c>
      <c r="F10" s="5" t="str">
        <f t="shared" si="2"/>
        <v/>
      </c>
      <c r="I10" s="50">
        <f t="shared" ca="1" si="0"/>
        <v>46149</v>
      </c>
      <c r="J10" s="50"/>
      <c r="K10" s="39" t="str">
        <f t="shared" si="3"/>
        <v/>
      </c>
      <c r="R10" s="51"/>
      <c r="S10" s="44"/>
      <c r="T10" s="51"/>
      <c r="AR10" s="4" t="str">
        <f t="shared" si="4"/>
        <v/>
      </c>
    </row>
    <row r="11" spans="1:44" s="8" customFormat="1" x14ac:dyDescent="0.25">
      <c r="A11" s="52"/>
      <c r="D11" s="49" t="str">
        <f t="shared" si="1"/>
        <v/>
      </c>
      <c r="F11" s="5" t="str">
        <f t="shared" si="2"/>
        <v/>
      </c>
      <c r="I11" s="52">
        <f t="shared" ca="1" si="0"/>
        <v>46149</v>
      </c>
      <c r="J11" s="52"/>
      <c r="K11" s="39" t="str">
        <f t="shared" si="3"/>
        <v/>
      </c>
      <c r="R11" s="46"/>
      <c r="S11" s="44"/>
      <c r="T11" s="46"/>
      <c r="AR11" s="4" t="str">
        <f t="shared" si="4"/>
        <v/>
      </c>
    </row>
    <row r="12" spans="1:44" s="49" customFormat="1" x14ac:dyDescent="0.25">
      <c r="A12" s="50"/>
      <c r="D12" s="49" t="str">
        <f t="shared" si="1"/>
        <v/>
      </c>
      <c r="F12" s="5" t="str">
        <f t="shared" si="2"/>
        <v/>
      </c>
      <c r="I12" s="50">
        <f t="shared" ca="1" si="0"/>
        <v>46149</v>
      </c>
      <c r="J12" s="50"/>
      <c r="K12" s="39" t="str">
        <f t="shared" si="3"/>
        <v/>
      </c>
      <c r="R12" s="51"/>
      <c r="S12" s="44"/>
      <c r="T12" s="51"/>
      <c r="AR12" s="4" t="str">
        <f t="shared" si="4"/>
        <v/>
      </c>
    </row>
    <row r="13" spans="1:44" s="8" customFormat="1" x14ac:dyDescent="0.25">
      <c r="A13" s="52"/>
      <c r="D13" s="49" t="str">
        <f t="shared" si="1"/>
        <v/>
      </c>
      <c r="F13" s="5" t="str">
        <f t="shared" si="2"/>
        <v/>
      </c>
      <c r="I13" s="52">
        <f t="shared" ca="1" si="0"/>
        <v>46149</v>
      </c>
      <c r="J13" s="52"/>
      <c r="K13" s="39" t="str">
        <f t="shared" si="3"/>
        <v/>
      </c>
      <c r="R13" s="46"/>
      <c r="S13" s="44"/>
      <c r="T13" s="46"/>
      <c r="AR13" s="4" t="str">
        <f t="shared" si="4"/>
        <v/>
      </c>
    </row>
    <row r="14" spans="1:44" s="49" customFormat="1" x14ac:dyDescent="0.25">
      <c r="A14" s="50"/>
      <c r="D14" s="49" t="str">
        <f t="shared" si="1"/>
        <v/>
      </c>
      <c r="F14" s="5" t="str">
        <f t="shared" si="2"/>
        <v/>
      </c>
      <c r="I14" s="50">
        <f t="shared" ca="1" si="0"/>
        <v>46149</v>
      </c>
      <c r="J14" s="50"/>
      <c r="K14" s="39" t="str">
        <f t="shared" si="3"/>
        <v/>
      </c>
      <c r="R14" s="51"/>
      <c r="S14" s="44"/>
      <c r="T14" s="51"/>
      <c r="AR14" s="4" t="str">
        <f t="shared" si="4"/>
        <v/>
      </c>
    </row>
    <row r="15" spans="1:44" s="8" customFormat="1" x14ac:dyDescent="0.25">
      <c r="A15" s="52"/>
      <c r="D15" s="49" t="str">
        <f t="shared" si="1"/>
        <v/>
      </c>
      <c r="F15" s="5" t="str">
        <f t="shared" si="2"/>
        <v/>
      </c>
      <c r="I15" s="52">
        <f t="shared" ca="1" si="0"/>
        <v>46149</v>
      </c>
      <c r="J15" s="52"/>
      <c r="K15" s="39" t="str">
        <f t="shared" si="3"/>
        <v/>
      </c>
      <c r="R15" s="46"/>
      <c r="S15" s="44"/>
      <c r="T15" s="46"/>
      <c r="AR15" s="4" t="str">
        <f t="shared" si="4"/>
        <v/>
      </c>
    </row>
    <row r="16" spans="1:44" s="5" customFormat="1" x14ac:dyDescent="0.25">
      <c r="A16" s="7"/>
      <c r="D16" s="49" t="str">
        <f t="shared" si="1"/>
        <v/>
      </c>
      <c r="F16" s="5" t="str">
        <f t="shared" si="2"/>
        <v/>
      </c>
      <c r="I16" s="7">
        <f t="shared" ca="1" si="0"/>
        <v>46149</v>
      </c>
      <c r="J16" s="7"/>
      <c r="K16" s="39" t="str">
        <f t="shared" si="3"/>
        <v/>
      </c>
      <c r="R16" s="44"/>
      <c r="S16" s="44"/>
      <c r="T16" s="44"/>
      <c r="AQ16" s="49"/>
      <c r="AR16" s="4" t="str">
        <f t="shared" si="4"/>
        <v/>
      </c>
    </row>
    <row r="17" spans="1:44" s="8" customFormat="1" x14ac:dyDescent="0.25">
      <c r="A17" s="52"/>
      <c r="D17" s="49" t="str">
        <f t="shared" si="1"/>
        <v/>
      </c>
      <c r="F17" s="5" t="str">
        <f t="shared" si="2"/>
        <v/>
      </c>
      <c r="I17" s="52">
        <f t="shared" ca="1" si="0"/>
        <v>46149</v>
      </c>
      <c r="J17" s="52"/>
      <c r="K17" s="39" t="str">
        <f t="shared" si="3"/>
        <v/>
      </c>
      <c r="R17" s="46"/>
      <c r="S17" s="44"/>
      <c r="T17" s="46"/>
      <c r="AR17" s="4" t="str">
        <f t="shared" si="4"/>
        <v/>
      </c>
    </row>
    <row r="18" spans="1:44" s="5" customFormat="1" x14ac:dyDescent="0.25">
      <c r="A18" s="7"/>
      <c r="D18" s="49" t="str">
        <f t="shared" si="1"/>
        <v/>
      </c>
      <c r="F18" s="5" t="str">
        <f t="shared" si="2"/>
        <v/>
      </c>
      <c r="I18" s="7">
        <f t="shared" ca="1" si="0"/>
        <v>46149</v>
      </c>
      <c r="J18" s="7"/>
      <c r="K18" s="39" t="str">
        <f t="shared" si="3"/>
        <v/>
      </c>
      <c r="R18" s="44"/>
      <c r="S18" s="44"/>
      <c r="T18" s="44"/>
      <c r="AQ18" s="49"/>
      <c r="AR18" s="4" t="str">
        <f t="shared" si="4"/>
        <v/>
      </c>
    </row>
    <row r="19" spans="1:44" s="8" customFormat="1" x14ac:dyDescent="0.25">
      <c r="A19" s="52"/>
      <c r="D19" s="49" t="str">
        <f t="shared" si="1"/>
        <v/>
      </c>
      <c r="F19" s="5" t="str">
        <f t="shared" si="2"/>
        <v/>
      </c>
      <c r="I19" s="52">
        <f t="shared" ca="1" si="0"/>
        <v>46149</v>
      </c>
      <c r="J19" s="52"/>
      <c r="K19" s="39" t="str">
        <f t="shared" si="3"/>
        <v/>
      </c>
      <c r="R19" s="46"/>
      <c r="S19" s="44"/>
      <c r="T19" s="46"/>
      <c r="AR19" s="4" t="str">
        <f t="shared" si="4"/>
        <v/>
      </c>
    </row>
    <row r="20" spans="1:44" s="5" customFormat="1" x14ac:dyDescent="0.25">
      <c r="A20" s="7"/>
      <c r="D20" s="49" t="str">
        <f t="shared" si="1"/>
        <v/>
      </c>
      <c r="F20" s="5" t="str">
        <f t="shared" si="2"/>
        <v/>
      </c>
      <c r="I20" s="7">
        <f t="shared" ca="1" si="0"/>
        <v>46149</v>
      </c>
      <c r="K20" s="39" t="str">
        <f t="shared" si="3"/>
        <v/>
      </c>
      <c r="R20" s="44"/>
      <c r="S20" s="44"/>
      <c r="T20" s="44"/>
      <c r="AR20" s="4" t="str">
        <f t="shared" si="4"/>
        <v/>
      </c>
    </row>
    <row r="21" spans="1:44" s="8" customFormat="1" x14ac:dyDescent="0.25">
      <c r="A21" s="52"/>
      <c r="D21" s="49" t="str">
        <f t="shared" si="1"/>
        <v/>
      </c>
      <c r="F21" s="5" t="str">
        <f t="shared" si="2"/>
        <v/>
      </c>
      <c r="I21" s="52">
        <f t="shared" ca="1" si="0"/>
        <v>46149</v>
      </c>
      <c r="J21" s="52"/>
      <c r="K21" s="39" t="str">
        <f t="shared" si="3"/>
        <v/>
      </c>
      <c r="R21" s="46"/>
      <c r="S21" s="44"/>
      <c r="T21" s="46"/>
      <c r="AR21" s="4" t="str">
        <f t="shared" si="4"/>
        <v/>
      </c>
    </row>
    <row r="22" spans="1:44" s="5" customFormat="1" x14ac:dyDescent="0.25">
      <c r="A22" s="7"/>
      <c r="D22" s="49" t="str">
        <f t="shared" si="1"/>
        <v/>
      </c>
      <c r="F22" s="5" t="str">
        <f t="shared" si="2"/>
        <v/>
      </c>
      <c r="I22" s="7">
        <f t="shared" ca="1" si="0"/>
        <v>46149</v>
      </c>
      <c r="J22" s="7"/>
      <c r="K22" s="39" t="str">
        <f t="shared" si="3"/>
        <v/>
      </c>
      <c r="R22" s="44"/>
      <c r="S22" s="44"/>
      <c r="T22" s="44"/>
      <c r="AR22" s="4" t="str">
        <f t="shared" si="4"/>
        <v/>
      </c>
    </row>
    <row r="23" spans="1:44" s="8" customFormat="1" x14ac:dyDescent="0.25">
      <c r="A23" s="52"/>
      <c r="D23" s="49" t="str">
        <f t="shared" si="1"/>
        <v/>
      </c>
      <c r="F23" s="5" t="str">
        <f t="shared" si="2"/>
        <v/>
      </c>
      <c r="I23" s="52">
        <f t="shared" ca="1" si="0"/>
        <v>46149</v>
      </c>
      <c r="J23" s="52"/>
      <c r="K23" s="39" t="str">
        <f t="shared" si="3"/>
        <v/>
      </c>
      <c r="R23" s="46"/>
      <c r="S23" s="44"/>
      <c r="T23" s="46"/>
      <c r="AR23" s="4" t="str">
        <f t="shared" si="4"/>
        <v/>
      </c>
    </row>
    <row r="24" spans="1:44" s="5" customFormat="1" x14ac:dyDescent="0.25">
      <c r="A24" s="7"/>
      <c r="D24" s="49" t="str">
        <f t="shared" si="1"/>
        <v/>
      </c>
      <c r="F24" s="5" t="str">
        <f t="shared" si="2"/>
        <v/>
      </c>
      <c r="I24" s="7">
        <f t="shared" ca="1" si="0"/>
        <v>46149</v>
      </c>
      <c r="J24" s="7"/>
      <c r="K24" s="39" t="str">
        <f t="shared" si="3"/>
        <v/>
      </c>
      <c r="R24" s="44"/>
      <c r="S24" s="44"/>
      <c r="T24" s="44"/>
      <c r="AE24" s="143"/>
      <c r="AR24" s="4" t="str">
        <f t="shared" si="4"/>
        <v/>
      </c>
    </row>
    <row r="25" spans="1:44" s="8" customFormat="1" x14ac:dyDescent="0.25">
      <c r="A25" s="52"/>
      <c r="D25" s="49" t="str">
        <f t="shared" si="1"/>
        <v/>
      </c>
      <c r="F25" s="5" t="str">
        <f t="shared" si="2"/>
        <v/>
      </c>
      <c r="I25" s="52">
        <f t="shared" ca="1" si="0"/>
        <v>46149</v>
      </c>
      <c r="J25" s="52"/>
      <c r="K25" s="39" t="str">
        <f t="shared" si="3"/>
        <v/>
      </c>
      <c r="R25" s="46"/>
      <c r="S25" s="44"/>
      <c r="T25" s="46"/>
      <c r="AR25" s="4" t="str">
        <f t="shared" si="4"/>
        <v/>
      </c>
    </row>
    <row r="26" spans="1:44" s="5" customFormat="1" x14ac:dyDescent="0.25">
      <c r="A26" s="7"/>
      <c r="D26" s="49" t="str">
        <f t="shared" si="1"/>
        <v/>
      </c>
      <c r="F26" s="5" t="str">
        <f t="shared" si="2"/>
        <v/>
      </c>
      <c r="I26" s="7">
        <f t="shared" ca="1" si="0"/>
        <v>46149</v>
      </c>
      <c r="J26" s="7"/>
      <c r="K26" s="39" t="str">
        <f t="shared" si="3"/>
        <v/>
      </c>
      <c r="R26" s="44"/>
      <c r="S26" s="44"/>
      <c r="T26" s="44"/>
      <c r="AR26" s="4" t="str">
        <f t="shared" si="4"/>
        <v/>
      </c>
    </row>
    <row r="27" spans="1:44" s="8" customFormat="1" x14ac:dyDescent="0.25">
      <c r="A27" s="52"/>
      <c r="D27" s="49" t="str">
        <f t="shared" si="1"/>
        <v/>
      </c>
      <c r="F27" s="5" t="str">
        <f t="shared" si="2"/>
        <v/>
      </c>
      <c r="I27" s="52">
        <f t="shared" ca="1" si="0"/>
        <v>46149</v>
      </c>
      <c r="J27" s="52"/>
      <c r="K27" s="39" t="str">
        <f t="shared" si="3"/>
        <v/>
      </c>
      <c r="R27" s="46"/>
      <c r="S27" s="44"/>
      <c r="T27" s="46"/>
      <c r="AR27" s="4" t="str">
        <f t="shared" si="4"/>
        <v/>
      </c>
    </row>
    <row r="28" spans="1:44" s="5" customFormat="1" x14ac:dyDescent="0.25">
      <c r="A28" s="7"/>
      <c r="D28" s="49" t="str">
        <f t="shared" si="1"/>
        <v/>
      </c>
      <c r="F28" s="5" t="str">
        <f t="shared" si="2"/>
        <v/>
      </c>
      <c r="I28" s="7">
        <f t="shared" ca="1" si="0"/>
        <v>46149</v>
      </c>
      <c r="J28" s="7"/>
      <c r="K28" s="39" t="str">
        <f t="shared" si="3"/>
        <v/>
      </c>
      <c r="R28" s="44"/>
      <c r="S28" s="44"/>
      <c r="T28" s="44"/>
      <c r="AR28" s="4" t="str">
        <f t="shared" si="4"/>
        <v/>
      </c>
    </row>
    <row r="29" spans="1:44" s="8" customFormat="1" x14ac:dyDescent="0.25">
      <c r="A29" s="52"/>
      <c r="D29" s="49" t="str">
        <f t="shared" si="1"/>
        <v/>
      </c>
      <c r="F29" s="5" t="str">
        <f t="shared" si="2"/>
        <v/>
      </c>
      <c r="I29" s="52">
        <f t="shared" ca="1" si="0"/>
        <v>46149</v>
      </c>
      <c r="J29" s="52"/>
      <c r="K29" s="39" t="str">
        <f t="shared" si="3"/>
        <v/>
      </c>
      <c r="R29" s="46"/>
      <c r="S29" s="44"/>
      <c r="T29" s="46"/>
      <c r="AR29" s="4" t="str">
        <f t="shared" si="4"/>
        <v/>
      </c>
    </row>
    <row r="30" spans="1:44" s="5" customFormat="1" x14ac:dyDescent="0.25">
      <c r="A30" s="7"/>
      <c r="D30" s="49" t="str">
        <f t="shared" si="1"/>
        <v/>
      </c>
      <c r="F30" s="5" t="str">
        <f t="shared" si="2"/>
        <v/>
      </c>
      <c r="I30" s="7">
        <f t="shared" ca="1" si="0"/>
        <v>46149</v>
      </c>
      <c r="J30" s="7"/>
      <c r="K30" s="39" t="str">
        <f t="shared" si="3"/>
        <v/>
      </c>
      <c r="R30" s="44"/>
      <c r="S30" s="44"/>
      <c r="T30" s="44"/>
      <c r="AR30" s="4" t="str">
        <f t="shared" si="4"/>
        <v/>
      </c>
    </row>
    <row r="31" spans="1:44" s="8" customFormat="1" x14ac:dyDescent="0.25">
      <c r="D31" s="49" t="str">
        <f t="shared" si="1"/>
        <v/>
      </c>
      <c r="F31" s="5" t="str">
        <f t="shared" si="2"/>
        <v/>
      </c>
      <c r="I31" s="52">
        <f ca="1">TODAY()</f>
        <v>46149</v>
      </c>
      <c r="K31" s="39" t="str">
        <f t="shared" si="3"/>
        <v/>
      </c>
      <c r="R31" s="46"/>
      <c r="S31" s="44"/>
      <c r="T31" s="46"/>
      <c r="AR31" s="4" t="str">
        <f t="shared" si="4"/>
        <v/>
      </c>
    </row>
    <row r="32" spans="1:44" s="5" customFormat="1" x14ac:dyDescent="0.25">
      <c r="D32" s="49" t="str">
        <f t="shared" si="1"/>
        <v/>
      </c>
      <c r="F32" s="5" t="str">
        <f t="shared" si="2"/>
        <v/>
      </c>
      <c r="I32" s="7">
        <f t="shared" ca="1" si="0"/>
        <v>46149</v>
      </c>
      <c r="K32" s="39" t="str">
        <f t="shared" si="3"/>
        <v/>
      </c>
      <c r="R32" s="44"/>
      <c r="S32" s="44"/>
      <c r="T32" s="44"/>
      <c r="AR32" s="4" t="str">
        <f t="shared" si="4"/>
        <v/>
      </c>
    </row>
    <row r="33" spans="4:44" s="8" customFormat="1" x14ac:dyDescent="0.25">
      <c r="D33" s="49" t="str">
        <f t="shared" si="1"/>
        <v/>
      </c>
      <c r="F33" s="5" t="str">
        <f t="shared" si="2"/>
        <v/>
      </c>
      <c r="I33" s="52">
        <f t="shared" ca="1" si="0"/>
        <v>46149</v>
      </c>
      <c r="K33" s="39" t="str">
        <f t="shared" si="3"/>
        <v/>
      </c>
      <c r="R33" s="46"/>
      <c r="S33" s="44"/>
      <c r="T33" s="46"/>
      <c r="AR33" s="4" t="str">
        <f t="shared" si="4"/>
        <v/>
      </c>
    </row>
    <row r="34" spans="4:44" s="5" customFormat="1" x14ac:dyDescent="0.25">
      <c r="D34" s="49" t="str">
        <f t="shared" si="1"/>
        <v/>
      </c>
      <c r="F34" s="5" t="str">
        <f t="shared" si="2"/>
        <v/>
      </c>
      <c r="I34" s="7">
        <f t="shared" ca="1" si="0"/>
        <v>46149</v>
      </c>
      <c r="K34" s="39" t="str">
        <f t="shared" si="3"/>
        <v/>
      </c>
      <c r="R34" s="44"/>
      <c r="S34" s="44"/>
      <c r="T34" s="44"/>
      <c r="AR34" s="4" t="str">
        <f t="shared" si="4"/>
        <v/>
      </c>
    </row>
    <row r="35" spans="4:44" s="8" customFormat="1" x14ac:dyDescent="0.25">
      <c r="D35" s="49" t="str">
        <f t="shared" si="1"/>
        <v/>
      </c>
      <c r="F35" s="5" t="str">
        <f t="shared" si="2"/>
        <v/>
      </c>
      <c r="I35" s="52">
        <f t="shared" ca="1" si="0"/>
        <v>46149</v>
      </c>
      <c r="K35" s="39" t="str">
        <f t="shared" si="3"/>
        <v/>
      </c>
      <c r="R35" s="46"/>
      <c r="S35" s="44"/>
      <c r="T35" s="46"/>
      <c r="AR35" s="4" t="str">
        <f t="shared" si="4"/>
        <v/>
      </c>
    </row>
    <row r="36" spans="4:44" s="5" customFormat="1" x14ac:dyDescent="0.25">
      <c r="D36" s="49" t="str">
        <f t="shared" si="1"/>
        <v/>
      </c>
      <c r="F36" s="5" t="str">
        <f t="shared" si="2"/>
        <v/>
      </c>
      <c r="I36" s="7">
        <f t="shared" ca="1" si="0"/>
        <v>46149</v>
      </c>
      <c r="K36" s="39" t="str">
        <f t="shared" si="3"/>
        <v/>
      </c>
      <c r="R36" s="44"/>
      <c r="S36" s="44"/>
      <c r="T36" s="44"/>
      <c r="AR36" s="4" t="str">
        <f t="shared" si="4"/>
        <v/>
      </c>
    </row>
    <row r="37" spans="4:44" s="8" customFormat="1" x14ac:dyDescent="0.25">
      <c r="D37" s="49" t="str">
        <f t="shared" si="1"/>
        <v/>
      </c>
      <c r="F37" s="5" t="str">
        <f t="shared" si="2"/>
        <v/>
      </c>
      <c r="I37" s="52">
        <f t="shared" ca="1" si="0"/>
        <v>46149</v>
      </c>
      <c r="K37" s="39" t="str">
        <f t="shared" si="3"/>
        <v/>
      </c>
      <c r="R37" s="46"/>
      <c r="S37" s="44"/>
      <c r="T37" s="46"/>
      <c r="AR37" s="4" t="str">
        <f t="shared" si="4"/>
        <v/>
      </c>
    </row>
    <row r="38" spans="4:44" s="5" customFormat="1" x14ac:dyDescent="0.25">
      <c r="D38" s="49" t="str">
        <f t="shared" si="1"/>
        <v/>
      </c>
      <c r="F38" s="5" t="str">
        <f t="shared" si="2"/>
        <v/>
      </c>
      <c r="I38" s="7">
        <f t="shared" ca="1" si="0"/>
        <v>46149</v>
      </c>
      <c r="K38" s="39" t="str">
        <f t="shared" si="3"/>
        <v/>
      </c>
      <c r="R38" s="44"/>
      <c r="S38" s="44"/>
      <c r="T38" s="44"/>
      <c r="AR38" s="4" t="str">
        <f t="shared" si="4"/>
        <v/>
      </c>
    </row>
    <row r="39" spans="4:44" s="8" customFormat="1" x14ac:dyDescent="0.25">
      <c r="D39" s="49" t="str">
        <f t="shared" si="1"/>
        <v/>
      </c>
      <c r="F39" s="5" t="str">
        <f t="shared" si="2"/>
        <v/>
      </c>
      <c r="I39" s="52">
        <f t="shared" ca="1" si="0"/>
        <v>46149</v>
      </c>
      <c r="K39" s="39" t="str">
        <f t="shared" si="3"/>
        <v/>
      </c>
      <c r="R39" s="46"/>
      <c r="S39" s="44"/>
      <c r="T39" s="46"/>
      <c r="AR39" s="4" t="str">
        <f t="shared" si="4"/>
        <v/>
      </c>
    </row>
    <row r="40" spans="4:44" s="5" customFormat="1" x14ac:dyDescent="0.25">
      <c r="D40" s="49" t="str">
        <f t="shared" si="1"/>
        <v/>
      </c>
      <c r="F40" s="5" t="str">
        <f t="shared" si="2"/>
        <v/>
      </c>
      <c r="I40" s="7">
        <f t="shared" ca="1" si="0"/>
        <v>46149</v>
      </c>
      <c r="K40" s="39" t="str">
        <f t="shared" si="3"/>
        <v/>
      </c>
      <c r="R40" s="44"/>
      <c r="S40" s="44"/>
      <c r="T40" s="44"/>
      <c r="AR40" s="4" t="str">
        <f t="shared" si="4"/>
        <v/>
      </c>
    </row>
    <row r="41" spans="4:44" s="8" customFormat="1" x14ac:dyDescent="0.25">
      <c r="D41" s="49" t="str">
        <f t="shared" si="1"/>
        <v/>
      </c>
      <c r="F41" s="5" t="str">
        <f t="shared" si="2"/>
        <v/>
      </c>
      <c r="I41" s="52">
        <f t="shared" ca="1" si="0"/>
        <v>46149</v>
      </c>
      <c r="K41" s="39" t="str">
        <f t="shared" si="3"/>
        <v/>
      </c>
      <c r="R41" s="46"/>
      <c r="S41" s="44"/>
      <c r="T41" s="46"/>
      <c r="AR41" s="4" t="str">
        <f t="shared" si="4"/>
        <v/>
      </c>
    </row>
    <row r="42" spans="4:44" s="5" customFormat="1" x14ac:dyDescent="0.25">
      <c r="D42" s="49" t="str">
        <f t="shared" si="1"/>
        <v/>
      </c>
      <c r="F42" s="5" t="str">
        <f t="shared" si="2"/>
        <v/>
      </c>
      <c r="I42" s="7">
        <f t="shared" ca="1" si="0"/>
        <v>46149</v>
      </c>
      <c r="K42" s="39" t="str">
        <f t="shared" si="3"/>
        <v/>
      </c>
      <c r="R42" s="44"/>
      <c r="S42" s="44"/>
      <c r="T42" s="44"/>
      <c r="AR42" s="4" t="str">
        <f t="shared" si="4"/>
        <v/>
      </c>
    </row>
    <row r="43" spans="4:44" s="8" customFormat="1" x14ac:dyDescent="0.25">
      <c r="D43" s="49" t="str">
        <f t="shared" si="1"/>
        <v/>
      </c>
      <c r="F43" s="5" t="str">
        <f t="shared" si="2"/>
        <v/>
      </c>
      <c r="I43" s="52">
        <f t="shared" ca="1" si="0"/>
        <v>46149</v>
      </c>
      <c r="K43" s="39" t="str">
        <f t="shared" si="3"/>
        <v/>
      </c>
      <c r="R43" s="46"/>
      <c r="S43" s="44"/>
      <c r="T43" s="46"/>
      <c r="AR43" s="4" t="str">
        <f t="shared" si="4"/>
        <v/>
      </c>
    </row>
    <row r="44" spans="4:44" s="5" customFormat="1" x14ac:dyDescent="0.25">
      <c r="D44" s="49" t="str">
        <f t="shared" si="1"/>
        <v/>
      </c>
      <c r="F44" s="5" t="str">
        <f t="shared" si="2"/>
        <v/>
      </c>
      <c r="I44" s="7">
        <f t="shared" ca="1" si="0"/>
        <v>46149</v>
      </c>
      <c r="K44" s="39" t="str">
        <f t="shared" si="3"/>
        <v/>
      </c>
      <c r="R44" s="44"/>
      <c r="S44" s="44"/>
      <c r="T44" s="44"/>
      <c r="AR44" s="4" t="str">
        <f t="shared" si="4"/>
        <v/>
      </c>
    </row>
    <row r="45" spans="4:44" s="8" customFormat="1" x14ac:dyDescent="0.25">
      <c r="D45" s="49" t="str">
        <f t="shared" si="1"/>
        <v/>
      </c>
      <c r="F45" s="5" t="str">
        <f t="shared" si="2"/>
        <v/>
      </c>
      <c r="I45" s="52">
        <f t="shared" ca="1" si="0"/>
        <v>46149</v>
      </c>
      <c r="K45" s="39" t="str">
        <f t="shared" si="3"/>
        <v/>
      </c>
      <c r="R45" s="46"/>
      <c r="S45" s="44"/>
      <c r="T45" s="46"/>
      <c r="AR45" s="4" t="str">
        <f t="shared" si="4"/>
        <v/>
      </c>
    </row>
    <row r="46" spans="4:44" s="5" customFormat="1" x14ac:dyDescent="0.25">
      <c r="D46" s="49" t="str">
        <f t="shared" si="1"/>
        <v/>
      </c>
      <c r="F46" s="5" t="str">
        <f t="shared" si="2"/>
        <v/>
      </c>
      <c r="I46" s="7">
        <f t="shared" ca="1" si="0"/>
        <v>46149</v>
      </c>
      <c r="K46" s="39" t="str">
        <f t="shared" si="3"/>
        <v/>
      </c>
      <c r="R46" s="44"/>
      <c r="S46" s="44"/>
      <c r="T46" s="44"/>
      <c r="AR46" s="4" t="str">
        <f t="shared" si="4"/>
        <v/>
      </c>
    </row>
    <row r="47" spans="4:44" s="8" customFormat="1" x14ac:dyDescent="0.25">
      <c r="D47" s="49" t="str">
        <f t="shared" si="1"/>
        <v/>
      </c>
      <c r="F47" s="5" t="str">
        <f t="shared" si="2"/>
        <v/>
      </c>
      <c r="I47" s="52">
        <f ca="1">TODAY()</f>
        <v>46149</v>
      </c>
      <c r="K47" s="39" t="str">
        <f t="shared" si="3"/>
        <v/>
      </c>
      <c r="R47" s="46"/>
      <c r="S47" s="44"/>
      <c r="T47" s="46"/>
      <c r="AR47" s="4" t="str">
        <f t="shared" si="4"/>
        <v/>
      </c>
    </row>
    <row r="48" spans="4:44" s="5" customFormat="1" x14ac:dyDescent="0.25">
      <c r="D48" s="49" t="str">
        <f t="shared" si="1"/>
        <v/>
      </c>
      <c r="F48" s="5" t="str">
        <f t="shared" si="2"/>
        <v/>
      </c>
      <c r="I48" s="7">
        <f t="shared" ca="1" si="0"/>
        <v>46149</v>
      </c>
      <c r="K48" s="39" t="str">
        <f t="shared" si="3"/>
        <v/>
      </c>
      <c r="R48" s="44"/>
      <c r="S48" s="44"/>
      <c r="T48" s="44"/>
      <c r="AR48" s="4" t="str">
        <f t="shared" si="4"/>
        <v/>
      </c>
    </row>
    <row r="49" spans="4:44" s="8" customFormat="1" x14ac:dyDescent="0.25">
      <c r="D49" s="49" t="str">
        <f t="shared" si="1"/>
        <v/>
      </c>
      <c r="F49" s="5" t="str">
        <f t="shared" si="2"/>
        <v/>
      </c>
      <c r="I49" s="52">
        <f t="shared" ca="1" si="0"/>
        <v>46149</v>
      </c>
      <c r="K49" s="39" t="str">
        <f t="shared" si="3"/>
        <v/>
      </c>
      <c r="R49" s="46"/>
      <c r="S49" s="44"/>
      <c r="T49" s="46"/>
      <c r="AR49" s="4" t="str">
        <f t="shared" si="4"/>
        <v/>
      </c>
    </row>
    <row r="50" spans="4:44" s="5" customFormat="1" x14ac:dyDescent="0.25">
      <c r="D50" s="49" t="str">
        <f t="shared" si="1"/>
        <v/>
      </c>
      <c r="F50" s="5" t="str">
        <f t="shared" si="2"/>
        <v/>
      </c>
      <c r="I50" s="7">
        <f t="shared" ca="1" si="0"/>
        <v>46149</v>
      </c>
      <c r="K50" s="39" t="str">
        <f t="shared" si="3"/>
        <v/>
      </c>
      <c r="R50" s="44"/>
      <c r="S50" s="44"/>
      <c r="T50" s="44"/>
      <c r="AR50" s="4" t="str">
        <f t="shared" si="4"/>
        <v/>
      </c>
    </row>
    <row r="51" spans="4:44" s="8" customFormat="1" x14ac:dyDescent="0.25">
      <c r="D51" s="49" t="str">
        <f t="shared" si="1"/>
        <v/>
      </c>
      <c r="F51" s="5" t="str">
        <f t="shared" si="2"/>
        <v/>
      </c>
      <c r="I51" s="52">
        <f t="shared" ca="1" si="0"/>
        <v>46149</v>
      </c>
      <c r="K51" s="39" t="str">
        <f t="shared" si="3"/>
        <v/>
      </c>
      <c r="R51" s="46"/>
      <c r="S51" s="44"/>
      <c r="T51" s="46"/>
      <c r="AR51" s="4" t="str">
        <f t="shared" si="4"/>
        <v/>
      </c>
    </row>
    <row r="52" spans="4:44" s="5" customFormat="1" x14ac:dyDescent="0.25">
      <c r="D52" s="49" t="str">
        <f t="shared" si="1"/>
        <v/>
      </c>
      <c r="F52" s="5" t="str">
        <f t="shared" si="2"/>
        <v/>
      </c>
      <c r="I52" s="7">
        <f t="shared" ca="1" si="0"/>
        <v>46149</v>
      </c>
      <c r="K52" s="39" t="str">
        <f t="shared" si="3"/>
        <v/>
      </c>
      <c r="R52" s="44"/>
      <c r="S52" s="44"/>
      <c r="T52" s="44"/>
      <c r="AR52" s="4" t="str">
        <f t="shared" si="4"/>
        <v/>
      </c>
    </row>
    <row r="53" spans="4:44" s="8" customFormat="1" x14ac:dyDescent="0.25">
      <c r="D53" s="49" t="str">
        <f t="shared" si="1"/>
        <v/>
      </c>
      <c r="F53" s="5" t="str">
        <f t="shared" si="2"/>
        <v/>
      </c>
      <c r="I53" s="52">
        <f t="shared" ca="1" si="0"/>
        <v>46149</v>
      </c>
      <c r="K53" s="39" t="str">
        <f t="shared" si="3"/>
        <v/>
      </c>
      <c r="R53" s="46"/>
      <c r="S53" s="44"/>
      <c r="T53" s="46"/>
      <c r="AR53" s="4" t="str">
        <f t="shared" si="4"/>
        <v/>
      </c>
    </row>
    <row r="54" spans="4:44" s="5" customFormat="1" x14ac:dyDescent="0.25">
      <c r="D54" s="49" t="str">
        <f t="shared" si="1"/>
        <v/>
      </c>
      <c r="F54" s="5" t="str">
        <f t="shared" si="2"/>
        <v/>
      </c>
      <c r="I54" s="7">
        <f t="shared" ca="1" si="0"/>
        <v>46149</v>
      </c>
      <c r="K54" s="39" t="str">
        <f t="shared" si="3"/>
        <v/>
      </c>
      <c r="R54" s="44"/>
      <c r="S54" s="44"/>
      <c r="T54" s="44"/>
      <c r="AR54" s="4" t="str">
        <f t="shared" si="4"/>
        <v/>
      </c>
    </row>
    <row r="55" spans="4:44" s="8" customFormat="1" x14ac:dyDescent="0.25">
      <c r="D55" s="49" t="str">
        <f t="shared" si="1"/>
        <v/>
      </c>
      <c r="F55" s="5" t="str">
        <f t="shared" si="2"/>
        <v/>
      </c>
      <c r="I55" s="52">
        <f t="shared" ca="1" si="0"/>
        <v>46149</v>
      </c>
      <c r="K55" s="39" t="str">
        <f t="shared" si="3"/>
        <v/>
      </c>
      <c r="R55" s="46"/>
      <c r="S55" s="44"/>
      <c r="T55" s="46"/>
      <c r="AR55" s="4" t="str">
        <f t="shared" si="4"/>
        <v/>
      </c>
    </row>
    <row r="56" spans="4:44" s="5" customFormat="1" x14ac:dyDescent="0.25">
      <c r="D56" s="49" t="str">
        <f t="shared" si="1"/>
        <v/>
      </c>
      <c r="F56" s="5" t="str">
        <f t="shared" si="2"/>
        <v/>
      </c>
      <c r="I56" s="7">
        <f t="shared" ca="1" si="0"/>
        <v>46149</v>
      </c>
      <c r="K56" s="39" t="str">
        <f t="shared" si="3"/>
        <v/>
      </c>
      <c r="R56" s="44"/>
      <c r="S56" s="44"/>
      <c r="T56" s="44"/>
      <c r="AR56" s="4" t="str">
        <f t="shared" si="4"/>
        <v/>
      </c>
    </row>
    <row r="57" spans="4:44" s="8" customFormat="1" x14ac:dyDescent="0.25">
      <c r="D57" s="49" t="str">
        <f t="shared" si="1"/>
        <v/>
      </c>
      <c r="F57" s="5" t="str">
        <f t="shared" si="2"/>
        <v/>
      </c>
      <c r="I57" s="52">
        <f t="shared" ca="1" si="0"/>
        <v>46149</v>
      </c>
      <c r="K57" s="39" t="str">
        <f t="shared" si="3"/>
        <v/>
      </c>
      <c r="R57" s="46"/>
      <c r="S57" s="44"/>
      <c r="T57" s="46"/>
      <c r="AR57" s="4" t="str">
        <f t="shared" si="4"/>
        <v/>
      </c>
    </row>
    <row r="58" spans="4:44" s="5" customFormat="1" x14ac:dyDescent="0.25">
      <c r="D58" s="49" t="str">
        <f t="shared" si="1"/>
        <v/>
      </c>
      <c r="F58" s="5" t="str">
        <f t="shared" si="2"/>
        <v/>
      </c>
      <c r="I58" s="7">
        <f t="shared" ca="1" si="0"/>
        <v>46149</v>
      </c>
      <c r="K58" s="39" t="str">
        <f t="shared" si="3"/>
        <v/>
      </c>
      <c r="R58" s="44"/>
      <c r="S58" s="44"/>
      <c r="T58" s="44"/>
      <c r="AR58" s="4" t="str">
        <f t="shared" si="4"/>
        <v/>
      </c>
    </row>
    <row r="59" spans="4:44" s="8" customFormat="1" x14ac:dyDescent="0.25">
      <c r="D59" s="49" t="str">
        <f t="shared" si="1"/>
        <v/>
      </c>
      <c r="F59" s="5" t="str">
        <f t="shared" si="2"/>
        <v/>
      </c>
      <c r="I59" s="52">
        <f t="shared" ca="1" si="0"/>
        <v>46149</v>
      </c>
      <c r="K59" s="39" t="str">
        <f t="shared" si="3"/>
        <v/>
      </c>
      <c r="R59" s="46"/>
      <c r="S59" s="44"/>
      <c r="T59" s="46"/>
      <c r="AR59" s="4" t="str">
        <f t="shared" si="4"/>
        <v/>
      </c>
    </row>
    <row r="60" spans="4:44" s="5" customFormat="1" x14ac:dyDescent="0.25">
      <c r="D60" s="49" t="str">
        <f t="shared" si="1"/>
        <v/>
      </c>
      <c r="F60" s="5" t="str">
        <f t="shared" si="2"/>
        <v/>
      </c>
      <c r="I60" s="7">
        <f t="shared" ca="1" si="0"/>
        <v>46149</v>
      </c>
      <c r="K60" s="39" t="str">
        <f t="shared" si="3"/>
        <v/>
      </c>
      <c r="R60" s="44"/>
      <c r="S60" s="44"/>
      <c r="T60" s="44"/>
      <c r="AR60" s="4" t="str">
        <f t="shared" si="4"/>
        <v/>
      </c>
    </row>
    <row r="61" spans="4:44" s="8" customFormat="1" x14ac:dyDescent="0.25">
      <c r="D61" s="49" t="str">
        <f t="shared" si="1"/>
        <v/>
      </c>
      <c r="F61" s="5" t="str">
        <f t="shared" si="2"/>
        <v/>
      </c>
      <c r="I61" s="52">
        <f t="shared" ca="1" si="0"/>
        <v>46149</v>
      </c>
      <c r="K61" s="39" t="str">
        <f t="shared" si="3"/>
        <v/>
      </c>
      <c r="R61" s="46"/>
      <c r="S61" s="44"/>
      <c r="T61" s="46"/>
      <c r="AR61" s="4" t="str">
        <f t="shared" si="4"/>
        <v/>
      </c>
    </row>
    <row r="62" spans="4:44" s="5" customFormat="1" x14ac:dyDescent="0.25">
      <c r="D62" s="49" t="str">
        <f t="shared" si="1"/>
        <v/>
      </c>
      <c r="F62" s="5" t="str">
        <f t="shared" si="2"/>
        <v/>
      </c>
      <c r="I62" s="7">
        <f t="shared" ca="1" si="0"/>
        <v>46149</v>
      </c>
      <c r="K62" s="39" t="str">
        <f t="shared" si="3"/>
        <v/>
      </c>
      <c r="R62" s="44"/>
      <c r="S62" s="44"/>
      <c r="T62" s="44"/>
      <c r="AR62" s="4" t="str">
        <f t="shared" si="4"/>
        <v/>
      </c>
    </row>
    <row r="63" spans="4:44" s="8" customFormat="1" x14ac:dyDescent="0.25">
      <c r="D63" s="49" t="str">
        <f t="shared" si="1"/>
        <v/>
      </c>
      <c r="F63" s="5" t="str">
        <f t="shared" si="2"/>
        <v/>
      </c>
      <c r="I63" s="52">
        <f t="shared" ca="1" si="0"/>
        <v>46149</v>
      </c>
      <c r="K63" s="39" t="str">
        <f t="shared" si="3"/>
        <v/>
      </c>
      <c r="R63" s="46"/>
      <c r="S63" s="44"/>
      <c r="T63" s="46"/>
      <c r="AR63" s="4" t="str">
        <f t="shared" si="4"/>
        <v/>
      </c>
    </row>
    <row r="64" spans="4:44" s="5" customFormat="1" x14ac:dyDescent="0.25">
      <c r="D64" s="49" t="str">
        <f t="shared" si="1"/>
        <v/>
      </c>
      <c r="F64" s="5" t="str">
        <f t="shared" si="2"/>
        <v/>
      </c>
      <c r="I64" s="7">
        <f t="shared" ca="1" si="0"/>
        <v>46149</v>
      </c>
      <c r="K64" s="39" t="str">
        <f t="shared" si="3"/>
        <v/>
      </c>
      <c r="R64" s="44"/>
      <c r="S64" s="44"/>
      <c r="T64" s="44"/>
      <c r="AR64" s="4" t="str">
        <f t="shared" si="4"/>
        <v/>
      </c>
    </row>
    <row r="65" spans="4:44" s="8" customFormat="1" x14ac:dyDescent="0.25">
      <c r="D65" s="49" t="str">
        <f t="shared" si="1"/>
        <v/>
      </c>
      <c r="F65" s="5" t="str">
        <f t="shared" si="2"/>
        <v/>
      </c>
      <c r="I65" s="52">
        <f t="shared" ca="1" si="0"/>
        <v>46149</v>
      </c>
      <c r="K65" s="39" t="str">
        <f t="shared" si="3"/>
        <v/>
      </c>
      <c r="R65" s="46"/>
      <c r="S65" s="44"/>
      <c r="T65" s="46"/>
      <c r="AR65" s="4" t="str">
        <f t="shared" si="4"/>
        <v/>
      </c>
    </row>
    <row r="66" spans="4:44" s="5" customFormat="1" x14ac:dyDescent="0.25">
      <c r="D66" s="49" t="str">
        <f t="shared" si="1"/>
        <v/>
      </c>
      <c r="F66" s="5" t="str">
        <f t="shared" si="2"/>
        <v/>
      </c>
      <c r="I66" s="7">
        <f t="shared" ca="1" si="0"/>
        <v>46149</v>
      </c>
      <c r="K66" s="39" t="str">
        <f t="shared" si="3"/>
        <v/>
      </c>
      <c r="R66" s="44"/>
      <c r="S66" s="44" t="str">
        <f t="shared" ref="S66" si="5">IFERROR(IF(OR(Q66="Outreach",Q66=""),"",R66),"")</f>
        <v/>
      </c>
      <c r="T66" s="44"/>
      <c r="AR66" s="4" t="str">
        <f t="shared" si="4"/>
        <v/>
      </c>
    </row>
    <row r="67" spans="4:44" s="8" customFormat="1" x14ac:dyDescent="0.25">
      <c r="D67" s="49" t="str">
        <f t="shared" ref="D67:D130" si="6">IF(TRIM(F67)="","",COUNTIF($F$2:$F$200,F67))</f>
        <v/>
      </c>
      <c r="F67" s="5" t="str">
        <f t="shared" ref="F67:F130" si="7">IF(AND(LEN(TRIM(G67))=0,LEN(TRIM(H67))=0),"",CONCATENATE(TRIM(G67),", ",TRIM(H67)))</f>
        <v/>
      </c>
      <c r="I67" s="52">
        <f ca="1">TODAY()</f>
        <v>46149</v>
      </c>
      <c r="K67" s="39" t="str">
        <f t="shared" ref="K67:K130" si="8">IF(AND(TRIM(A67)&lt;&gt;"",TRIM(J67)&lt;&gt;""),IFERROR(DATEDIF(J67,A67,"Y"),""),"")</f>
        <v/>
      </c>
      <c r="R67" s="46"/>
      <c r="S67" s="44" t="str">
        <f t="shared" ref="S67:S130" si="9">IFERROR(IF(OR(Q67="Outreach",Q67=""),"",R67),"")</f>
        <v/>
      </c>
      <c r="T67" s="46"/>
      <c r="AR67" s="4" t="str">
        <f t="shared" si="4"/>
        <v/>
      </c>
    </row>
    <row r="68" spans="4:44" s="5" customFormat="1" x14ac:dyDescent="0.25">
      <c r="D68" s="49" t="str">
        <f t="shared" si="6"/>
        <v/>
      </c>
      <c r="F68" s="5" t="str">
        <f t="shared" si="7"/>
        <v/>
      </c>
      <c r="I68" s="7">
        <f ca="1">TODAY()</f>
        <v>46149</v>
      </c>
      <c r="K68" s="39" t="str">
        <f t="shared" si="8"/>
        <v/>
      </c>
      <c r="R68" s="44"/>
      <c r="S68" s="44" t="str">
        <f t="shared" si="9"/>
        <v/>
      </c>
      <c r="T68" s="44"/>
      <c r="AR68" s="4" t="str">
        <f t="shared" si="4"/>
        <v/>
      </c>
    </row>
    <row r="69" spans="4:44" s="8" customFormat="1" x14ac:dyDescent="0.25">
      <c r="D69" s="49" t="str">
        <f t="shared" si="6"/>
        <v/>
      </c>
      <c r="F69" s="5" t="str">
        <f t="shared" si="7"/>
        <v/>
      </c>
      <c r="I69" s="52">
        <f ca="1">TODAY()</f>
        <v>46149</v>
      </c>
      <c r="K69" s="39" t="str">
        <f t="shared" si="8"/>
        <v/>
      </c>
      <c r="R69" s="46"/>
      <c r="S69" s="44" t="str">
        <f t="shared" si="9"/>
        <v/>
      </c>
      <c r="T69" s="46"/>
      <c r="AR69" s="4" t="str">
        <f t="shared" ref="AR69:AR132" si="10">IF(R69&lt;&gt;"",R69*1440,"")</f>
        <v/>
      </c>
    </row>
    <row r="70" spans="4:44" s="5" customFormat="1" x14ac:dyDescent="0.25">
      <c r="D70" s="49" t="str">
        <f t="shared" si="6"/>
        <v/>
      </c>
      <c r="F70" s="5" t="str">
        <f t="shared" si="7"/>
        <v/>
      </c>
      <c r="I70" s="7">
        <f t="shared" ref="I70:I95" ca="1" si="11">TODAY()</f>
        <v>46149</v>
      </c>
      <c r="K70" s="39" t="str">
        <f t="shared" si="8"/>
        <v/>
      </c>
      <c r="R70" s="44"/>
      <c r="S70" s="44" t="str">
        <f t="shared" si="9"/>
        <v/>
      </c>
      <c r="T70" s="44"/>
      <c r="AR70" s="4" t="str">
        <f t="shared" si="10"/>
        <v/>
      </c>
    </row>
    <row r="71" spans="4:44" s="8" customFormat="1" x14ac:dyDescent="0.25">
      <c r="D71" s="49" t="str">
        <f t="shared" si="6"/>
        <v/>
      </c>
      <c r="F71" s="5" t="str">
        <f t="shared" si="7"/>
        <v/>
      </c>
      <c r="I71" s="52">
        <f t="shared" ca="1" si="11"/>
        <v>46149</v>
      </c>
      <c r="K71" s="39" t="str">
        <f t="shared" si="8"/>
        <v/>
      </c>
      <c r="R71" s="46"/>
      <c r="S71" s="44" t="str">
        <f t="shared" si="9"/>
        <v/>
      </c>
      <c r="T71" s="46"/>
      <c r="AR71" s="4" t="str">
        <f t="shared" si="10"/>
        <v/>
      </c>
    </row>
    <row r="72" spans="4:44" s="5" customFormat="1" x14ac:dyDescent="0.25">
      <c r="D72" s="49" t="str">
        <f t="shared" si="6"/>
        <v/>
      </c>
      <c r="F72" s="5" t="str">
        <f t="shared" si="7"/>
        <v/>
      </c>
      <c r="I72" s="7">
        <f t="shared" ca="1" si="11"/>
        <v>46149</v>
      </c>
      <c r="K72" s="39" t="str">
        <f t="shared" si="8"/>
        <v/>
      </c>
      <c r="R72" s="44"/>
      <c r="S72" s="44" t="str">
        <f t="shared" si="9"/>
        <v/>
      </c>
      <c r="T72" s="44"/>
      <c r="AR72" s="4" t="str">
        <f t="shared" si="10"/>
        <v/>
      </c>
    </row>
    <row r="73" spans="4:44" s="8" customFormat="1" x14ac:dyDescent="0.25">
      <c r="D73" s="49" t="str">
        <f t="shared" si="6"/>
        <v/>
      </c>
      <c r="F73" s="5" t="str">
        <f t="shared" si="7"/>
        <v/>
      </c>
      <c r="I73" s="52">
        <f t="shared" ca="1" si="11"/>
        <v>46149</v>
      </c>
      <c r="K73" s="39" t="str">
        <f t="shared" si="8"/>
        <v/>
      </c>
      <c r="R73" s="46"/>
      <c r="S73" s="44" t="str">
        <f t="shared" si="9"/>
        <v/>
      </c>
      <c r="T73" s="46"/>
      <c r="AR73" s="4" t="str">
        <f t="shared" si="10"/>
        <v/>
      </c>
    </row>
    <row r="74" spans="4:44" s="5" customFormat="1" x14ac:dyDescent="0.25">
      <c r="D74" s="49" t="str">
        <f t="shared" si="6"/>
        <v/>
      </c>
      <c r="F74" s="5" t="str">
        <f t="shared" si="7"/>
        <v/>
      </c>
      <c r="I74" s="7">
        <f t="shared" ca="1" si="11"/>
        <v>46149</v>
      </c>
      <c r="K74" s="39" t="str">
        <f t="shared" si="8"/>
        <v/>
      </c>
      <c r="R74" s="44"/>
      <c r="S74" s="44" t="str">
        <f t="shared" si="9"/>
        <v/>
      </c>
      <c r="T74" s="44"/>
      <c r="AR74" s="4" t="str">
        <f t="shared" si="10"/>
        <v/>
      </c>
    </row>
    <row r="75" spans="4:44" s="8" customFormat="1" x14ac:dyDescent="0.25">
      <c r="D75" s="49" t="str">
        <f t="shared" si="6"/>
        <v/>
      </c>
      <c r="F75" s="5" t="str">
        <f t="shared" si="7"/>
        <v/>
      </c>
      <c r="I75" s="52">
        <f t="shared" ca="1" si="11"/>
        <v>46149</v>
      </c>
      <c r="K75" s="39" t="str">
        <f t="shared" si="8"/>
        <v/>
      </c>
      <c r="R75" s="46"/>
      <c r="S75" s="44" t="str">
        <f t="shared" si="9"/>
        <v/>
      </c>
      <c r="T75" s="46"/>
      <c r="AR75" s="4" t="str">
        <f t="shared" si="10"/>
        <v/>
      </c>
    </row>
    <row r="76" spans="4:44" s="5" customFormat="1" x14ac:dyDescent="0.25">
      <c r="D76" s="49" t="str">
        <f t="shared" si="6"/>
        <v/>
      </c>
      <c r="F76" s="5" t="str">
        <f t="shared" si="7"/>
        <v/>
      </c>
      <c r="I76" s="7">
        <f t="shared" ca="1" si="11"/>
        <v>46149</v>
      </c>
      <c r="K76" s="39" t="str">
        <f t="shared" si="8"/>
        <v/>
      </c>
      <c r="R76" s="44"/>
      <c r="S76" s="44" t="str">
        <f t="shared" si="9"/>
        <v/>
      </c>
      <c r="T76" s="44"/>
      <c r="AR76" s="4" t="str">
        <f t="shared" si="10"/>
        <v/>
      </c>
    </row>
    <row r="77" spans="4:44" s="8" customFormat="1" x14ac:dyDescent="0.25">
      <c r="D77" s="49" t="str">
        <f t="shared" si="6"/>
        <v/>
      </c>
      <c r="F77" s="5" t="str">
        <f t="shared" si="7"/>
        <v/>
      </c>
      <c r="I77" s="52">
        <f t="shared" ca="1" si="11"/>
        <v>46149</v>
      </c>
      <c r="K77" s="39" t="str">
        <f t="shared" si="8"/>
        <v/>
      </c>
      <c r="R77" s="46"/>
      <c r="S77" s="44" t="str">
        <f t="shared" si="9"/>
        <v/>
      </c>
      <c r="T77" s="46"/>
      <c r="AR77" s="4" t="str">
        <f t="shared" si="10"/>
        <v/>
      </c>
    </row>
    <row r="78" spans="4:44" s="5" customFormat="1" x14ac:dyDescent="0.25">
      <c r="D78" s="49" t="str">
        <f t="shared" si="6"/>
        <v/>
      </c>
      <c r="F78" s="5" t="str">
        <f t="shared" si="7"/>
        <v/>
      </c>
      <c r="I78" s="7">
        <f t="shared" ca="1" si="11"/>
        <v>46149</v>
      </c>
      <c r="K78" s="39" t="str">
        <f t="shared" si="8"/>
        <v/>
      </c>
      <c r="R78" s="44"/>
      <c r="S78" s="44" t="str">
        <f t="shared" si="9"/>
        <v/>
      </c>
      <c r="T78" s="44"/>
      <c r="AR78" s="4" t="str">
        <f t="shared" si="10"/>
        <v/>
      </c>
    </row>
    <row r="79" spans="4:44" s="8" customFormat="1" x14ac:dyDescent="0.25">
      <c r="D79" s="49" t="str">
        <f t="shared" si="6"/>
        <v/>
      </c>
      <c r="F79" s="5" t="str">
        <f t="shared" si="7"/>
        <v/>
      </c>
      <c r="I79" s="52">
        <f t="shared" ca="1" si="11"/>
        <v>46149</v>
      </c>
      <c r="K79" s="39" t="str">
        <f t="shared" si="8"/>
        <v/>
      </c>
      <c r="R79" s="46"/>
      <c r="S79" s="44" t="str">
        <f t="shared" si="9"/>
        <v/>
      </c>
      <c r="T79" s="46"/>
      <c r="AR79" s="4" t="str">
        <f t="shared" si="10"/>
        <v/>
      </c>
    </row>
    <row r="80" spans="4:44" s="5" customFormat="1" x14ac:dyDescent="0.25">
      <c r="D80" s="49" t="str">
        <f t="shared" si="6"/>
        <v/>
      </c>
      <c r="F80" s="5" t="str">
        <f t="shared" si="7"/>
        <v/>
      </c>
      <c r="I80" s="7">
        <f t="shared" ca="1" si="11"/>
        <v>46149</v>
      </c>
      <c r="K80" s="39" t="str">
        <f t="shared" si="8"/>
        <v/>
      </c>
      <c r="R80" s="44"/>
      <c r="S80" s="44" t="str">
        <f t="shared" si="9"/>
        <v/>
      </c>
      <c r="T80" s="44"/>
      <c r="AR80" s="4" t="str">
        <f t="shared" si="10"/>
        <v/>
      </c>
    </row>
    <row r="81" spans="4:44" s="8" customFormat="1" x14ac:dyDescent="0.25">
      <c r="D81" s="49" t="str">
        <f t="shared" si="6"/>
        <v/>
      </c>
      <c r="F81" s="5" t="str">
        <f t="shared" si="7"/>
        <v/>
      </c>
      <c r="I81" s="52">
        <f t="shared" ca="1" si="11"/>
        <v>46149</v>
      </c>
      <c r="K81" s="39" t="str">
        <f t="shared" si="8"/>
        <v/>
      </c>
      <c r="R81" s="46"/>
      <c r="S81" s="44" t="str">
        <f t="shared" si="9"/>
        <v/>
      </c>
      <c r="T81" s="46"/>
      <c r="AR81" s="4" t="str">
        <f t="shared" si="10"/>
        <v/>
      </c>
    </row>
    <row r="82" spans="4:44" s="5" customFormat="1" x14ac:dyDescent="0.25">
      <c r="D82" s="49" t="str">
        <f t="shared" si="6"/>
        <v/>
      </c>
      <c r="F82" s="5" t="str">
        <f t="shared" si="7"/>
        <v/>
      </c>
      <c r="I82" s="7">
        <f t="shared" ca="1" si="11"/>
        <v>46149</v>
      </c>
      <c r="K82" s="39" t="str">
        <f t="shared" si="8"/>
        <v/>
      </c>
      <c r="R82" s="44"/>
      <c r="S82" s="44" t="str">
        <f t="shared" si="9"/>
        <v/>
      </c>
      <c r="T82" s="44"/>
      <c r="AR82" s="4" t="str">
        <f t="shared" si="10"/>
        <v/>
      </c>
    </row>
    <row r="83" spans="4:44" s="8" customFormat="1" x14ac:dyDescent="0.25">
      <c r="D83" s="49" t="str">
        <f t="shared" si="6"/>
        <v/>
      </c>
      <c r="F83" s="5" t="str">
        <f t="shared" si="7"/>
        <v/>
      </c>
      <c r="I83" s="52">
        <f t="shared" ca="1" si="11"/>
        <v>46149</v>
      </c>
      <c r="K83" s="39" t="str">
        <f t="shared" si="8"/>
        <v/>
      </c>
      <c r="R83" s="46"/>
      <c r="S83" s="44" t="str">
        <f t="shared" si="9"/>
        <v/>
      </c>
      <c r="T83" s="46"/>
      <c r="AR83" s="4" t="str">
        <f t="shared" si="10"/>
        <v/>
      </c>
    </row>
    <row r="84" spans="4:44" s="5" customFormat="1" x14ac:dyDescent="0.25">
      <c r="D84" s="49" t="str">
        <f t="shared" si="6"/>
        <v/>
      </c>
      <c r="F84" s="5" t="str">
        <f t="shared" si="7"/>
        <v/>
      </c>
      <c r="I84" s="7">
        <f t="shared" ca="1" si="11"/>
        <v>46149</v>
      </c>
      <c r="K84" s="39" t="str">
        <f t="shared" si="8"/>
        <v/>
      </c>
      <c r="R84" s="44"/>
      <c r="S84" s="44" t="str">
        <f t="shared" si="9"/>
        <v/>
      </c>
      <c r="T84" s="44"/>
      <c r="AR84" s="4" t="str">
        <f t="shared" si="10"/>
        <v/>
      </c>
    </row>
    <row r="85" spans="4:44" s="8" customFormat="1" x14ac:dyDescent="0.25">
      <c r="D85" s="49" t="str">
        <f t="shared" si="6"/>
        <v/>
      </c>
      <c r="F85" s="5" t="str">
        <f t="shared" si="7"/>
        <v/>
      </c>
      <c r="I85" s="52">
        <f t="shared" ca="1" si="11"/>
        <v>46149</v>
      </c>
      <c r="K85" s="39" t="str">
        <f t="shared" si="8"/>
        <v/>
      </c>
      <c r="R85" s="46"/>
      <c r="S85" s="44" t="str">
        <f t="shared" si="9"/>
        <v/>
      </c>
      <c r="T85" s="46"/>
      <c r="AR85" s="4" t="str">
        <f t="shared" si="10"/>
        <v/>
      </c>
    </row>
    <row r="86" spans="4:44" s="5" customFormat="1" x14ac:dyDescent="0.25">
      <c r="D86" s="49" t="str">
        <f t="shared" si="6"/>
        <v/>
      </c>
      <c r="F86" s="5" t="str">
        <f t="shared" si="7"/>
        <v/>
      </c>
      <c r="I86" s="7">
        <f t="shared" ca="1" si="11"/>
        <v>46149</v>
      </c>
      <c r="K86" s="39" t="str">
        <f t="shared" si="8"/>
        <v/>
      </c>
      <c r="R86" s="44"/>
      <c r="S86" s="44" t="str">
        <f t="shared" si="9"/>
        <v/>
      </c>
      <c r="T86" s="44"/>
      <c r="AR86" s="4" t="str">
        <f t="shared" si="10"/>
        <v/>
      </c>
    </row>
    <row r="87" spans="4:44" s="8" customFormat="1" x14ac:dyDescent="0.25">
      <c r="D87" s="49" t="str">
        <f t="shared" si="6"/>
        <v/>
      </c>
      <c r="F87" s="5" t="str">
        <f t="shared" si="7"/>
        <v/>
      </c>
      <c r="I87" s="52">
        <f t="shared" ca="1" si="11"/>
        <v>46149</v>
      </c>
      <c r="K87" s="39" t="str">
        <f t="shared" si="8"/>
        <v/>
      </c>
      <c r="R87" s="46"/>
      <c r="S87" s="44" t="str">
        <f t="shared" si="9"/>
        <v/>
      </c>
      <c r="T87" s="46"/>
      <c r="AR87" s="4" t="str">
        <f t="shared" si="10"/>
        <v/>
      </c>
    </row>
    <row r="88" spans="4:44" s="5" customFormat="1" x14ac:dyDescent="0.25">
      <c r="D88" s="49" t="str">
        <f t="shared" si="6"/>
        <v/>
      </c>
      <c r="F88" s="5" t="str">
        <f t="shared" si="7"/>
        <v/>
      </c>
      <c r="I88" s="7">
        <f t="shared" ca="1" si="11"/>
        <v>46149</v>
      </c>
      <c r="K88" s="39" t="str">
        <f t="shared" si="8"/>
        <v/>
      </c>
      <c r="R88" s="44"/>
      <c r="S88" s="44" t="str">
        <f t="shared" si="9"/>
        <v/>
      </c>
      <c r="T88" s="44"/>
      <c r="AR88" s="4" t="str">
        <f t="shared" si="10"/>
        <v/>
      </c>
    </row>
    <row r="89" spans="4:44" s="8" customFormat="1" x14ac:dyDescent="0.25">
      <c r="D89" s="49" t="str">
        <f t="shared" si="6"/>
        <v/>
      </c>
      <c r="F89" s="5" t="str">
        <f t="shared" si="7"/>
        <v/>
      </c>
      <c r="I89" s="52">
        <f t="shared" ca="1" si="11"/>
        <v>46149</v>
      </c>
      <c r="K89" s="39" t="str">
        <f t="shared" si="8"/>
        <v/>
      </c>
      <c r="R89" s="46"/>
      <c r="S89" s="44" t="str">
        <f t="shared" si="9"/>
        <v/>
      </c>
      <c r="T89" s="46"/>
      <c r="AR89" s="4" t="str">
        <f t="shared" si="10"/>
        <v/>
      </c>
    </row>
    <row r="90" spans="4:44" s="5" customFormat="1" x14ac:dyDescent="0.25">
      <c r="D90" s="49" t="str">
        <f t="shared" si="6"/>
        <v/>
      </c>
      <c r="F90" s="5" t="str">
        <f t="shared" si="7"/>
        <v/>
      </c>
      <c r="I90" s="7">
        <f t="shared" ca="1" si="11"/>
        <v>46149</v>
      </c>
      <c r="K90" s="39" t="str">
        <f t="shared" si="8"/>
        <v/>
      </c>
      <c r="R90" s="44"/>
      <c r="S90" s="44" t="str">
        <f t="shared" si="9"/>
        <v/>
      </c>
      <c r="T90" s="44"/>
      <c r="AR90" s="4" t="str">
        <f t="shared" si="10"/>
        <v/>
      </c>
    </row>
    <row r="91" spans="4:44" s="8" customFormat="1" x14ac:dyDescent="0.25">
      <c r="D91" s="49" t="str">
        <f t="shared" si="6"/>
        <v/>
      </c>
      <c r="F91" s="5" t="str">
        <f t="shared" si="7"/>
        <v/>
      </c>
      <c r="I91" s="52">
        <f t="shared" ca="1" si="11"/>
        <v>46149</v>
      </c>
      <c r="K91" s="39" t="str">
        <f t="shared" si="8"/>
        <v/>
      </c>
      <c r="R91" s="46"/>
      <c r="S91" s="44" t="str">
        <f t="shared" si="9"/>
        <v/>
      </c>
      <c r="T91" s="46"/>
      <c r="AR91" s="4" t="str">
        <f t="shared" si="10"/>
        <v/>
      </c>
    </row>
    <row r="92" spans="4:44" s="5" customFormat="1" x14ac:dyDescent="0.25">
      <c r="D92" s="49" t="str">
        <f t="shared" si="6"/>
        <v/>
      </c>
      <c r="F92" s="5" t="str">
        <f t="shared" si="7"/>
        <v/>
      </c>
      <c r="I92" s="7">
        <f t="shared" ca="1" si="11"/>
        <v>46149</v>
      </c>
      <c r="K92" s="39" t="str">
        <f t="shared" si="8"/>
        <v/>
      </c>
      <c r="R92" s="44"/>
      <c r="S92" s="44" t="str">
        <f t="shared" si="9"/>
        <v/>
      </c>
      <c r="T92" s="44"/>
      <c r="AR92" s="4" t="str">
        <f t="shared" si="10"/>
        <v/>
      </c>
    </row>
    <row r="93" spans="4:44" s="8" customFormat="1" x14ac:dyDescent="0.25">
      <c r="D93" s="49" t="str">
        <f t="shared" si="6"/>
        <v/>
      </c>
      <c r="F93" s="5" t="str">
        <f t="shared" si="7"/>
        <v/>
      </c>
      <c r="I93" s="52">
        <f t="shared" ca="1" si="11"/>
        <v>46149</v>
      </c>
      <c r="K93" s="39" t="str">
        <f t="shared" si="8"/>
        <v/>
      </c>
      <c r="R93" s="46"/>
      <c r="S93" s="44" t="str">
        <f t="shared" si="9"/>
        <v/>
      </c>
      <c r="T93" s="46"/>
      <c r="AR93" s="4" t="str">
        <f t="shared" si="10"/>
        <v/>
      </c>
    </row>
    <row r="94" spans="4:44" s="5" customFormat="1" x14ac:dyDescent="0.25">
      <c r="D94" s="49" t="str">
        <f t="shared" si="6"/>
        <v/>
      </c>
      <c r="F94" s="5" t="str">
        <f t="shared" si="7"/>
        <v/>
      </c>
      <c r="I94" s="7">
        <f t="shared" ca="1" si="11"/>
        <v>46149</v>
      </c>
      <c r="K94" s="39" t="str">
        <f t="shared" si="8"/>
        <v/>
      </c>
      <c r="R94" s="44"/>
      <c r="S94" s="44" t="str">
        <f t="shared" si="9"/>
        <v/>
      </c>
      <c r="T94" s="44"/>
      <c r="AR94" s="4" t="str">
        <f t="shared" si="10"/>
        <v/>
      </c>
    </row>
    <row r="95" spans="4:44" s="8" customFormat="1" x14ac:dyDescent="0.25">
      <c r="D95" s="49" t="str">
        <f t="shared" si="6"/>
        <v/>
      </c>
      <c r="F95" s="5" t="str">
        <f t="shared" si="7"/>
        <v/>
      </c>
      <c r="I95" s="52">
        <f t="shared" ca="1" si="11"/>
        <v>46149</v>
      </c>
      <c r="K95" s="39" t="str">
        <f t="shared" si="8"/>
        <v/>
      </c>
      <c r="R95" s="46"/>
      <c r="S95" s="44" t="str">
        <f t="shared" si="9"/>
        <v/>
      </c>
      <c r="T95" s="46"/>
      <c r="AR95" s="4" t="str">
        <f t="shared" si="10"/>
        <v/>
      </c>
    </row>
    <row r="96" spans="4:44" s="5" customFormat="1" x14ac:dyDescent="0.25">
      <c r="D96" s="49" t="str">
        <f t="shared" si="6"/>
        <v/>
      </c>
      <c r="F96" s="5" t="str">
        <f t="shared" si="7"/>
        <v/>
      </c>
      <c r="I96" s="7">
        <f ca="1">TODAY()</f>
        <v>46149</v>
      </c>
      <c r="K96" s="39" t="str">
        <f t="shared" si="8"/>
        <v/>
      </c>
      <c r="R96" s="44"/>
      <c r="S96" s="44" t="str">
        <f t="shared" si="9"/>
        <v/>
      </c>
      <c r="T96" s="44"/>
      <c r="AR96" s="4" t="str">
        <f t="shared" si="10"/>
        <v/>
      </c>
    </row>
    <row r="97" spans="4:44" s="8" customFormat="1" x14ac:dyDescent="0.25">
      <c r="D97" s="49" t="str">
        <f t="shared" si="6"/>
        <v/>
      </c>
      <c r="F97" s="5" t="str">
        <f t="shared" si="7"/>
        <v/>
      </c>
      <c r="I97" s="52">
        <f t="shared" ref="I97:I130" ca="1" si="12">TODAY()</f>
        <v>46149</v>
      </c>
      <c r="K97" s="39" t="str">
        <f t="shared" si="8"/>
        <v/>
      </c>
      <c r="R97" s="46"/>
      <c r="S97" s="44" t="str">
        <f t="shared" si="9"/>
        <v/>
      </c>
      <c r="T97" s="46"/>
      <c r="AR97" s="4" t="str">
        <f t="shared" si="10"/>
        <v/>
      </c>
    </row>
    <row r="98" spans="4:44" s="5" customFormat="1" x14ac:dyDescent="0.25">
      <c r="D98" s="49" t="str">
        <f t="shared" si="6"/>
        <v/>
      </c>
      <c r="F98" s="5" t="str">
        <f t="shared" si="7"/>
        <v/>
      </c>
      <c r="I98" s="7">
        <f t="shared" ca="1" si="12"/>
        <v>46149</v>
      </c>
      <c r="K98" s="39" t="str">
        <f t="shared" si="8"/>
        <v/>
      </c>
      <c r="R98" s="44"/>
      <c r="S98" s="44" t="str">
        <f t="shared" si="9"/>
        <v/>
      </c>
      <c r="T98" s="44"/>
      <c r="AR98" s="4" t="str">
        <f t="shared" si="10"/>
        <v/>
      </c>
    </row>
    <row r="99" spans="4:44" s="8" customFormat="1" x14ac:dyDescent="0.25">
      <c r="D99" s="49" t="str">
        <f t="shared" si="6"/>
        <v/>
      </c>
      <c r="F99" s="5" t="str">
        <f t="shared" si="7"/>
        <v/>
      </c>
      <c r="I99" s="52">
        <f t="shared" ca="1" si="12"/>
        <v>46149</v>
      </c>
      <c r="K99" s="39" t="str">
        <f t="shared" si="8"/>
        <v/>
      </c>
      <c r="R99" s="46"/>
      <c r="S99" s="44" t="str">
        <f t="shared" si="9"/>
        <v/>
      </c>
      <c r="T99" s="46"/>
      <c r="AR99" s="4" t="str">
        <f t="shared" si="10"/>
        <v/>
      </c>
    </row>
    <row r="100" spans="4:44" s="5" customFormat="1" x14ac:dyDescent="0.25">
      <c r="D100" s="49" t="str">
        <f t="shared" si="6"/>
        <v/>
      </c>
      <c r="F100" s="5" t="str">
        <f t="shared" si="7"/>
        <v/>
      </c>
      <c r="I100" s="7">
        <f t="shared" ca="1" si="12"/>
        <v>46149</v>
      </c>
      <c r="K100" s="39" t="str">
        <f t="shared" si="8"/>
        <v/>
      </c>
      <c r="R100" s="44"/>
      <c r="S100" s="44" t="str">
        <f t="shared" si="9"/>
        <v/>
      </c>
      <c r="T100" s="44"/>
      <c r="AR100" s="4" t="str">
        <f t="shared" si="10"/>
        <v/>
      </c>
    </row>
    <row r="101" spans="4:44" s="8" customFormat="1" x14ac:dyDescent="0.25">
      <c r="D101" s="49" t="str">
        <f t="shared" si="6"/>
        <v/>
      </c>
      <c r="F101" s="5" t="str">
        <f t="shared" si="7"/>
        <v/>
      </c>
      <c r="I101" s="52">
        <f t="shared" ca="1" si="12"/>
        <v>46149</v>
      </c>
      <c r="K101" s="39" t="str">
        <f t="shared" si="8"/>
        <v/>
      </c>
      <c r="R101" s="46"/>
      <c r="S101" s="44" t="str">
        <f t="shared" si="9"/>
        <v/>
      </c>
      <c r="T101" s="46"/>
      <c r="AR101" s="4" t="str">
        <f t="shared" si="10"/>
        <v/>
      </c>
    </row>
    <row r="102" spans="4:44" s="5" customFormat="1" x14ac:dyDescent="0.25">
      <c r="D102" s="49" t="str">
        <f t="shared" si="6"/>
        <v/>
      </c>
      <c r="F102" s="5" t="str">
        <f t="shared" si="7"/>
        <v/>
      </c>
      <c r="I102" s="7">
        <f t="shared" ca="1" si="12"/>
        <v>46149</v>
      </c>
      <c r="K102" s="39" t="str">
        <f t="shared" si="8"/>
        <v/>
      </c>
      <c r="R102" s="44"/>
      <c r="S102" s="44" t="str">
        <f t="shared" si="9"/>
        <v/>
      </c>
      <c r="T102" s="44"/>
      <c r="AR102" s="4" t="str">
        <f t="shared" si="10"/>
        <v/>
      </c>
    </row>
    <row r="103" spans="4:44" s="8" customFormat="1" x14ac:dyDescent="0.25">
      <c r="D103" s="49" t="str">
        <f t="shared" si="6"/>
        <v/>
      </c>
      <c r="F103" s="5" t="str">
        <f t="shared" si="7"/>
        <v/>
      </c>
      <c r="I103" s="52">
        <f t="shared" ca="1" si="12"/>
        <v>46149</v>
      </c>
      <c r="K103" s="39" t="str">
        <f t="shared" si="8"/>
        <v/>
      </c>
      <c r="R103" s="46"/>
      <c r="S103" s="44" t="str">
        <f t="shared" si="9"/>
        <v/>
      </c>
      <c r="T103" s="46"/>
      <c r="AR103" s="4" t="str">
        <f t="shared" si="10"/>
        <v/>
      </c>
    </row>
    <row r="104" spans="4:44" s="5" customFormat="1" x14ac:dyDescent="0.25">
      <c r="D104" s="49" t="str">
        <f t="shared" si="6"/>
        <v/>
      </c>
      <c r="F104" s="5" t="str">
        <f t="shared" si="7"/>
        <v/>
      </c>
      <c r="I104" s="7">
        <f t="shared" ca="1" si="12"/>
        <v>46149</v>
      </c>
      <c r="K104" s="39" t="str">
        <f t="shared" si="8"/>
        <v/>
      </c>
      <c r="R104" s="44"/>
      <c r="S104" s="44" t="str">
        <f t="shared" si="9"/>
        <v/>
      </c>
      <c r="T104" s="44"/>
      <c r="AR104" s="4" t="str">
        <f t="shared" si="10"/>
        <v/>
      </c>
    </row>
    <row r="105" spans="4:44" s="8" customFormat="1" x14ac:dyDescent="0.25">
      <c r="D105" s="49" t="str">
        <f t="shared" si="6"/>
        <v/>
      </c>
      <c r="F105" s="5" t="str">
        <f t="shared" si="7"/>
        <v/>
      </c>
      <c r="I105" s="52">
        <f t="shared" ca="1" si="12"/>
        <v>46149</v>
      </c>
      <c r="K105" s="39" t="str">
        <f t="shared" si="8"/>
        <v/>
      </c>
      <c r="R105" s="46"/>
      <c r="S105" s="44" t="str">
        <f t="shared" si="9"/>
        <v/>
      </c>
      <c r="T105" s="46"/>
      <c r="AR105" s="4" t="str">
        <f t="shared" si="10"/>
        <v/>
      </c>
    </row>
    <row r="106" spans="4:44" s="5" customFormat="1" x14ac:dyDescent="0.25">
      <c r="D106" s="49" t="str">
        <f t="shared" si="6"/>
        <v/>
      </c>
      <c r="F106" s="5" t="str">
        <f t="shared" si="7"/>
        <v/>
      </c>
      <c r="I106" s="7">
        <f t="shared" ca="1" si="12"/>
        <v>46149</v>
      </c>
      <c r="K106" s="39" t="str">
        <f t="shared" si="8"/>
        <v/>
      </c>
      <c r="R106" s="44"/>
      <c r="S106" s="44" t="str">
        <f t="shared" si="9"/>
        <v/>
      </c>
      <c r="T106" s="44"/>
      <c r="AR106" s="4" t="str">
        <f t="shared" si="10"/>
        <v/>
      </c>
    </row>
    <row r="107" spans="4:44" s="8" customFormat="1" x14ac:dyDescent="0.25">
      <c r="D107" s="49" t="str">
        <f t="shared" si="6"/>
        <v/>
      </c>
      <c r="F107" s="5" t="str">
        <f t="shared" si="7"/>
        <v/>
      </c>
      <c r="I107" s="52">
        <f t="shared" ca="1" si="12"/>
        <v>46149</v>
      </c>
      <c r="K107" s="39" t="str">
        <f t="shared" si="8"/>
        <v/>
      </c>
      <c r="R107" s="46"/>
      <c r="S107" s="44" t="str">
        <f t="shared" si="9"/>
        <v/>
      </c>
      <c r="T107" s="46"/>
      <c r="AR107" s="4" t="str">
        <f t="shared" si="10"/>
        <v/>
      </c>
    </row>
    <row r="108" spans="4:44" s="5" customFormat="1" x14ac:dyDescent="0.25">
      <c r="D108" s="49" t="str">
        <f t="shared" si="6"/>
        <v/>
      </c>
      <c r="F108" s="5" t="str">
        <f t="shared" si="7"/>
        <v/>
      </c>
      <c r="I108" s="7">
        <f t="shared" ca="1" si="12"/>
        <v>46149</v>
      </c>
      <c r="K108" s="39" t="str">
        <f t="shared" si="8"/>
        <v/>
      </c>
      <c r="R108" s="44"/>
      <c r="S108" s="44" t="str">
        <f t="shared" si="9"/>
        <v/>
      </c>
      <c r="T108" s="44"/>
      <c r="AR108" s="4" t="str">
        <f t="shared" si="10"/>
        <v/>
      </c>
    </row>
    <row r="109" spans="4:44" s="8" customFormat="1" x14ac:dyDescent="0.25">
      <c r="D109" s="49" t="str">
        <f t="shared" si="6"/>
        <v/>
      </c>
      <c r="F109" s="5" t="str">
        <f t="shared" si="7"/>
        <v/>
      </c>
      <c r="I109" s="52">
        <f t="shared" ca="1" si="12"/>
        <v>46149</v>
      </c>
      <c r="K109" s="39" t="str">
        <f t="shared" si="8"/>
        <v/>
      </c>
      <c r="R109" s="46"/>
      <c r="S109" s="44" t="str">
        <f t="shared" si="9"/>
        <v/>
      </c>
      <c r="T109" s="46"/>
      <c r="AR109" s="4" t="str">
        <f t="shared" si="10"/>
        <v/>
      </c>
    </row>
    <row r="110" spans="4:44" s="5" customFormat="1" x14ac:dyDescent="0.25">
      <c r="D110" s="49" t="str">
        <f t="shared" si="6"/>
        <v/>
      </c>
      <c r="F110" s="5" t="str">
        <f t="shared" si="7"/>
        <v/>
      </c>
      <c r="I110" s="7">
        <f t="shared" ca="1" si="12"/>
        <v>46149</v>
      </c>
      <c r="K110" s="39" t="str">
        <f t="shared" si="8"/>
        <v/>
      </c>
      <c r="R110" s="44"/>
      <c r="S110" s="44" t="str">
        <f t="shared" si="9"/>
        <v/>
      </c>
      <c r="T110" s="44"/>
      <c r="AR110" s="4" t="str">
        <f t="shared" si="10"/>
        <v/>
      </c>
    </row>
    <row r="111" spans="4:44" s="8" customFormat="1" x14ac:dyDescent="0.25">
      <c r="D111" s="49" t="str">
        <f t="shared" si="6"/>
        <v/>
      </c>
      <c r="F111" s="5" t="str">
        <f t="shared" si="7"/>
        <v/>
      </c>
      <c r="I111" s="52">
        <f t="shared" ca="1" si="12"/>
        <v>46149</v>
      </c>
      <c r="K111" s="39" t="str">
        <f t="shared" si="8"/>
        <v/>
      </c>
      <c r="R111" s="46"/>
      <c r="S111" s="44" t="str">
        <f t="shared" si="9"/>
        <v/>
      </c>
      <c r="T111" s="46"/>
      <c r="AR111" s="4" t="str">
        <f t="shared" si="10"/>
        <v/>
      </c>
    </row>
    <row r="112" spans="4:44" s="5" customFormat="1" x14ac:dyDescent="0.25">
      <c r="D112" s="49" t="str">
        <f t="shared" si="6"/>
        <v/>
      </c>
      <c r="F112" s="5" t="str">
        <f t="shared" si="7"/>
        <v/>
      </c>
      <c r="I112" s="7">
        <f t="shared" ca="1" si="12"/>
        <v>46149</v>
      </c>
      <c r="K112" s="39" t="str">
        <f t="shared" si="8"/>
        <v/>
      </c>
      <c r="R112" s="44"/>
      <c r="S112" s="44" t="str">
        <f t="shared" si="9"/>
        <v/>
      </c>
      <c r="T112" s="44"/>
      <c r="AR112" s="4" t="str">
        <f t="shared" si="10"/>
        <v/>
      </c>
    </row>
    <row r="113" spans="4:44" s="8" customFormat="1" x14ac:dyDescent="0.25">
      <c r="D113" s="49" t="str">
        <f t="shared" si="6"/>
        <v/>
      </c>
      <c r="F113" s="5" t="str">
        <f t="shared" si="7"/>
        <v/>
      </c>
      <c r="I113" s="52">
        <f t="shared" ca="1" si="12"/>
        <v>46149</v>
      </c>
      <c r="K113" s="39" t="str">
        <f t="shared" si="8"/>
        <v/>
      </c>
      <c r="R113" s="46"/>
      <c r="S113" s="44" t="str">
        <f t="shared" si="9"/>
        <v/>
      </c>
      <c r="T113" s="46"/>
      <c r="AR113" s="4" t="str">
        <f t="shared" si="10"/>
        <v/>
      </c>
    </row>
    <row r="114" spans="4:44" s="5" customFormat="1" x14ac:dyDescent="0.25">
      <c r="D114" s="49" t="str">
        <f t="shared" si="6"/>
        <v/>
      </c>
      <c r="F114" s="5" t="str">
        <f t="shared" si="7"/>
        <v/>
      </c>
      <c r="I114" s="7">
        <f t="shared" ca="1" si="12"/>
        <v>46149</v>
      </c>
      <c r="K114" s="39" t="str">
        <f t="shared" si="8"/>
        <v/>
      </c>
      <c r="R114" s="44"/>
      <c r="S114" s="44" t="str">
        <f t="shared" si="9"/>
        <v/>
      </c>
      <c r="T114" s="44"/>
      <c r="AR114" s="4" t="str">
        <f t="shared" si="10"/>
        <v/>
      </c>
    </row>
    <row r="115" spans="4:44" s="8" customFormat="1" x14ac:dyDescent="0.25">
      <c r="D115" s="49" t="str">
        <f t="shared" si="6"/>
        <v/>
      </c>
      <c r="F115" s="5" t="str">
        <f t="shared" si="7"/>
        <v/>
      </c>
      <c r="I115" s="52">
        <f t="shared" ca="1" si="12"/>
        <v>46149</v>
      </c>
      <c r="K115" s="39" t="str">
        <f t="shared" si="8"/>
        <v/>
      </c>
      <c r="R115" s="46"/>
      <c r="S115" s="44" t="str">
        <f t="shared" si="9"/>
        <v/>
      </c>
      <c r="T115" s="46"/>
      <c r="AR115" s="4" t="str">
        <f t="shared" si="10"/>
        <v/>
      </c>
    </row>
    <row r="116" spans="4:44" s="5" customFormat="1" x14ac:dyDescent="0.25">
      <c r="D116" s="49" t="str">
        <f t="shared" si="6"/>
        <v/>
      </c>
      <c r="F116" s="5" t="str">
        <f t="shared" si="7"/>
        <v/>
      </c>
      <c r="I116" s="7">
        <f t="shared" ca="1" si="12"/>
        <v>46149</v>
      </c>
      <c r="K116" s="39" t="str">
        <f t="shared" si="8"/>
        <v/>
      </c>
      <c r="R116" s="44"/>
      <c r="S116" s="44" t="str">
        <f t="shared" si="9"/>
        <v/>
      </c>
      <c r="T116" s="44"/>
      <c r="AR116" s="4" t="str">
        <f t="shared" si="10"/>
        <v/>
      </c>
    </row>
    <row r="117" spans="4:44" s="8" customFormat="1" x14ac:dyDescent="0.25">
      <c r="D117" s="49" t="str">
        <f t="shared" si="6"/>
        <v/>
      </c>
      <c r="F117" s="5" t="str">
        <f t="shared" si="7"/>
        <v/>
      </c>
      <c r="I117" s="52">
        <f t="shared" ca="1" si="12"/>
        <v>46149</v>
      </c>
      <c r="K117" s="39" t="str">
        <f t="shared" si="8"/>
        <v/>
      </c>
      <c r="R117" s="46"/>
      <c r="S117" s="44" t="str">
        <f t="shared" si="9"/>
        <v/>
      </c>
      <c r="T117" s="46"/>
      <c r="AR117" s="4" t="str">
        <f t="shared" si="10"/>
        <v/>
      </c>
    </row>
    <row r="118" spans="4:44" s="5" customFormat="1" x14ac:dyDescent="0.25">
      <c r="D118" s="49" t="str">
        <f t="shared" si="6"/>
        <v/>
      </c>
      <c r="F118" s="5" t="str">
        <f t="shared" si="7"/>
        <v/>
      </c>
      <c r="I118" s="7">
        <f t="shared" ca="1" si="12"/>
        <v>46149</v>
      </c>
      <c r="K118" s="39" t="str">
        <f t="shared" si="8"/>
        <v/>
      </c>
      <c r="R118" s="44"/>
      <c r="S118" s="44" t="str">
        <f t="shared" si="9"/>
        <v/>
      </c>
      <c r="T118" s="44"/>
      <c r="AR118" s="4" t="str">
        <f t="shared" si="10"/>
        <v/>
      </c>
    </row>
    <row r="119" spans="4:44" s="8" customFormat="1" x14ac:dyDescent="0.25">
      <c r="D119" s="49" t="str">
        <f t="shared" si="6"/>
        <v/>
      </c>
      <c r="F119" s="5" t="str">
        <f t="shared" si="7"/>
        <v/>
      </c>
      <c r="I119" s="52">
        <f t="shared" ca="1" si="12"/>
        <v>46149</v>
      </c>
      <c r="K119" s="39" t="str">
        <f t="shared" si="8"/>
        <v/>
      </c>
      <c r="R119" s="46"/>
      <c r="S119" s="44" t="str">
        <f t="shared" si="9"/>
        <v/>
      </c>
      <c r="T119" s="46"/>
      <c r="AR119" s="4" t="str">
        <f t="shared" si="10"/>
        <v/>
      </c>
    </row>
    <row r="120" spans="4:44" s="5" customFormat="1" x14ac:dyDescent="0.25">
      <c r="D120" s="49" t="str">
        <f t="shared" si="6"/>
        <v/>
      </c>
      <c r="F120" s="5" t="str">
        <f t="shared" si="7"/>
        <v/>
      </c>
      <c r="I120" s="7">
        <f t="shared" ca="1" si="12"/>
        <v>46149</v>
      </c>
      <c r="K120" s="39" t="str">
        <f t="shared" si="8"/>
        <v/>
      </c>
      <c r="R120" s="44"/>
      <c r="S120" s="44" t="str">
        <f t="shared" si="9"/>
        <v/>
      </c>
      <c r="T120" s="44"/>
      <c r="AR120" s="4" t="str">
        <f t="shared" si="10"/>
        <v/>
      </c>
    </row>
    <row r="121" spans="4:44" s="8" customFormat="1" x14ac:dyDescent="0.25">
      <c r="D121" s="49" t="str">
        <f t="shared" si="6"/>
        <v/>
      </c>
      <c r="F121" s="5" t="str">
        <f t="shared" si="7"/>
        <v/>
      </c>
      <c r="I121" s="52">
        <f t="shared" ca="1" si="12"/>
        <v>46149</v>
      </c>
      <c r="K121" s="39" t="str">
        <f t="shared" si="8"/>
        <v/>
      </c>
      <c r="R121" s="46"/>
      <c r="S121" s="44" t="str">
        <f t="shared" si="9"/>
        <v/>
      </c>
      <c r="T121" s="46"/>
      <c r="AR121" s="4" t="str">
        <f t="shared" si="10"/>
        <v/>
      </c>
    </row>
    <row r="122" spans="4:44" s="5" customFormat="1" x14ac:dyDescent="0.25">
      <c r="D122" s="49" t="str">
        <f t="shared" si="6"/>
        <v/>
      </c>
      <c r="F122" s="5" t="str">
        <f t="shared" si="7"/>
        <v/>
      </c>
      <c r="I122" s="7">
        <f t="shared" ca="1" si="12"/>
        <v>46149</v>
      </c>
      <c r="K122" s="39" t="str">
        <f t="shared" si="8"/>
        <v/>
      </c>
      <c r="R122" s="44"/>
      <c r="S122" s="44" t="str">
        <f t="shared" si="9"/>
        <v/>
      </c>
      <c r="T122" s="44"/>
      <c r="AR122" s="4" t="str">
        <f t="shared" si="10"/>
        <v/>
      </c>
    </row>
    <row r="123" spans="4:44" s="8" customFormat="1" x14ac:dyDescent="0.25">
      <c r="D123" s="49" t="str">
        <f t="shared" si="6"/>
        <v/>
      </c>
      <c r="F123" s="5" t="str">
        <f t="shared" si="7"/>
        <v/>
      </c>
      <c r="I123" s="52">
        <f t="shared" ca="1" si="12"/>
        <v>46149</v>
      </c>
      <c r="K123" s="39" t="str">
        <f t="shared" si="8"/>
        <v/>
      </c>
      <c r="R123" s="46"/>
      <c r="S123" s="44" t="str">
        <f t="shared" si="9"/>
        <v/>
      </c>
      <c r="T123" s="46"/>
      <c r="AR123" s="4" t="str">
        <f t="shared" si="10"/>
        <v/>
      </c>
    </row>
    <row r="124" spans="4:44" s="5" customFormat="1" x14ac:dyDescent="0.25">
      <c r="D124" s="49" t="str">
        <f t="shared" si="6"/>
        <v/>
      </c>
      <c r="F124" s="5" t="str">
        <f t="shared" si="7"/>
        <v/>
      </c>
      <c r="I124" s="7">
        <f t="shared" ca="1" si="12"/>
        <v>46149</v>
      </c>
      <c r="K124" s="39" t="str">
        <f t="shared" si="8"/>
        <v/>
      </c>
      <c r="R124" s="44"/>
      <c r="S124" s="44" t="str">
        <f t="shared" si="9"/>
        <v/>
      </c>
      <c r="T124" s="44"/>
      <c r="AR124" s="4" t="str">
        <f t="shared" si="10"/>
        <v/>
      </c>
    </row>
    <row r="125" spans="4:44" s="8" customFormat="1" x14ac:dyDescent="0.25">
      <c r="D125" s="49" t="str">
        <f t="shared" si="6"/>
        <v/>
      </c>
      <c r="F125" s="5" t="str">
        <f t="shared" si="7"/>
        <v/>
      </c>
      <c r="I125" s="52">
        <f ca="1">TODAY()</f>
        <v>46149</v>
      </c>
      <c r="K125" s="39" t="str">
        <f t="shared" si="8"/>
        <v/>
      </c>
      <c r="R125" s="46"/>
      <c r="S125" s="44" t="str">
        <f t="shared" si="9"/>
        <v/>
      </c>
      <c r="T125" s="46"/>
      <c r="AR125" s="4" t="str">
        <f t="shared" si="10"/>
        <v/>
      </c>
    </row>
    <row r="126" spans="4:44" s="5" customFormat="1" x14ac:dyDescent="0.25">
      <c r="D126" s="49" t="str">
        <f t="shared" si="6"/>
        <v/>
      </c>
      <c r="F126" s="5" t="str">
        <f t="shared" si="7"/>
        <v/>
      </c>
      <c r="I126" s="7">
        <f t="shared" ca="1" si="12"/>
        <v>46149</v>
      </c>
      <c r="K126" s="39" t="str">
        <f t="shared" si="8"/>
        <v/>
      </c>
      <c r="R126" s="44"/>
      <c r="S126" s="44" t="str">
        <f t="shared" si="9"/>
        <v/>
      </c>
      <c r="T126" s="44"/>
      <c r="AR126" s="4" t="str">
        <f t="shared" si="10"/>
        <v/>
      </c>
    </row>
    <row r="127" spans="4:44" s="8" customFormat="1" x14ac:dyDescent="0.25">
      <c r="D127" s="49" t="str">
        <f t="shared" si="6"/>
        <v/>
      </c>
      <c r="F127" s="5" t="str">
        <f t="shared" si="7"/>
        <v/>
      </c>
      <c r="I127" s="52">
        <f t="shared" ca="1" si="12"/>
        <v>46149</v>
      </c>
      <c r="K127" s="39" t="str">
        <f t="shared" si="8"/>
        <v/>
      </c>
      <c r="R127" s="46"/>
      <c r="S127" s="44" t="str">
        <f t="shared" si="9"/>
        <v/>
      </c>
      <c r="T127" s="46"/>
      <c r="AR127" s="4" t="str">
        <f t="shared" si="10"/>
        <v/>
      </c>
    </row>
    <row r="128" spans="4:44" s="5" customFormat="1" x14ac:dyDescent="0.25">
      <c r="D128" s="49" t="str">
        <f t="shared" si="6"/>
        <v/>
      </c>
      <c r="F128" s="5" t="str">
        <f t="shared" si="7"/>
        <v/>
      </c>
      <c r="I128" s="7">
        <f t="shared" ca="1" si="12"/>
        <v>46149</v>
      </c>
      <c r="K128" s="39" t="str">
        <f t="shared" si="8"/>
        <v/>
      </c>
      <c r="R128" s="44"/>
      <c r="S128" s="44" t="str">
        <f t="shared" si="9"/>
        <v/>
      </c>
      <c r="T128" s="44"/>
      <c r="AR128" s="4" t="str">
        <f t="shared" si="10"/>
        <v/>
      </c>
    </row>
    <row r="129" spans="4:44" s="8" customFormat="1" x14ac:dyDescent="0.25">
      <c r="D129" s="49" t="str">
        <f t="shared" si="6"/>
        <v/>
      </c>
      <c r="F129" s="5" t="str">
        <f t="shared" si="7"/>
        <v/>
      </c>
      <c r="I129" s="52">
        <f t="shared" ca="1" si="12"/>
        <v>46149</v>
      </c>
      <c r="K129" s="39" t="str">
        <f t="shared" si="8"/>
        <v/>
      </c>
      <c r="R129" s="46"/>
      <c r="S129" s="44" t="str">
        <f t="shared" si="9"/>
        <v/>
      </c>
      <c r="T129" s="46"/>
      <c r="AR129" s="4" t="str">
        <f t="shared" si="10"/>
        <v/>
      </c>
    </row>
    <row r="130" spans="4:44" s="5" customFormat="1" x14ac:dyDescent="0.25">
      <c r="D130" s="49" t="str">
        <f t="shared" si="6"/>
        <v/>
      </c>
      <c r="F130" s="5" t="str">
        <f t="shared" si="7"/>
        <v/>
      </c>
      <c r="I130" s="7">
        <f t="shared" ca="1" si="12"/>
        <v>46149</v>
      </c>
      <c r="K130" s="39" t="str">
        <f t="shared" si="8"/>
        <v/>
      </c>
      <c r="R130" s="44"/>
      <c r="S130" s="44" t="str">
        <f t="shared" si="9"/>
        <v/>
      </c>
      <c r="T130" s="44"/>
      <c r="AR130" s="4" t="str">
        <f t="shared" si="10"/>
        <v/>
      </c>
    </row>
    <row r="131" spans="4:44" s="8" customFormat="1" x14ac:dyDescent="0.25">
      <c r="D131" s="49" t="str">
        <f t="shared" ref="D131:D194" si="13">IF(TRIM(F131)="","",COUNTIF($F$2:$F$200,F131))</f>
        <v/>
      </c>
      <c r="F131" s="5" t="str">
        <f t="shared" ref="F131:F194" si="14">IF(AND(LEN(TRIM(G131))=0,LEN(TRIM(H131))=0),"",CONCATENATE(TRIM(G131),", ",TRIM(H131)))</f>
        <v/>
      </c>
      <c r="I131" s="52">
        <f ca="1">TODAY()</f>
        <v>46149</v>
      </c>
      <c r="K131" s="39" t="str">
        <f t="shared" ref="K131:K194" si="15">IF(AND(TRIM(A131)&lt;&gt;"",TRIM(J131)&lt;&gt;""),IFERROR(DATEDIF(J131,A131,"Y"),""),"")</f>
        <v/>
      </c>
      <c r="R131" s="46"/>
      <c r="S131" s="44" t="str">
        <f t="shared" ref="S131:S194" si="16">IFERROR(IF(OR(Q131="Outreach",Q131=""),"",R131),"")</f>
        <v/>
      </c>
      <c r="T131" s="46"/>
      <c r="AR131" s="4" t="str">
        <f t="shared" si="10"/>
        <v/>
      </c>
    </row>
    <row r="132" spans="4:44" s="5" customFormat="1" x14ac:dyDescent="0.25">
      <c r="D132" s="49" t="str">
        <f t="shared" si="13"/>
        <v/>
      </c>
      <c r="F132" s="5" t="str">
        <f t="shared" si="14"/>
        <v/>
      </c>
      <c r="I132" s="7">
        <f t="shared" ref="I132:I174" ca="1" si="17">TODAY()</f>
        <v>46149</v>
      </c>
      <c r="K132" s="39" t="str">
        <f t="shared" si="15"/>
        <v/>
      </c>
      <c r="R132" s="44"/>
      <c r="S132" s="44" t="str">
        <f t="shared" si="16"/>
        <v/>
      </c>
      <c r="T132" s="44"/>
      <c r="AR132" s="4" t="str">
        <f t="shared" si="10"/>
        <v/>
      </c>
    </row>
    <row r="133" spans="4:44" s="8" customFormat="1" x14ac:dyDescent="0.25">
      <c r="D133" s="49" t="str">
        <f t="shared" si="13"/>
        <v/>
      </c>
      <c r="F133" s="5" t="str">
        <f t="shared" si="14"/>
        <v/>
      </c>
      <c r="I133" s="52">
        <f t="shared" ca="1" si="17"/>
        <v>46149</v>
      </c>
      <c r="K133" s="39" t="str">
        <f t="shared" si="15"/>
        <v/>
      </c>
      <c r="R133" s="46"/>
      <c r="S133" s="44" t="str">
        <f t="shared" si="16"/>
        <v/>
      </c>
      <c r="T133" s="46"/>
      <c r="AR133" s="4" t="str">
        <f t="shared" ref="AR133:AR196" si="18">IF(R133&lt;&gt;"",R133*1440,"")</f>
        <v/>
      </c>
    </row>
    <row r="134" spans="4:44" s="5" customFormat="1" x14ac:dyDescent="0.25">
      <c r="D134" s="49" t="str">
        <f t="shared" si="13"/>
        <v/>
      </c>
      <c r="F134" s="5" t="str">
        <f t="shared" si="14"/>
        <v/>
      </c>
      <c r="I134" s="7">
        <f t="shared" ca="1" si="17"/>
        <v>46149</v>
      </c>
      <c r="K134" s="39" t="str">
        <f t="shared" si="15"/>
        <v/>
      </c>
      <c r="R134" s="44"/>
      <c r="S134" s="44" t="str">
        <f t="shared" si="16"/>
        <v/>
      </c>
      <c r="T134" s="44"/>
      <c r="AR134" s="4" t="str">
        <f t="shared" si="18"/>
        <v/>
      </c>
    </row>
    <row r="135" spans="4:44" s="8" customFormat="1" x14ac:dyDescent="0.25">
      <c r="D135" s="49" t="str">
        <f t="shared" si="13"/>
        <v/>
      </c>
      <c r="F135" s="5" t="str">
        <f t="shared" si="14"/>
        <v/>
      </c>
      <c r="I135" s="52">
        <f t="shared" ca="1" si="17"/>
        <v>46149</v>
      </c>
      <c r="K135" s="39" t="str">
        <f t="shared" si="15"/>
        <v/>
      </c>
      <c r="R135" s="46"/>
      <c r="S135" s="44" t="str">
        <f t="shared" si="16"/>
        <v/>
      </c>
      <c r="T135" s="46"/>
      <c r="AR135" s="4" t="str">
        <f t="shared" si="18"/>
        <v/>
      </c>
    </row>
    <row r="136" spans="4:44" s="5" customFormat="1" x14ac:dyDescent="0.25">
      <c r="D136" s="49" t="str">
        <f t="shared" si="13"/>
        <v/>
      </c>
      <c r="F136" s="5" t="str">
        <f t="shared" si="14"/>
        <v/>
      </c>
      <c r="I136" s="7">
        <f t="shared" ca="1" si="17"/>
        <v>46149</v>
      </c>
      <c r="K136" s="39" t="str">
        <f t="shared" si="15"/>
        <v/>
      </c>
      <c r="R136" s="44"/>
      <c r="S136" s="44" t="str">
        <f t="shared" si="16"/>
        <v/>
      </c>
      <c r="T136" s="44"/>
      <c r="AR136" s="4" t="str">
        <f t="shared" si="18"/>
        <v/>
      </c>
    </row>
    <row r="137" spans="4:44" s="8" customFormat="1" x14ac:dyDescent="0.25">
      <c r="D137" s="49" t="str">
        <f t="shared" si="13"/>
        <v/>
      </c>
      <c r="F137" s="5" t="str">
        <f t="shared" si="14"/>
        <v/>
      </c>
      <c r="I137" s="52">
        <f t="shared" ca="1" si="17"/>
        <v>46149</v>
      </c>
      <c r="K137" s="39" t="str">
        <f t="shared" si="15"/>
        <v/>
      </c>
      <c r="R137" s="46"/>
      <c r="S137" s="44" t="str">
        <f t="shared" si="16"/>
        <v/>
      </c>
      <c r="T137" s="46"/>
      <c r="AR137" s="4" t="str">
        <f t="shared" si="18"/>
        <v/>
      </c>
    </row>
    <row r="138" spans="4:44" s="5" customFormat="1" x14ac:dyDescent="0.25">
      <c r="D138" s="49" t="str">
        <f t="shared" si="13"/>
        <v/>
      </c>
      <c r="F138" s="5" t="str">
        <f t="shared" si="14"/>
        <v/>
      </c>
      <c r="I138" s="7">
        <f t="shared" ca="1" si="17"/>
        <v>46149</v>
      </c>
      <c r="K138" s="39" t="str">
        <f t="shared" si="15"/>
        <v/>
      </c>
      <c r="R138" s="44"/>
      <c r="S138" s="44" t="str">
        <f t="shared" si="16"/>
        <v/>
      </c>
      <c r="T138" s="44"/>
      <c r="AR138" s="4" t="str">
        <f t="shared" si="18"/>
        <v/>
      </c>
    </row>
    <row r="139" spans="4:44" s="8" customFormat="1" x14ac:dyDescent="0.25">
      <c r="D139" s="49" t="str">
        <f t="shared" si="13"/>
        <v/>
      </c>
      <c r="F139" s="5" t="str">
        <f t="shared" si="14"/>
        <v/>
      </c>
      <c r="I139" s="52">
        <f t="shared" ca="1" si="17"/>
        <v>46149</v>
      </c>
      <c r="K139" s="39" t="str">
        <f t="shared" si="15"/>
        <v/>
      </c>
      <c r="R139" s="46"/>
      <c r="S139" s="44" t="str">
        <f t="shared" si="16"/>
        <v/>
      </c>
      <c r="T139" s="46"/>
      <c r="AR139" s="4" t="str">
        <f t="shared" si="18"/>
        <v/>
      </c>
    </row>
    <row r="140" spans="4:44" s="5" customFormat="1" x14ac:dyDescent="0.25">
      <c r="D140" s="49" t="str">
        <f t="shared" si="13"/>
        <v/>
      </c>
      <c r="F140" s="5" t="str">
        <f t="shared" si="14"/>
        <v/>
      </c>
      <c r="I140" s="7">
        <f t="shared" ca="1" si="17"/>
        <v>46149</v>
      </c>
      <c r="K140" s="39" t="str">
        <f t="shared" si="15"/>
        <v/>
      </c>
      <c r="R140" s="44"/>
      <c r="S140" s="44" t="str">
        <f t="shared" si="16"/>
        <v/>
      </c>
      <c r="T140" s="44"/>
      <c r="AR140" s="4" t="str">
        <f t="shared" si="18"/>
        <v/>
      </c>
    </row>
    <row r="141" spans="4:44" s="8" customFormat="1" x14ac:dyDescent="0.25">
      <c r="D141" s="49" t="str">
        <f t="shared" si="13"/>
        <v/>
      </c>
      <c r="F141" s="5" t="str">
        <f t="shared" si="14"/>
        <v/>
      </c>
      <c r="I141" s="52">
        <f t="shared" ca="1" si="17"/>
        <v>46149</v>
      </c>
      <c r="K141" s="39" t="str">
        <f t="shared" si="15"/>
        <v/>
      </c>
      <c r="R141" s="46"/>
      <c r="S141" s="44" t="str">
        <f t="shared" si="16"/>
        <v/>
      </c>
      <c r="T141" s="46"/>
      <c r="AR141" s="4" t="str">
        <f t="shared" si="18"/>
        <v/>
      </c>
    </row>
    <row r="142" spans="4:44" s="5" customFormat="1" x14ac:dyDescent="0.25">
      <c r="D142" s="49" t="str">
        <f t="shared" si="13"/>
        <v/>
      </c>
      <c r="F142" s="5" t="str">
        <f t="shared" si="14"/>
        <v/>
      </c>
      <c r="I142" s="7">
        <f t="shared" ca="1" si="17"/>
        <v>46149</v>
      </c>
      <c r="K142" s="39" t="str">
        <f t="shared" si="15"/>
        <v/>
      </c>
      <c r="R142" s="44"/>
      <c r="S142" s="44" t="str">
        <f t="shared" si="16"/>
        <v/>
      </c>
      <c r="T142" s="44"/>
      <c r="AR142" s="4" t="str">
        <f t="shared" si="18"/>
        <v/>
      </c>
    </row>
    <row r="143" spans="4:44" s="8" customFormat="1" x14ac:dyDescent="0.25">
      <c r="D143" s="49" t="str">
        <f t="shared" si="13"/>
        <v/>
      </c>
      <c r="F143" s="5" t="str">
        <f t="shared" si="14"/>
        <v/>
      </c>
      <c r="I143" s="52">
        <f t="shared" ca="1" si="17"/>
        <v>46149</v>
      </c>
      <c r="K143" s="39" t="str">
        <f t="shared" si="15"/>
        <v/>
      </c>
      <c r="R143" s="46"/>
      <c r="S143" s="44" t="str">
        <f t="shared" si="16"/>
        <v/>
      </c>
      <c r="T143" s="46"/>
      <c r="AR143" s="4" t="str">
        <f t="shared" si="18"/>
        <v/>
      </c>
    </row>
    <row r="144" spans="4:44" s="5" customFormat="1" x14ac:dyDescent="0.25">
      <c r="D144" s="49" t="str">
        <f t="shared" si="13"/>
        <v/>
      </c>
      <c r="F144" s="5" t="str">
        <f t="shared" si="14"/>
        <v/>
      </c>
      <c r="I144" s="7">
        <f t="shared" ca="1" si="17"/>
        <v>46149</v>
      </c>
      <c r="K144" s="39" t="str">
        <f t="shared" si="15"/>
        <v/>
      </c>
      <c r="R144" s="44"/>
      <c r="S144" s="44" t="str">
        <f t="shared" si="16"/>
        <v/>
      </c>
      <c r="T144" s="44"/>
      <c r="AR144" s="4" t="str">
        <f t="shared" si="18"/>
        <v/>
      </c>
    </row>
    <row r="145" spans="4:44" s="8" customFormat="1" x14ac:dyDescent="0.25">
      <c r="D145" s="49" t="str">
        <f t="shared" si="13"/>
        <v/>
      </c>
      <c r="F145" s="5" t="str">
        <f t="shared" si="14"/>
        <v/>
      </c>
      <c r="I145" s="52">
        <f t="shared" ca="1" si="17"/>
        <v>46149</v>
      </c>
      <c r="K145" s="39" t="str">
        <f t="shared" si="15"/>
        <v/>
      </c>
      <c r="R145" s="46"/>
      <c r="S145" s="44" t="str">
        <f t="shared" si="16"/>
        <v/>
      </c>
      <c r="T145" s="46"/>
      <c r="AR145" s="4" t="str">
        <f t="shared" si="18"/>
        <v/>
      </c>
    </row>
    <row r="146" spans="4:44" s="5" customFormat="1" x14ac:dyDescent="0.25">
      <c r="D146" s="49" t="str">
        <f t="shared" si="13"/>
        <v/>
      </c>
      <c r="F146" s="5" t="str">
        <f t="shared" si="14"/>
        <v/>
      </c>
      <c r="I146" s="7">
        <f t="shared" ca="1" si="17"/>
        <v>46149</v>
      </c>
      <c r="K146" s="39" t="str">
        <f t="shared" si="15"/>
        <v/>
      </c>
      <c r="R146" s="44"/>
      <c r="S146" s="44" t="str">
        <f t="shared" si="16"/>
        <v/>
      </c>
      <c r="T146" s="44"/>
      <c r="AR146" s="4" t="str">
        <f t="shared" si="18"/>
        <v/>
      </c>
    </row>
    <row r="147" spans="4:44" s="8" customFormat="1" x14ac:dyDescent="0.25">
      <c r="D147" s="49" t="str">
        <f t="shared" si="13"/>
        <v/>
      </c>
      <c r="F147" s="5" t="str">
        <f t="shared" si="14"/>
        <v/>
      </c>
      <c r="I147" s="52">
        <f t="shared" ca="1" si="17"/>
        <v>46149</v>
      </c>
      <c r="K147" s="39" t="str">
        <f t="shared" si="15"/>
        <v/>
      </c>
      <c r="R147" s="46"/>
      <c r="S147" s="44" t="str">
        <f t="shared" si="16"/>
        <v/>
      </c>
      <c r="T147" s="46"/>
      <c r="AR147" s="4" t="str">
        <f t="shared" si="18"/>
        <v/>
      </c>
    </row>
    <row r="148" spans="4:44" s="5" customFormat="1" x14ac:dyDescent="0.25">
      <c r="D148" s="49" t="str">
        <f t="shared" si="13"/>
        <v/>
      </c>
      <c r="F148" s="5" t="str">
        <f t="shared" si="14"/>
        <v/>
      </c>
      <c r="I148" s="7">
        <f t="shared" ca="1" si="17"/>
        <v>46149</v>
      </c>
      <c r="K148" s="39" t="str">
        <f t="shared" si="15"/>
        <v/>
      </c>
      <c r="R148" s="44"/>
      <c r="S148" s="44" t="str">
        <f t="shared" si="16"/>
        <v/>
      </c>
      <c r="T148" s="44"/>
      <c r="AR148" s="4" t="str">
        <f t="shared" si="18"/>
        <v/>
      </c>
    </row>
    <row r="149" spans="4:44" s="8" customFormat="1" x14ac:dyDescent="0.25">
      <c r="D149" s="49" t="str">
        <f t="shared" si="13"/>
        <v/>
      </c>
      <c r="F149" s="5" t="str">
        <f t="shared" si="14"/>
        <v/>
      </c>
      <c r="I149" s="52">
        <f t="shared" ca="1" si="17"/>
        <v>46149</v>
      </c>
      <c r="K149" s="39" t="str">
        <f t="shared" si="15"/>
        <v/>
      </c>
      <c r="R149" s="46"/>
      <c r="S149" s="44" t="str">
        <f t="shared" si="16"/>
        <v/>
      </c>
      <c r="T149" s="46"/>
      <c r="AR149" s="4" t="str">
        <f t="shared" si="18"/>
        <v/>
      </c>
    </row>
    <row r="150" spans="4:44" s="5" customFormat="1" x14ac:dyDescent="0.25">
      <c r="D150" s="49" t="str">
        <f t="shared" si="13"/>
        <v/>
      </c>
      <c r="F150" s="5" t="str">
        <f t="shared" si="14"/>
        <v/>
      </c>
      <c r="I150" s="7">
        <f t="shared" ca="1" si="17"/>
        <v>46149</v>
      </c>
      <c r="K150" s="39" t="str">
        <f t="shared" si="15"/>
        <v/>
      </c>
      <c r="R150" s="44"/>
      <c r="S150" s="44" t="str">
        <f t="shared" si="16"/>
        <v/>
      </c>
      <c r="T150" s="44"/>
      <c r="AR150" s="4" t="str">
        <f t="shared" si="18"/>
        <v/>
      </c>
    </row>
    <row r="151" spans="4:44" s="8" customFormat="1" x14ac:dyDescent="0.25">
      <c r="D151" s="49" t="str">
        <f t="shared" si="13"/>
        <v/>
      </c>
      <c r="F151" s="5" t="str">
        <f t="shared" si="14"/>
        <v/>
      </c>
      <c r="I151" s="52">
        <f t="shared" ca="1" si="17"/>
        <v>46149</v>
      </c>
      <c r="K151" s="39" t="str">
        <f t="shared" si="15"/>
        <v/>
      </c>
      <c r="R151" s="46"/>
      <c r="S151" s="44" t="str">
        <f t="shared" si="16"/>
        <v/>
      </c>
      <c r="T151" s="46"/>
      <c r="AR151" s="4" t="str">
        <f t="shared" si="18"/>
        <v/>
      </c>
    </row>
    <row r="152" spans="4:44" s="5" customFormat="1" x14ac:dyDescent="0.25">
      <c r="D152" s="49" t="str">
        <f t="shared" si="13"/>
        <v/>
      </c>
      <c r="F152" s="5" t="str">
        <f t="shared" si="14"/>
        <v/>
      </c>
      <c r="I152" s="7">
        <f t="shared" ca="1" si="17"/>
        <v>46149</v>
      </c>
      <c r="K152" s="39" t="str">
        <f t="shared" si="15"/>
        <v/>
      </c>
      <c r="R152" s="44"/>
      <c r="S152" s="44" t="str">
        <f t="shared" si="16"/>
        <v/>
      </c>
      <c r="T152" s="44"/>
      <c r="AR152" s="4" t="str">
        <f t="shared" si="18"/>
        <v/>
      </c>
    </row>
    <row r="153" spans="4:44" s="8" customFormat="1" x14ac:dyDescent="0.25">
      <c r="D153" s="49" t="str">
        <f t="shared" si="13"/>
        <v/>
      </c>
      <c r="F153" s="5" t="str">
        <f t="shared" si="14"/>
        <v/>
      </c>
      <c r="I153" s="52">
        <f t="shared" ca="1" si="17"/>
        <v>46149</v>
      </c>
      <c r="K153" s="39" t="str">
        <f t="shared" si="15"/>
        <v/>
      </c>
      <c r="R153" s="46"/>
      <c r="S153" s="44" t="str">
        <f t="shared" si="16"/>
        <v/>
      </c>
      <c r="T153" s="46"/>
      <c r="AR153" s="4" t="str">
        <f t="shared" si="18"/>
        <v/>
      </c>
    </row>
    <row r="154" spans="4:44" s="5" customFormat="1" x14ac:dyDescent="0.25">
      <c r="D154" s="49" t="str">
        <f t="shared" si="13"/>
        <v/>
      </c>
      <c r="F154" s="5" t="str">
        <f t="shared" si="14"/>
        <v/>
      </c>
      <c r="I154" s="7">
        <f t="shared" ca="1" si="17"/>
        <v>46149</v>
      </c>
      <c r="K154" s="39" t="str">
        <f t="shared" si="15"/>
        <v/>
      </c>
      <c r="R154" s="44"/>
      <c r="S154" s="44" t="str">
        <f t="shared" si="16"/>
        <v/>
      </c>
      <c r="T154" s="44"/>
      <c r="AR154" s="4" t="str">
        <f t="shared" si="18"/>
        <v/>
      </c>
    </row>
    <row r="155" spans="4:44" s="8" customFormat="1" x14ac:dyDescent="0.25">
      <c r="D155" s="49" t="str">
        <f t="shared" si="13"/>
        <v/>
      </c>
      <c r="F155" s="5" t="str">
        <f t="shared" si="14"/>
        <v/>
      </c>
      <c r="I155" s="52">
        <f t="shared" ca="1" si="17"/>
        <v>46149</v>
      </c>
      <c r="K155" s="39" t="str">
        <f t="shared" si="15"/>
        <v/>
      </c>
      <c r="R155" s="46"/>
      <c r="S155" s="44" t="str">
        <f t="shared" si="16"/>
        <v/>
      </c>
      <c r="T155" s="46"/>
      <c r="AR155" s="4" t="str">
        <f t="shared" si="18"/>
        <v/>
      </c>
    </row>
    <row r="156" spans="4:44" s="5" customFormat="1" x14ac:dyDescent="0.25">
      <c r="D156" s="49" t="str">
        <f t="shared" si="13"/>
        <v/>
      </c>
      <c r="F156" s="5" t="str">
        <f t="shared" si="14"/>
        <v/>
      </c>
      <c r="I156" s="7">
        <f t="shared" ca="1" si="17"/>
        <v>46149</v>
      </c>
      <c r="K156" s="39" t="str">
        <f t="shared" si="15"/>
        <v/>
      </c>
      <c r="R156" s="44"/>
      <c r="S156" s="44" t="str">
        <f t="shared" si="16"/>
        <v/>
      </c>
      <c r="T156" s="44"/>
      <c r="AR156" s="4" t="str">
        <f t="shared" si="18"/>
        <v/>
      </c>
    </row>
    <row r="157" spans="4:44" s="8" customFormat="1" x14ac:dyDescent="0.25">
      <c r="D157" s="49" t="str">
        <f t="shared" si="13"/>
        <v/>
      </c>
      <c r="F157" s="5" t="str">
        <f t="shared" si="14"/>
        <v/>
      </c>
      <c r="I157" s="52">
        <f t="shared" ca="1" si="17"/>
        <v>46149</v>
      </c>
      <c r="K157" s="39" t="str">
        <f t="shared" si="15"/>
        <v/>
      </c>
      <c r="R157" s="46"/>
      <c r="S157" s="44" t="str">
        <f t="shared" si="16"/>
        <v/>
      </c>
      <c r="T157" s="46"/>
      <c r="AR157" s="4" t="str">
        <f t="shared" si="18"/>
        <v/>
      </c>
    </row>
    <row r="158" spans="4:44" s="5" customFormat="1" x14ac:dyDescent="0.25">
      <c r="D158" s="49" t="str">
        <f t="shared" si="13"/>
        <v/>
      </c>
      <c r="F158" s="5" t="str">
        <f t="shared" si="14"/>
        <v/>
      </c>
      <c r="I158" s="7">
        <f t="shared" ca="1" si="17"/>
        <v>46149</v>
      </c>
      <c r="K158" s="39" t="str">
        <f t="shared" si="15"/>
        <v/>
      </c>
      <c r="R158" s="44"/>
      <c r="S158" s="44" t="str">
        <f t="shared" si="16"/>
        <v/>
      </c>
      <c r="T158" s="44"/>
      <c r="AR158" s="4" t="str">
        <f t="shared" si="18"/>
        <v/>
      </c>
    </row>
    <row r="159" spans="4:44" s="8" customFormat="1" x14ac:dyDescent="0.25">
      <c r="D159" s="49" t="str">
        <f t="shared" si="13"/>
        <v/>
      </c>
      <c r="F159" s="5" t="str">
        <f t="shared" si="14"/>
        <v/>
      </c>
      <c r="I159" s="52">
        <f t="shared" ca="1" si="17"/>
        <v>46149</v>
      </c>
      <c r="K159" s="39" t="str">
        <f t="shared" si="15"/>
        <v/>
      </c>
      <c r="R159" s="46"/>
      <c r="S159" s="44" t="str">
        <f t="shared" si="16"/>
        <v/>
      </c>
      <c r="T159" s="46"/>
      <c r="AR159" s="4" t="str">
        <f t="shared" si="18"/>
        <v/>
      </c>
    </row>
    <row r="160" spans="4:44" s="5" customFormat="1" x14ac:dyDescent="0.25">
      <c r="D160" s="49" t="str">
        <f t="shared" si="13"/>
        <v/>
      </c>
      <c r="F160" s="5" t="str">
        <f t="shared" si="14"/>
        <v/>
      </c>
      <c r="I160" s="7">
        <f ca="1">TODAY()</f>
        <v>46149</v>
      </c>
      <c r="K160" s="39" t="str">
        <f t="shared" si="15"/>
        <v/>
      </c>
      <c r="R160" s="44"/>
      <c r="S160" s="44" t="str">
        <f t="shared" si="16"/>
        <v/>
      </c>
      <c r="T160" s="44"/>
      <c r="AR160" s="4" t="str">
        <f t="shared" si="18"/>
        <v/>
      </c>
    </row>
    <row r="161" spans="4:44" s="8" customFormat="1" x14ac:dyDescent="0.25">
      <c r="D161" s="49" t="str">
        <f t="shared" si="13"/>
        <v/>
      </c>
      <c r="F161" s="5" t="str">
        <f t="shared" si="14"/>
        <v/>
      </c>
      <c r="I161" s="52">
        <f t="shared" ca="1" si="17"/>
        <v>46149</v>
      </c>
      <c r="K161" s="39" t="str">
        <f t="shared" si="15"/>
        <v/>
      </c>
      <c r="R161" s="46"/>
      <c r="S161" s="44" t="str">
        <f t="shared" si="16"/>
        <v/>
      </c>
      <c r="T161" s="46"/>
      <c r="AR161" s="4" t="str">
        <f t="shared" si="18"/>
        <v/>
      </c>
    </row>
    <row r="162" spans="4:44" s="5" customFormat="1" x14ac:dyDescent="0.25">
      <c r="D162" s="49" t="str">
        <f t="shared" si="13"/>
        <v/>
      </c>
      <c r="F162" s="5" t="str">
        <f t="shared" si="14"/>
        <v/>
      </c>
      <c r="I162" s="7">
        <f t="shared" ca="1" si="17"/>
        <v>46149</v>
      </c>
      <c r="K162" s="39" t="str">
        <f t="shared" si="15"/>
        <v/>
      </c>
      <c r="R162" s="44"/>
      <c r="S162" s="44" t="str">
        <f t="shared" si="16"/>
        <v/>
      </c>
      <c r="T162" s="44"/>
      <c r="AR162" s="4" t="str">
        <f t="shared" si="18"/>
        <v/>
      </c>
    </row>
    <row r="163" spans="4:44" s="8" customFormat="1" x14ac:dyDescent="0.25">
      <c r="D163" s="49" t="str">
        <f t="shared" si="13"/>
        <v/>
      </c>
      <c r="F163" s="5" t="str">
        <f t="shared" si="14"/>
        <v/>
      </c>
      <c r="I163" s="52">
        <f t="shared" ca="1" si="17"/>
        <v>46149</v>
      </c>
      <c r="K163" s="39" t="str">
        <f t="shared" si="15"/>
        <v/>
      </c>
      <c r="R163" s="46"/>
      <c r="S163" s="44" t="str">
        <f t="shared" si="16"/>
        <v/>
      </c>
      <c r="T163" s="46"/>
      <c r="AR163" s="4" t="str">
        <f t="shared" si="18"/>
        <v/>
      </c>
    </row>
    <row r="164" spans="4:44" s="5" customFormat="1" x14ac:dyDescent="0.25">
      <c r="D164" s="49" t="str">
        <f t="shared" si="13"/>
        <v/>
      </c>
      <c r="F164" s="5" t="str">
        <f t="shared" si="14"/>
        <v/>
      </c>
      <c r="I164" s="7">
        <f t="shared" ca="1" si="17"/>
        <v>46149</v>
      </c>
      <c r="K164" s="39" t="str">
        <f t="shared" si="15"/>
        <v/>
      </c>
      <c r="R164" s="44"/>
      <c r="S164" s="44" t="str">
        <f t="shared" si="16"/>
        <v/>
      </c>
      <c r="T164" s="44"/>
      <c r="AR164" s="4" t="str">
        <f t="shared" si="18"/>
        <v/>
      </c>
    </row>
    <row r="165" spans="4:44" s="8" customFormat="1" x14ac:dyDescent="0.25">
      <c r="D165" s="49" t="str">
        <f t="shared" si="13"/>
        <v/>
      </c>
      <c r="F165" s="5" t="str">
        <f t="shared" si="14"/>
        <v/>
      </c>
      <c r="I165" s="52">
        <f t="shared" ca="1" si="17"/>
        <v>46149</v>
      </c>
      <c r="K165" s="39" t="str">
        <f t="shared" si="15"/>
        <v/>
      </c>
      <c r="R165" s="46"/>
      <c r="S165" s="44" t="str">
        <f t="shared" si="16"/>
        <v/>
      </c>
      <c r="T165" s="46"/>
      <c r="AR165" s="4" t="str">
        <f t="shared" si="18"/>
        <v/>
      </c>
    </row>
    <row r="166" spans="4:44" s="5" customFormat="1" x14ac:dyDescent="0.25">
      <c r="D166" s="49" t="str">
        <f t="shared" si="13"/>
        <v/>
      </c>
      <c r="F166" s="5" t="str">
        <f t="shared" si="14"/>
        <v/>
      </c>
      <c r="I166" s="7">
        <f t="shared" ca="1" si="17"/>
        <v>46149</v>
      </c>
      <c r="K166" s="39" t="str">
        <f t="shared" si="15"/>
        <v/>
      </c>
      <c r="R166" s="44"/>
      <c r="S166" s="44" t="str">
        <f t="shared" si="16"/>
        <v/>
      </c>
      <c r="T166" s="44"/>
      <c r="AR166" s="4" t="str">
        <f t="shared" si="18"/>
        <v/>
      </c>
    </row>
    <row r="167" spans="4:44" s="8" customFormat="1" x14ac:dyDescent="0.25">
      <c r="D167" s="49" t="str">
        <f t="shared" si="13"/>
        <v/>
      </c>
      <c r="F167" s="5" t="str">
        <f t="shared" si="14"/>
        <v/>
      </c>
      <c r="I167" s="52">
        <f t="shared" ca="1" si="17"/>
        <v>46149</v>
      </c>
      <c r="K167" s="39" t="str">
        <f t="shared" si="15"/>
        <v/>
      </c>
      <c r="R167" s="46"/>
      <c r="S167" s="44" t="str">
        <f t="shared" si="16"/>
        <v/>
      </c>
      <c r="T167" s="46"/>
      <c r="AR167" s="4" t="str">
        <f t="shared" si="18"/>
        <v/>
      </c>
    </row>
    <row r="168" spans="4:44" s="5" customFormat="1" x14ac:dyDescent="0.25">
      <c r="D168" s="49" t="str">
        <f t="shared" si="13"/>
        <v/>
      </c>
      <c r="F168" s="5" t="str">
        <f t="shared" si="14"/>
        <v/>
      </c>
      <c r="I168" s="7">
        <f t="shared" ca="1" si="17"/>
        <v>46149</v>
      </c>
      <c r="K168" s="39" t="str">
        <f t="shared" si="15"/>
        <v/>
      </c>
      <c r="R168" s="44"/>
      <c r="S168" s="44" t="str">
        <f t="shared" si="16"/>
        <v/>
      </c>
      <c r="T168" s="44"/>
      <c r="AR168" s="4" t="str">
        <f t="shared" si="18"/>
        <v/>
      </c>
    </row>
    <row r="169" spans="4:44" s="8" customFormat="1" x14ac:dyDescent="0.25">
      <c r="D169" s="49" t="str">
        <f t="shared" si="13"/>
        <v/>
      </c>
      <c r="F169" s="5" t="str">
        <f t="shared" si="14"/>
        <v/>
      </c>
      <c r="I169" s="52">
        <f t="shared" ca="1" si="17"/>
        <v>46149</v>
      </c>
      <c r="K169" s="39" t="str">
        <f t="shared" si="15"/>
        <v/>
      </c>
      <c r="R169" s="46"/>
      <c r="S169" s="44" t="str">
        <f t="shared" si="16"/>
        <v/>
      </c>
      <c r="T169" s="46"/>
      <c r="AR169" s="4" t="str">
        <f t="shared" si="18"/>
        <v/>
      </c>
    </row>
    <row r="170" spans="4:44" s="5" customFormat="1" x14ac:dyDescent="0.25">
      <c r="D170" s="49" t="str">
        <f t="shared" si="13"/>
        <v/>
      </c>
      <c r="F170" s="5" t="str">
        <f t="shared" si="14"/>
        <v/>
      </c>
      <c r="I170" s="7">
        <f t="shared" ca="1" si="17"/>
        <v>46149</v>
      </c>
      <c r="K170" s="39" t="str">
        <f t="shared" si="15"/>
        <v/>
      </c>
      <c r="R170" s="44"/>
      <c r="S170" s="44" t="str">
        <f t="shared" si="16"/>
        <v/>
      </c>
      <c r="T170" s="44"/>
      <c r="AR170" s="4" t="str">
        <f t="shared" si="18"/>
        <v/>
      </c>
    </row>
    <row r="171" spans="4:44" s="8" customFormat="1" x14ac:dyDescent="0.25">
      <c r="D171" s="49" t="str">
        <f t="shared" si="13"/>
        <v/>
      </c>
      <c r="F171" s="5" t="str">
        <f t="shared" si="14"/>
        <v/>
      </c>
      <c r="I171" s="52">
        <f t="shared" ca="1" si="17"/>
        <v>46149</v>
      </c>
      <c r="K171" s="39" t="str">
        <f t="shared" si="15"/>
        <v/>
      </c>
      <c r="R171" s="46"/>
      <c r="S171" s="44" t="str">
        <f t="shared" si="16"/>
        <v/>
      </c>
      <c r="T171" s="46"/>
      <c r="AR171" s="4" t="str">
        <f t="shared" si="18"/>
        <v/>
      </c>
    </row>
    <row r="172" spans="4:44" s="5" customFormat="1" x14ac:dyDescent="0.25">
      <c r="D172" s="49" t="str">
        <f t="shared" si="13"/>
        <v/>
      </c>
      <c r="F172" s="5" t="str">
        <f t="shared" si="14"/>
        <v/>
      </c>
      <c r="I172" s="7">
        <f t="shared" ca="1" si="17"/>
        <v>46149</v>
      </c>
      <c r="K172" s="39" t="str">
        <f t="shared" si="15"/>
        <v/>
      </c>
      <c r="R172" s="44"/>
      <c r="S172" s="44" t="str">
        <f t="shared" si="16"/>
        <v/>
      </c>
      <c r="T172" s="44"/>
      <c r="AR172" s="4" t="str">
        <f t="shared" si="18"/>
        <v/>
      </c>
    </row>
    <row r="173" spans="4:44" s="8" customFormat="1" x14ac:dyDescent="0.25">
      <c r="D173" s="49" t="str">
        <f t="shared" si="13"/>
        <v/>
      </c>
      <c r="F173" s="5" t="str">
        <f t="shared" si="14"/>
        <v/>
      </c>
      <c r="I173" s="52">
        <f t="shared" ca="1" si="17"/>
        <v>46149</v>
      </c>
      <c r="K173" s="39" t="str">
        <f t="shared" si="15"/>
        <v/>
      </c>
      <c r="R173" s="46"/>
      <c r="S173" s="44" t="str">
        <f t="shared" si="16"/>
        <v/>
      </c>
      <c r="T173" s="46"/>
      <c r="AR173" s="4" t="str">
        <f t="shared" si="18"/>
        <v/>
      </c>
    </row>
    <row r="174" spans="4:44" s="5" customFormat="1" x14ac:dyDescent="0.25">
      <c r="D174" s="49" t="str">
        <f t="shared" si="13"/>
        <v/>
      </c>
      <c r="F174" s="5" t="str">
        <f t="shared" si="14"/>
        <v/>
      </c>
      <c r="I174" s="7">
        <f t="shared" ca="1" si="17"/>
        <v>46149</v>
      </c>
      <c r="K174" s="39" t="str">
        <f t="shared" si="15"/>
        <v/>
      </c>
      <c r="R174" s="44"/>
      <c r="S174" s="44" t="str">
        <f t="shared" si="16"/>
        <v/>
      </c>
      <c r="T174" s="44"/>
      <c r="AR174" s="4" t="str">
        <f t="shared" si="18"/>
        <v/>
      </c>
    </row>
    <row r="175" spans="4:44" s="8" customFormat="1" x14ac:dyDescent="0.25">
      <c r="D175" s="49" t="str">
        <f t="shared" si="13"/>
        <v/>
      </c>
      <c r="F175" s="5" t="str">
        <f t="shared" si="14"/>
        <v/>
      </c>
      <c r="I175" s="52">
        <f ca="1">TODAY()</f>
        <v>46149</v>
      </c>
      <c r="K175" s="39" t="str">
        <f t="shared" si="15"/>
        <v/>
      </c>
      <c r="R175" s="46"/>
      <c r="S175" s="44" t="str">
        <f t="shared" si="16"/>
        <v/>
      </c>
      <c r="T175" s="46"/>
      <c r="AR175" s="4" t="str">
        <f t="shared" si="18"/>
        <v/>
      </c>
    </row>
    <row r="176" spans="4:44" s="5" customFormat="1" x14ac:dyDescent="0.25">
      <c r="D176" s="49" t="str">
        <f t="shared" si="13"/>
        <v/>
      </c>
      <c r="F176" s="5" t="str">
        <f t="shared" si="14"/>
        <v/>
      </c>
      <c r="I176" s="7">
        <f t="shared" ref="I176:I200" ca="1" si="19">TODAY()</f>
        <v>46149</v>
      </c>
      <c r="K176" s="39" t="str">
        <f t="shared" si="15"/>
        <v/>
      </c>
      <c r="R176" s="44"/>
      <c r="S176" s="44" t="str">
        <f t="shared" si="16"/>
        <v/>
      </c>
      <c r="T176" s="44"/>
      <c r="AR176" s="4" t="str">
        <f t="shared" si="18"/>
        <v/>
      </c>
    </row>
    <row r="177" spans="4:44" s="8" customFormat="1" x14ac:dyDescent="0.25">
      <c r="D177" s="49" t="str">
        <f t="shared" si="13"/>
        <v/>
      </c>
      <c r="F177" s="5" t="str">
        <f t="shared" si="14"/>
        <v/>
      </c>
      <c r="I177" s="52">
        <f t="shared" ca="1" si="19"/>
        <v>46149</v>
      </c>
      <c r="K177" s="39" t="str">
        <f t="shared" si="15"/>
        <v/>
      </c>
      <c r="R177" s="46"/>
      <c r="S177" s="44" t="str">
        <f t="shared" si="16"/>
        <v/>
      </c>
      <c r="T177" s="46"/>
      <c r="AR177" s="4" t="str">
        <f t="shared" si="18"/>
        <v/>
      </c>
    </row>
    <row r="178" spans="4:44" s="5" customFormat="1" x14ac:dyDescent="0.25">
      <c r="D178" s="49" t="str">
        <f t="shared" si="13"/>
        <v/>
      </c>
      <c r="F178" s="5" t="str">
        <f t="shared" si="14"/>
        <v/>
      </c>
      <c r="I178" s="7">
        <f t="shared" ca="1" si="19"/>
        <v>46149</v>
      </c>
      <c r="K178" s="39" t="str">
        <f t="shared" si="15"/>
        <v/>
      </c>
      <c r="R178" s="44"/>
      <c r="S178" s="44" t="str">
        <f t="shared" si="16"/>
        <v/>
      </c>
      <c r="T178" s="44"/>
      <c r="AR178" s="4" t="str">
        <f t="shared" si="18"/>
        <v/>
      </c>
    </row>
    <row r="179" spans="4:44" s="8" customFormat="1" x14ac:dyDescent="0.25">
      <c r="D179" s="49" t="str">
        <f t="shared" si="13"/>
        <v/>
      </c>
      <c r="F179" s="5" t="str">
        <f t="shared" si="14"/>
        <v/>
      </c>
      <c r="I179" s="52">
        <f t="shared" ca="1" si="19"/>
        <v>46149</v>
      </c>
      <c r="K179" s="39" t="str">
        <f t="shared" si="15"/>
        <v/>
      </c>
      <c r="R179" s="46"/>
      <c r="S179" s="44" t="str">
        <f t="shared" si="16"/>
        <v/>
      </c>
      <c r="T179" s="46"/>
      <c r="AR179" s="4" t="str">
        <f t="shared" si="18"/>
        <v/>
      </c>
    </row>
    <row r="180" spans="4:44" s="5" customFormat="1" x14ac:dyDescent="0.25">
      <c r="D180" s="49" t="str">
        <f t="shared" si="13"/>
        <v/>
      </c>
      <c r="F180" s="5" t="str">
        <f t="shared" si="14"/>
        <v/>
      </c>
      <c r="I180" s="7">
        <f t="shared" ca="1" si="19"/>
        <v>46149</v>
      </c>
      <c r="K180" s="39" t="str">
        <f t="shared" si="15"/>
        <v/>
      </c>
      <c r="R180" s="44"/>
      <c r="S180" s="44" t="str">
        <f t="shared" si="16"/>
        <v/>
      </c>
      <c r="T180" s="44"/>
      <c r="AR180" s="4" t="str">
        <f t="shared" si="18"/>
        <v/>
      </c>
    </row>
    <row r="181" spans="4:44" s="8" customFormat="1" x14ac:dyDescent="0.25">
      <c r="D181" s="49" t="str">
        <f t="shared" si="13"/>
        <v/>
      </c>
      <c r="F181" s="5" t="str">
        <f t="shared" si="14"/>
        <v/>
      </c>
      <c r="I181" s="52">
        <f t="shared" ca="1" si="19"/>
        <v>46149</v>
      </c>
      <c r="K181" s="39" t="str">
        <f t="shared" si="15"/>
        <v/>
      </c>
      <c r="R181" s="46"/>
      <c r="S181" s="44" t="str">
        <f t="shared" si="16"/>
        <v/>
      </c>
      <c r="T181" s="46"/>
      <c r="AR181" s="4" t="str">
        <f t="shared" si="18"/>
        <v/>
      </c>
    </row>
    <row r="182" spans="4:44" s="5" customFormat="1" x14ac:dyDescent="0.25">
      <c r="D182" s="49" t="str">
        <f t="shared" si="13"/>
        <v/>
      </c>
      <c r="F182" s="5" t="str">
        <f t="shared" si="14"/>
        <v/>
      </c>
      <c r="I182" s="7">
        <f t="shared" ca="1" si="19"/>
        <v>46149</v>
      </c>
      <c r="K182" s="39" t="str">
        <f t="shared" si="15"/>
        <v/>
      </c>
      <c r="R182" s="44"/>
      <c r="S182" s="44" t="str">
        <f t="shared" si="16"/>
        <v/>
      </c>
      <c r="T182" s="44"/>
      <c r="AR182" s="4" t="str">
        <f t="shared" si="18"/>
        <v/>
      </c>
    </row>
    <row r="183" spans="4:44" s="8" customFormat="1" x14ac:dyDescent="0.25">
      <c r="D183" s="49" t="str">
        <f t="shared" si="13"/>
        <v/>
      </c>
      <c r="F183" s="5" t="str">
        <f t="shared" si="14"/>
        <v/>
      </c>
      <c r="I183" s="52">
        <f t="shared" ca="1" si="19"/>
        <v>46149</v>
      </c>
      <c r="K183" s="39" t="str">
        <f t="shared" si="15"/>
        <v/>
      </c>
      <c r="R183" s="46"/>
      <c r="S183" s="44" t="str">
        <f t="shared" si="16"/>
        <v/>
      </c>
      <c r="T183" s="46"/>
      <c r="AR183" s="4" t="str">
        <f t="shared" si="18"/>
        <v/>
      </c>
    </row>
    <row r="184" spans="4:44" s="5" customFormat="1" x14ac:dyDescent="0.25">
      <c r="D184" s="49" t="str">
        <f t="shared" si="13"/>
        <v/>
      </c>
      <c r="F184" s="5" t="str">
        <f t="shared" si="14"/>
        <v/>
      </c>
      <c r="I184" s="7">
        <f t="shared" ca="1" si="19"/>
        <v>46149</v>
      </c>
      <c r="K184" s="39" t="str">
        <f t="shared" si="15"/>
        <v/>
      </c>
      <c r="R184" s="44"/>
      <c r="S184" s="44" t="str">
        <f t="shared" si="16"/>
        <v/>
      </c>
      <c r="T184" s="44"/>
      <c r="AR184" s="4" t="str">
        <f t="shared" si="18"/>
        <v/>
      </c>
    </row>
    <row r="185" spans="4:44" s="8" customFormat="1" x14ac:dyDescent="0.25">
      <c r="D185" s="49" t="str">
        <f t="shared" si="13"/>
        <v/>
      </c>
      <c r="F185" s="5" t="str">
        <f t="shared" si="14"/>
        <v/>
      </c>
      <c r="I185" s="52">
        <f t="shared" ca="1" si="19"/>
        <v>46149</v>
      </c>
      <c r="K185" s="39" t="str">
        <f t="shared" si="15"/>
        <v/>
      </c>
      <c r="R185" s="46"/>
      <c r="S185" s="44" t="str">
        <f t="shared" si="16"/>
        <v/>
      </c>
      <c r="T185" s="46"/>
      <c r="AR185" s="4" t="str">
        <f t="shared" si="18"/>
        <v/>
      </c>
    </row>
    <row r="186" spans="4:44" s="5" customFormat="1" x14ac:dyDescent="0.25">
      <c r="D186" s="49" t="str">
        <f t="shared" si="13"/>
        <v/>
      </c>
      <c r="F186" s="5" t="str">
        <f t="shared" si="14"/>
        <v/>
      </c>
      <c r="I186" s="7">
        <f t="shared" ca="1" si="19"/>
        <v>46149</v>
      </c>
      <c r="K186" s="39" t="str">
        <f t="shared" si="15"/>
        <v/>
      </c>
      <c r="R186" s="44"/>
      <c r="S186" s="44" t="str">
        <f t="shared" si="16"/>
        <v/>
      </c>
      <c r="T186" s="44"/>
      <c r="AR186" s="4" t="str">
        <f t="shared" si="18"/>
        <v/>
      </c>
    </row>
    <row r="187" spans="4:44" s="8" customFormat="1" x14ac:dyDescent="0.25">
      <c r="D187" s="49" t="str">
        <f t="shared" si="13"/>
        <v/>
      </c>
      <c r="F187" s="5" t="str">
        <f t="shared" si="14"/>
        <v/>
      </c>
      <c r="I187" s="52">
        <f t="shared" ca="1" si="19"/>
        <v>46149</v>
      </c>
      <c r="K187" s="39" t="str">
        <f t="shared" si="15"/>
        <v/>
      </c>
      <c r="R187" s="46"/>
      <c r="S187" s="44" t="str">
        <f t="shared" si="16"/>
        <v/>
      </c>
      <c r="T187" s="46"/>
      <c r="AR187" s="4" t="str">
        <f t="shared" si="18"/>
        <v/>
      </c>
    </row>
    <row r="188" spans="4:44" s="5" customFormat="1" x14ac:dyDescent="0.25">
      <c r="D188" s="49" t="str">
        <f t="shared" si="13"/>
        <v/>
      </c>
      <c r="F188" s="5" t="str">
        <f t="shared" si="14"/>
        <v/>
      </c>
      <c r="I188" s="7">
        <f t="shared" ca="1" si="19"/>
        <v>46149</v>
      </c>
      <c r="K188" s="39" t="str">
        <f t="shared" si="15"/>
        <v/>
      </c>
      <c r="R188" s="44"/>
      <c r="S188" s="44" t="str">
        <f t="shared" si="16"/>
        <v/>
      </c>
      <c r="T188" s="44"/>
      <c r="AR188" s="4" t="str">
        <f t="shared" si="18"/>
        <v/>
      </c>
    </row>
    <row r="189" spans="4:44" s="8" customFormat="1" x14ac:dyDescent="0.25">
      <c r="D189" s="49" t="str">
        <f t="shared" si="13"/>
        <v/>
      </c>
      <c r="F189" s="5" t="str">
        <f t="shared" si="14"/>
        <v/>
      </c>
      <c r="I189" s="52">
        <f t="shared" ca="1" si="19"/>
        <v>46149</v>
      </c>
      <c r="K189" s="39" t="str">
        <f t="shared" si="15"/>
        <v/>
      </c>
      <c r="R189" s="46"/>
      <c r="S189" s="44" t="str">
        <f t="shared" si="16"/>
        <v/>
      </c>
      <c r="T189" s="46"/>
      <c r="AR189" s="4" t="str">
        <f t="shared" si="18"/>
        <v/>
      </c>
    </row>
    <row r="190" spans="4:44" s="5" customFormat="1" x14ac:dyDescent="0.25">
      <c r="D190" s="49" t="str">
        <f t="shared" si="13"/>
        <v/>
      </c>
      <c r="F190" s="5" t="str">
        <f t="shared" si="14"/>
        <v/>
      </c>
      <c r="I190" s="7">
        <f t="shared" ca="1" si="19"/>
        <v>46149</v>
      </c>
      <c r="K190" s="39" t="str">
        <f t="shared" si="15"/>
        <v/>
      </c>
      <c r="R190" s="44"/>
      <c r="S190" s="44" t="str">
        <f t="shared" si="16"/>
        <v/>
      </c>
      <c r="T190" s="44"/>
      <c r="AR190" s="4" t="str">
        <f t="shared" si="18"/>
        <v/>
      </c>
    </row>
    <row r="191" spans="4:44" s="8" customFormat="1" x14ac:dyDescent="0.25">
      <c r="D191" s="49" t="str">
        <f t="shared" si="13"/>
        <v/>
      </c>
      <c r="F191" s="5" t="str">
        <f t="shared" si="14"/>
        <v/>
      </c>
      <c r="I191" s="52">
        <f t="shared" ca="1" si="19"/>
        <v>46149</v>
      </c>
      <c r="K191" s="39" t="str">
        <f t="shared" si="15"/>
        <v/>
      </c>
      <c r="R191" s="46"/>
      <c r="S191" s="44" t="str">
        <f t="shared" si="16"/>
        <v/>
      </c>
      <c r="T191" s="46"/>
      <c r="AR191" s="4" t="str">
        <f t="shared" si="18"/>
        <v/>
      </c>
    </row>
    <row r="192" spans="4:44" s="5" customFormat="1" x14ac:dyDescent="0.25">
      <c r="D192" s="49" t="str">
        <f t="shared" si="13"/>
        <v/>
      </c>
      <c r="F192" s="5" t="str">
        <f t="shared" si="14"/>
        <v/>
      </c>
      <c r="I192" s="7">
        <f t="shared" ca="1" si="19"/>
        <v>46149</v>
      </c>
      <c r="K192" s="39" t="str">
        <f t="shared" si="15"/>
        <v/>
      </c>
      <c r="R192" s="44"/>
      <c r="S192" s="44" t="str">
        <f t="shared" si="16"/>
        <v/>
      </c>
      <c r="T192" s="44"/>
      <c r="AR192" s="4" t="str">
        <f t="shared" si="18"/>
        <v/>
      </c>
    </row>
    <row r="193" spans="1:44" s="8" customFormat="1" x14ac:dyDescent="0.25">
      <c r="D193" s="49" t="str">
        <f t="shared" si="13"/>
        <v/>
      </c>
      <c r="F193" s="5" t="str">
        <f t="shared" si="14"/>
        <v/>
      </c>
      <c r="I193" s="52">
        <f t="shared" ca="1" si="19"/>
        <v>46149</v>
      </c>
      <c r="K193" s="39" t="str">
        <f t="shared" si="15"/>
        <v/>
      </c>
      <c r="R193" s="46"/>
      <c r="S193" s="44" t="str">
        <f t="shared" si="16"/>
        <v/>
      </c>
      <c r="T193" s="46"/>
      <c r="AR193" s="4" t="str">
        <f t="shared" si="18"/>
        <v/>
      </c>
    </row>
    <row r="194" spans="1:44" s="5" customFormat="1" x14ac:dyDescent="0.25">
      <c r="D194" s="49" t="str">
        <f t="shared" si="13"/>
        <v/>
      </c>
      <c r="F194" s="5" t="str">
        <f t="shared" si="14"/>
        <v/>
      </c>
      <c r="I194" s="7">
        <f t="shared" ca="1" si="19"/>
        <v>46149</v>
      </c>
      <c r="K194" s="39" t="str">
        <f t="shared" si="15"/>
        <v/>
      </c>
      <c r="R194" s="44"/>
      <c r="S194" s="44" t="str">
        <f t="shared" si="16"/>
        <v/>
      </c>
      <c r="T194" s="44"/>
      <c r="AR194" s="4" t="str">
        <f t="shared" si="18"/>
        <v/>
      </c>
    </row>
    <row r="195" spans="1:44" s="8" customFormat="1" x14ac:dyDescent="0.25">
      <c r="D195" s="49" t="str">
        <f t="shared" ref="D195:D241" si="20">IF(TRIM(F195)="","",COUNTIF($F$2:$F$200,F195))</f>
        <v/>
      </c>
      <c r="F195" s="5" t="str">
        <f t="shared" ref="F195:F200" si="21">IF(AND(LEN(TRIM(G195))=0,LEN(TRIM(H195))=0),"",CONCATENATE(TRIM(G195),", ",TRIM(H195)))</f>
        <v/>
      </c>
      <c r="I195" s="52">
        <f t="shared" ca="1" si="19"/>
        <v>46149</v>
      </c>
      <c r="K195" s="39" t="str">
        <f t="shared" ref="K195:K200" si="22">IF(AND(TRIM(A195)&lt;&gt;"",TRIM(J195)&lt;&gt;""),IFERROR(DATEDIF(J195,A195,"Y"),""),"")</f>
        <v/>
      </c>
      <c r="R195" s="46"/>
      <c r="S195" s="44" t="str">
        <f t="shared" ref="S195:S200" si="23">IFERROR(IF(OR(Q195="Outreach",Q195=""),"",R195),"")</f>
        <v/>
      </c>
      <c r="T195" s="46"/>
      <c r="AR195" s="4" t="str">
        <f t="shared" si="18"/>
        <v/>
      </c>
    </row>
    <row r="196" spans="1:44" s="5" customFormat="1" x14ac:dyDescent="0.25">
      <c r="D196" s="49" t="str">
        <f t="shared" si="20"/>
        <v/>
      </c>
      <c r="F196" s="5" t="str">
        <f t="shared" si="21"/>
        <v/>
      </c>
      <c r="I196" s="7">
        <f t="shared" ca="1" si="19"/>
        <v>46149</v>
      </c>
      <c r="K196" s="39" t="str">
        <f t="shared" si="22"/>
        <v/>
      </c>
      <c r="R196" s="44"/>
      <c r="S196" s="44" t="str">
        <f t="shared" si="23"/>
        <v/>
      </c>
      <c r="T196" s="44"/>
      <c r="AR196" s="4" t="str">
        <f t="shared" si="18"/>
        <v/>
      </c>
    </row>
    <row r="197" spans="1:44" s="8" customFormat="1" x14ac:dyDescent="0.25">
      <c r="D197" s="49" t="str">
        <f t="shared" si="20"/>
        <v/>
      </c>
      <c r="F197" s="5" t="str">
        <f t="shared" si="21"/>
        <v/>
      </c>
      <c r="I197" s="52">
        <f t="shared" ca="1" si="19"/>
        <v>46149</v>
      </c>
      <c r="K197" s="39" t="str">
        <f t="shared" si="22"/>
        <v/>
      </c>
      <c r="R197" s="46"/>
      <c r="S197" s="44" t="str">
        <f t="shared" si="23"/>
        <v/>
      </c>
      <c r="T197" s="46"/>
      <c r="AR197" s="4" t="str">
        <f t="shared" ref="AR197:AR200" si="24">IF(R197&lt;&gt;"",R197*1440,"")</f>
        <v/>
      </c>
    </row>
    <row r="198" spans="1:44" s="5" customFormat="1" x14ac:dyDescent="0.25">
      <c r="D198" s="49" t="str">
        <f t="shared" si="20"/>
        <v/>
      </c>
      <c r="F198" s="5" t="str">
        <f t="shared" si="21"/>
        <v/>
      </c>
      <c r="I198" s="7">
        <f t="shared" ca="1" si="19"/>
        <v>46149</v>
      </c>
      <c r="K198" s="39" t="str">
        <f t="shared" si="22"/>
        <v/>
      </c>
      <c r="R198" s="44"/>
      <c r="S198" s="44" t="str">
        <f t="shared" si="23"/>
        <v/>
      </c>
      <c r="T198" s="44"/>
      <c r="AR198" s="4" t="str">
        <f t="shared" si="24"/>
        <v/>
      </c>
    </row>
    <row r="199" spans="1:44" s="8" customFormat="1" x14ac:dyDescent="0.25">
      <c r="D199" s="49" t="str">
        <f t="shared" si="20"/>
        <v/>
      </c>
      <c r="F199" s="5" t="str">
        <f t="shared" si="21"/>
        <v/>
      </c>
      <c r="I199" s="52">
        <f t="shared" ca="1" si="19"/>
        <v>46149</v>
      </c>
      <c r="K199" s="39" t="str">
        <f t="shared" si="22"/>
        <v/>
      </c>
      <c r="R199" s="46"/>
      <c r="S199" s="44" t="str">
        <f t="shared" si="23"/>
        <v/>
      </c>
      <c r="T199" s="46"/>
      <c r="AR199" s="4" t="str">
        <f t="shared" si="24"/>
        <v/>
      </c>
    </row>
    <row r="200" spans="1:44" s="5" customFormat="1" x14ac:dyDescent="0.25">
      <c r="D200" s="49" t="str">
        <f t="shared" si="20"/>
        <v/>
      </c>
      <c r="F200" s="5" t="str">
        <f t="shared" si="21"/>
        <v/>
      </c>
      <c r="I200" s="7">
        <f t="shared" ca="1" si="19"/>
        <v>46149</v>
      </c>
      <c r="K200" s="39" t="str">
        <f t="shared" si="22"/>
        <v/>
      </c>
      <c r="R200" s="44"/>
      <c r="S200" s="44" t="str">
        <f t="shared" si="23"/>
        <v/>
      </c>
      <c r="T200" s="44"/>
      <c r="AR200" s="4" t="str">
        <f t="shared" si="24"/>
        <v/>
      </c>
    </row>
    <row r="201" spans="1:44" s="11" customFormat="1" x14ac:dyDescent="0.25">
      <c r="A201" s="10" t="s">
        <v>43</v>
      </c>
      <c r="D201" s="49" t="str">
        <f t="shared" si="20"/>
        <v/>
      </c>
      <c r="K201" s="40"/>
      <c r="R201" s="47"/>
      <c r="S201" s="47"/>
      <c r="T201" s="47"/>
    </row>
    <row r="202" spans="1:44" s="6" customFormat="1" x14ac:dyDescent="0.25">
      <c r="D202" s="49" t="str">
        <f t="shared" si="20"/>
        <v/>
      </c>
      <c r="K202" s="41"/>
      <c r="R202" s="48"/>
      <c r="S202" s="48"/>
      <c r="T202" s="48"/>
    </row>
    <row r="203" spans="1:44" s="6" customFormat="1" x14ac:dyDescent="0.25">
      <c r="A203" s="6">
        <f>COUNTIF(A2:A200,"&gt;0")</f>
        <v>0</v>
      </c>
      <c r="B203" s="6">
        <f>COUNTIF(B2:B200, "Sunday")</f>
        <v>0</v>
      </c>
      <c r="C203" s="6">
        <f>COUNTIF(C2:C200,"*Block A*")</f>
        <v>0</v>
      </c>
      <c r="D203" s="49" t="str">
        <f t="shared" si="20"/>
        <v/>
      </c>
      <c r="K203" s="41">
        <f>COUNTIFS(K2:K200,"&gt;0",K2:K200,"&lt;13")</f>
        <v>0</v>
      </c>
      <c r="L203" s="6">
        <f>COUNTIF(L2:L200,"W")</f>
        <v>0</v>
      </c>
      <c r="M203" s="6">
        <f>COUNTIF(M2:M200,"M")</f>
        <v>0</v>
      </c>
      <c r="N203" s="6">
        <f>COUNTIF(N$2:N$200,'Statistics &amp; Lists'!B80)</f>
        <v>0</v>
      </c>
      <c r="O203" s="6">
        <f>COUNTIF(O2:O200,"NW")</f>
        <v>0</v>
      </c>
      <c r="P203" s="6">
        <f>COUNTIF(P$2:P$200, 'Statistics &amp; Lists'!A117)</f>
        <v>0</v>
      </c>
      <c r="R203" s="48" t="e">
        <f>AVERAGE(S2:S200)</f>
        <v>#DIV/0!</v>
      </c>
      <c r="S203" s="48"/>
      <c r="T203" s="48" t="e">
        <f>AVERAGE(T2:T200)</f>
        <v>#DIV/0!</v>
      </c>
      <c r="U203" s="6">
        <f>COUNTIF(U2:U200, "Armed Disturbance")</f>
        <v>0</v>
      </c>
      <c r="V203" s="6">
        <f>COUNTIF(V2:V200, "Armed Disturbance (Final)")</f>
        <v>0</v>
      </c>
      <c r="W203" s="6">
        <f>COUNTIF(W2:W200,"Y")</f>
        <v>0</v>
      </c>
      <c r="X203" s="6">
        <f>COUNTIF(X2:X200,"Y")</f>
        <v>0</v>
      </c>
      <c r="Y203" s="6">
        <f>COUNTIF(Y2:Y200,"Y")</f>
        <v>0</v>
      </c>
      <c r="AA203" s="6">
        <f>COUNTIF(Z$2:AA$200, 'Statistics &amp; Lists'!B223)</f>
        <v>0</v>
      </c>
      <c r="AB203" s="6">
        <f>COUNTIF(AB2:AB200, "Y")</f>
        <v>0</v>
      </c>
      <c r="AC203" s="6">
        <f>COUNTIF(AC2:AC200, "Y")</f>
        <v>0</v>
      </c>
      <c r="AE203" s="6">
        <f>COUNTIF(AE2:AE200,"Y")</f>
        <v>0</v>
      </c>
      <c r="AF203" s="6">
        <f>COUNTIF(AF2:AF200,"Y")</f>
        <v>0</v>
      </c>
      <c r="AG203" s="6">
        <f>COUNTIF(AG2:AG200,"Y")</f>
        <v>0</v>
      </c>
      <c r="AH203" s="6">
        <f>COUNTIF(AH2:AH200,"N/A")</f>
        <v>0</v>
      </c>
      <c r="AI203" s="6">
        <f>COUNTIF(AI$2:AI$200,'Statistics &amp; Lists'!B270)</f>
        <v>0</v>
      </c>
      <c r="AJ203" s="6">
        <f>COUNTIF(AJ2:AJ200,"Y")</f>
        <v>0</v>
      </c>
      <c r="AK203" s="6">
        <f>COUNTIF(AK2:AK200,"Y")</f>
        <v>0</v>
      </c>
      <c r="AL203" s="6">
        <f>COUNTIF(AL2:AL200,"Y")</f>
        <v>0</v>
      </c>
    </row>
    <row r="204" spans="1:44" s="6" customFormat="1" x14ac:dyDescent="0.25">
      <c r="B204" s="6">
        <f>COUNTIF(B2:B200, "Monday")</f>
        <v>0</v>
      </c>
      <c r="C204" s="6">
        <f>COUNTIF(C2:C200,"*Block B*")</f>
        <v>0</v>
      </c>
      <c r="D204" s="49" t="str">
        <f t="shared" si="20"/>
        <v/>
      </c>
      <c r="K204" s="41">
        <f>COUNTIFS(K2:K200,"&gt;12",K2:K200,"&lt;18")</f>
        <v>0</v>
      </c>
      <c r="L204" s="6">
        <f>COUNTIF(L2:L200,"B")</f>
        <v>0</v>
      </c>
      <c r="M204" s="6">
        <f>COUNTIF(M2:M200,"F")</f>
        <v>0</v>
      </c>
      <c r="N204" s="6">
        <f>COUNTIF(N$2:N$200,'Statistics &amp; Lists'!B81)</f>
        <v>0</v>
      </c>
      <c r="O204" s="6">
        <f>COUNTIF(O2:O200,"SW")</f>
        <v>0</v>
      </c>
      <c r="P204" s="6">
        <f>COUNTIF(P$2:P$200, 'Statistics &amp; Lists'!A118)</f>
        <v>0</v>
      </c>
      <c r="R204" s="48"/>
      <c r="S204" s="48"/>
      <c r="T204" s="48"/>
      <c r="U204" s="6">
        <f>COUNTIF(U2:U200, "Assist Citizen")</f>
        <v>0</v>
      </c>
      <c r="V204" s="6">
        <f>COUNTIF(V2:V200, "Assist Citizen (Finall)")</f>
        <v>0</v>
      </c>
      <c r="W204" s="6">
        <f>COUNTIF(W2:W200,"N")</f>
        <v>0</v>
      </c>
      <c r="X204" s="6">
        <f>COUNTIF(X2:X200,"N")</f>
        <v>0</v>
      </c>
      <c r="Y204" s="6">
        <f>COUNTIF(Y2:Y200,"n")</f>
        <v>0</v>
      </c>
      <c r="AA204" s="6">
        <f>COUNTIF(Z$2:AA$200, 'Statistics &amp; Lists'!B224)</f>
        <v>0</v>
      </c>
      <c r="AB204" s="6">
        <f>COUNTIF(AB2:AB200, "N")</f>
        <v>0</v>
      </c>
      <c r="AC204" s="6">
        <f>COUNTIF(AC2:AC200, "N")</f>
        <v>0</v>
      </c>
      <c r="AE204" s="6">
        <f>COUNTIF(AE2:AE200,"N")</f>
        <v>0</v>
      </c>
      <c r="AF204" s="6">
        <f>COUNTIF(AF2:AF200,"N")</f>
        <v>0</v>
      </c>
      <c r="AG204" s="6">
        <f>COUNTIF(AG2:AG200,"N")</f>
        <v>0</v>
      </c>
      <c r="AH204" s="6">
        <f>COUNTIF(AH2:AH200,"BA")</f>
        <v>0</v>
      </c>
      <c r="AI204" s="6">
        <f>COUNTIF(AI$2:AI$200,'Statistics &amp; Lists'!B271)</f>
        <v>0</v>
      </c>
      <c r="AJ204" s="6">
        <f>COUNTIF(AJ2:AJ200,"N")</f>
        <v>0</v>
      </c>
      <c r="AK204" s="6">
        <f>COUNTIF(AK2:AK200,"N")</f>
        <v>0</v>
      </c>
      <c r="AL204" s="6">
        <f>COUNTIF(AL2:AL200,"N")</f>
        <v>0</v>
      </c>
    </row>
    <row r="205" spans="1:44" s="6" customFormat="1" x14ac:dyDescent="0.25">
      <c r="B205" s="6">
        <f>COUNTIF(B2:B200, "Tuesday")</f>
        <v>0</v>
      </c>
      <c r="C205" s="6">
        <f>COUNTIF(C2:C200,"*Block C*")</f>
        <v>0</v>
      </c>
      <c r="D205" s="49" t="str">
        <f t="shared" si="20"/>
        <v/>
      </c>
      <c r="K205" s="41">
        <f>COUNTIFS(K2:K200,"&gt;17",K2:K200,"&lt;26")</f>
        <v>0</v>
      </c>
      <c r="L205" s="6">
        <f>COUNTIF(L2:L200,"A")</f>
        <v>0</v>
      </c>
      <c r="M205" s="6">
        <f>COUNTIF(M2:M200,"Other")</f>
        <v>0</v>
      </c>
      <c r="N205" s="6">
        <f>COUNTIF(N$2:N$200,'Statistics &amp; Lists'!B82)</f>
        <v>0</v>
      </c>
      <c r="O205" s="6">
        <f>COUNTIF(O2:O200,"SE")</f>
        <v>0</v>
      </c>
      <c r="P205" s="6">
        <f>COUNTIF(P$2:P$200, 'Statistics &amp; Lists'!A119)</f>
        <v>0</v>
      </c>
      <c r="R205" s="48"/>
      <c r="S205" s="48"/>
      <c r="T205" s="48"/>
      <c r="U205" s="6">
        <f>COUNTIF(U2:U200, "Baker Act")</f>
        <v>0</v>
      </c>
      <c r="V205" s="6">
        <f>COUNTIF(V2:V200, "Baker Act/Marchman Act (Final)")</f>
        <v>0</v>
      </c>
      <c r="W205" s="6">
        <f>COUNTIF(W2:W200,"Unknown")</f>
        <v>0</v>
      </c>
      <c r="X205" s="6">
        <f>COUNTIF(X2:X200,"Unknown")</f>
        <v>0</v>
      </c>
      <c r="Y205" s="6">
        <f>COUNTIF(Y2:Y200,"unknown")</f>
        <v>0</v>
      </c>
      <c r="AA205" s="6">
        <f>COUNTIF(Z$2:AA$200, 'Statistics &amp; Lists'!B225)</f>
        <v>0</v>
      </c>
      <c r="AB205" s="6">
        <f>COUNTIF(AB2:AB200, "Unknown")</f>
        <v>0</v>
      </c>
      <c r="AC205" s="6">
        <f>COUNTIF(AC2:AC200, "Unknown")</f>
        <v>0</v>
      </c>
      <c r="AE205" s="6">
        <f>COUNTIF(AE2:AE200,"Unknown")</f>
        <v>0</v>
      </c>
      <c r="AF205" s="6">
        <f>COUNTIF(AF2:AF200,"Unknown")</f>
        <v>0</v>
      </c>
      <c r="AG205" s="6">
        <f>COUNTIF(AG2:AG200,"Unknown")</f>
        <v>0</v>
      </c>
      <c r="AH205" s="6">
        <f>COUNTIF(AH2:AH200,"Medical")</f>
        <v>0</v>
      </c>
      <c r="AI205" s="6">
        <f>COUNTIF(AI$2:AI$200,'Statistics &amp; Lists'!B272)</f>
        <v>0</v>
      </c>
      <c r="AJ205" s="6">
        <f>COUNTIF(AJ2:AJ200,"Unknown")</f>
        <v>0</v>
      </c>
      <c r="AK205" s="6">
        <f>COUNTIF(AK2:AK200,"Unknown")</f>
        <v>0</v>
      </c>
      <c r="AL205" s="6">
        <f>COUNTIF(AL2:AL200,"Unknown")</f>
        <v>0</v>
      </c>
    </row>
    <row r="206" spans="1:44" s="6" customFormat="1" x14ac:dyDescent="0.25">
      <c r="B206" s="6">
        <f>COUNTIF(B2:B200, "Wednesday")</f>
        <v>0</v>
      </c>
      <c r="C206" s="6">
        <f>COUNTIF(C2:C200,"*Block D*")</f>
        <v>0</v>
      </c>
      <c r="D206" s="49" t="str">
        <f t="shared" si="20"/>
        <v/>
      </c>
      <c r="K206" s="41">
        <f>COUNTIFS(K2:K200,"&gt;25",K2:K200,"&lt;41")</f>
        <v>0</v>
      </c>
      <c r="L206" s="6">
        <f>COUNTIF(L2:L200,"H")</f>
        <v>0</v>
      </c>
      <c r="N206" s="6">
        <f>COUNTIF(N$2:N$200,'Statistics &amp; Lists'!B83)</f>
        <v>0</v>
      </c>
      <c r="O206" s="6">
        <f>COUNTIF(O2:O200,"NE")</f>
        <v>0</v>
      </c>
      <c r="P206" s="6">
        <f>COUNTIF(P$2:P$200, 'Statistics &amp; Lists'!A120)</f>
        <v>0</v>
      </c>
      <c r="R206" s="48"/>
      <c r="S206" s="48"/>
      <c r="T206" s="48"/>
      <c r="U206" s="6">
        <f>COUNTIF(U2:U200, "Battery")</f>
        <v>0</v>
      </c>
      <c r="V206" s="6">
        <f>COUNTIF(V2:V200, "Battery/Assault (Final)")</f>
        <v>0</v>
      </c>
      <c r="AA206" s="6">
        <f>COUNTIF(Z$2:AA$200, 'Statistics &amp; Lists'!B226)</f>
        <v>0</v>
      </c>
      <c r="AH206" s="6">
        <f>COUNTIF(AH2:AH200,"Voluntary")</f>
        <v>0</v>
      </c>
      <c r="AI206" s="6">
        <f>COUNTIF(AI$2:AI$200,'Statistics &amp; Lists'!B273)</f>
        <v>0</v>
      </c>
    </row>
    <row r="207" spans="1:44" s="6" customFormat="1" x14ac:dyDescent="0.25">
      <c r="B207" s="6">
        <f>COUNTIF(B2:B200, "Thursday")</f>
        <v>0</v>
      </c>
      <c r="C207" s="6">
        <f>COUNTIF(C2:C200,"*Block E*")</f>
        <v>0</v>
      </c>
      <c r="D207" s="49" t="str">
        <f t="shared" si="20"/>
        <v/>
      </c>
      <c r="K207" s="41">
        <f>COUNTIFS(K2:K200,"&gt;40",K2:K200,"&lt;61")</f>
        <v>0</v>
      </c>
      <c r="L207" s="6">
        <f>COUNTIF(L2:L200,"O")</f>
        <v>0</v>
      </c>
      <c r="N207" s="6">
        <f>COUNTIF(N$2:N$200,'Statistics &amp; Lists'!B84)</f>
        <v>0</v>
      </c>
      <c r="P207" s="6">
        <f>COUNTIF(P$2:P$200, 'Statistics &amp; Lists'!A121)</f>
        <v>0</v>
      </c>
      <c r="R207" s="48"/>
      <c r="S207" s="48"/>
      <c r="T207" s="48"/>
      <c r="U207" s="6">
        <f>COUNTIF(U2:U200, "Burglary")</f>
        <v>0</v>
      </c>
      <c r="V207" s="6">
        <f>COUNTIF(V2:V200, "Burglary (Final)")</f>
        <v>0</v>
      </c>
      <c r="AA207" s="6">
        <f>COUNTIF(Z$2:AA$200, 'Statistics &amp; Lists'!B227)</f>
        <v>0</v>
      </c>
      <c r="AI207" s="6">
        <f>COUNTIF(AI$2:AI$200,'Statistics &amp; Lists'!B274)</f>
        <v>0</v>
      </c>
    </row>
    <row r="208" spans="1:44" s="6" customFormat="1" x14ac:dyDescent="0.25">
      <c r="B208" s="6">
        <f>COUNTIF(B2:B200, "Friday")</f>
        <v>0</v>
      </c>
      <c r="C208" s="6">
        <f>COUNTIF(C2:C200,"*Block F*")</f>
        <v>0</v>
      </c>
      <c r="D208" s="49" t="str">
        <f t="shared" si="20"/>
        <v/>
      </c>
      <c r="K208" s="41">
        <f>COUNTIFS(K2:K200,"&gt;60",K2:K200,"&lt;81")</f>
        <v>0</v>
      </c>
      <c r="N208" s="6">
        <f>COUNTIF(N$2:N$200,'Statistics &amp; Lists'!B85)</f>
        <v>0</v>
      </c>
      <c r="P208" s="6">
        <f>COUNTIF(P$2:P$200, 'Statistics &amp; Lists'!A122)</f>
        <v>0</v>
      </c>
      <c r="R208" s="48"/>
      <c r="S208" s="48"/>
      <c r="T208" s="48"/>
      <c r="U208" s="6">
        <f>COUNTIF(U2:U200, "Disturbance")</f>
        <v>0</v>
      </c>
      <c r="V208" s="6">
        <f>COUNTIF(V2:V200, "Disturbance (Final)")</f>
        <v>0</v>
      </c>
      <c r="AA208" s="6">
        <f>COUNTIF(Z$2:AA$200, 'Statistics &amp; Lists'!B228)</f>
        <v>0</v>
      </c>
      <c r="AI208" s="6">
        <f>COUNTIF(AI$2:AI$200,'Statistics &amp; Lists'!B275)</f>
        <v>0</v>
      </c>
    </row>
    <row r="209" spans="2:35" s="6" customFormat="1" x14ac:dyDescent="0.25">
      <c r="B209" s="6">
        <f>COUNTIF(B2:B200, "Saturday")</f>
        <v>0</v>
      </c>
      <c r="D209" s="49" t="str">
        <f t="shared" si="20"/>
        <v/>
      </c>
      <c r="K209" s="41">
        <f>COUNTIFS(K2:K200,"&gt;80",K2:K200,"&lt;111")</f>
        <v>0</v>
      </c>
      <c r="N209" s="6">
        <f>COUNTIF(N$2:N$200,'Statistics &amp; Lists'!B86)</f>
        <v>0</v>
      </c>
      <c r="P209" s="6">
        <f>COUNTIF(P$2:P$200, 'Statistics &amp; Lists'!A123)</f>
        <v>0</v>
      </c>
      <c r="R209" s="48"/>
      <c r="S209" s="48"/>
      <c r="T209" s="48"/>
      <c r="U209" s="6">
        <f>COUNTIF(U2:U200, "Domestic")</f>
        <v>0</v>
      </c>
      <c r="V209" s="6">
        <f>COUNTIF(V2:V200, "Domestic (Final)")</f>
        <v>0</v>
      </c>
      <c r="AA209" s="6">
        <f>COUNTIF(Z$2:AA$200, 'Statistics &amp; Lists'!B229)</f>
        <v>0</v>
      </c>
      <c r="AI209" s="6">
        <f>COUNTIF(AI$2:AI$200,'Statistics &amp; Lists'!B276)</f>
        <v>0</v>
      </c>
    </row>
    <row r="210" spans="2:35" s="6" customFormat="1" x14ac:dyDescent="0.25">
      <c r="D210" s="49" t="str">
        <f t="shared" si="20"/>
        <v/>
      </c>
      <c r="K210" s="41"/>
      <c r="N210" s="6">
        <f>COUNTIF(N$2:N$200,'Statistics &amp; Lists'!B87)</f>
        <v>0</v>
      </c>
      <c r="P210" s="6">
        <f>COUNTIF(P$2:P$200, 'Statistics &amp; Lists'!A124)</f>
        <v>0</v>
      </c>
      <c r="R210" s="48"/>
      <c r="S210" s="48"/>
      <c r="T210" s="48"/>
      <c r="U210" s="6">
        <f>COUNTIF(U2:U200, "Medical Emergency")</f>
        <v>0</v>
      </c>
      <c r="V210" s="6">
        <f>COUNTIF(V2:V200, "Medical Emerency (Final)")</f>
        <v>0</v>
      </c>
      <c r="AA210" s="6">
        <f>COUNTIF(Z$2:AA$200, 'Statistics &amp; Lists'!B230)</f>
        <v>0</v>
      </c>
      <c r="AI210" s="6">
        <f>COUNTIF(AI$2:AI$200,'Statistics &amp; Lists'!B277)</f>
        <v>0</v>
      </c>
    </row>
    <row r="211" spans="2:35" s="6" customFormat="1" x14ac:dyDescent="0.25">
      <c r="D211" s="49" t="str">
        <f t="shared" si="20"/>
        <v/>
      </c>
      <c r="K211" s="41"/>
      <c r="N211" s="6">
        <f>COUNTIF(N$2:N$200,'Statistics &amp; Lists'!B88)</f>
        <v>0</v>
      </c>
      <c r="P211" s="6">
        <f>COUNTIF(P$2:P$200, 'Statistics &amp; Lists'!A125)</f>
        <v>0</v>
      </c>
      <c r="R211" s="48"/>
      <c r="S211" s="48"/>
      <c r="T211" s="48"/>
      <c r="U211" s="6">
        <f>COUNTIF(U2:U200, "Mental Health Crisis Situation ")</f>
        <v>0</v>
      </c>
      <c r="V211" s="6">
        <f>COUNTIF(V2:V200, "Mental Health Crisis Situation (Final)")</f>
        <v>0</v>
      </c>
      <c r="AA211" s="6">
        <f>COUNTIF(Z$2:AA$200, 'Statistics &amp; Lists'!B231)</f>
        <v>0</v>
      </c>
      <c r="AI211" s="6">
        <f>COUNTIF(AI$2:AI$200,'Statistics &amp; Lists'!B278)</f>
        <v>0</v>
      </c>
    </row>
    <row r="212" spans="2:35" s="6" customFormat="1" x14ac:dyDescent="0.25">
      <c r="D212" s="49" t="str">
        <f t="shared" si="20"/>
        <v/>
      </c>
      <c r="K212" s="41"/>
      <c r="N212" s="6">
        <f>COUNTIF(N$2:N$200,'Statistics &amp; Lists'!B89)</f>
        <v>0</v>
      </c>
      <c r="P212" s="6">
        <f>COUNTIF(P$2:P$200, 'Statistics &amp; Lists'!A126)</f>
        <v>0</v>
      </c>
      <c r="R212" s="48"/>
      <c r="S212" s="48"/>
      <c r="T212" s="48"/>
      <c r="U212" s="6">
        <f>COUNTIF(U2:U200, "Other")</f>
        <v>0</v>
      </c>
      <c r="V212" s="6">
        <f>COUNTIF(V2:V200, "Other (Final)")</f>
        <v>0</v>
      </c>
      <c r="AA212" s="6">
        <f>COUNTIF(Z$2:AA$200, 'Statistics &amp; Lists'!B232)</f>
        <v>0</v>
      </c>
      <c r="AI212" s="6">
        <f>COUNTIF(AI$2:AI$200,'Statistics &amp; Lists'!B279)</f>
        <v>0</v>
      </c>
    </row>
    <row r="213" spans="2:35" s="6" customFormat="1" x14ac:dyDescent="0.25">
      <c r="D213" s="49" t="str">
        <f t="shared" si="20"/>
        <v/>
      </c>
      <c r="K213" s="41"/>
      <c r="N213" s="6">
        <f>COUNTIF(N$2:N$200,'Statistics &amp; Lists'!B90)</f>
        <v>0</v>
      </c>
      <c r="P213" s="6">
        <f>COUNTIF(P$2:P$200, 'Statistics &amp; Lists'!A127)</f>
        <v>0</v>
      </c>
      <c r="R213" s="48"/>
      <c r="S213" s="48"/>
      <c r="T213" s="48"/>
      <c r="U213" s="6">
        <f>COUNTIF(U2:U200, "S20")</f>
        <v>0</v>
      </c>
      <c r="V213" s="6">
        <f>COUNTIF(V2:V200, "S20 (Final)")</f>
        <v>0</v>
      </c>
      <c r="AA213" s="6">
        <f>COUNTIF(Z$2:AA$200, 'Statistics &amp; Lists'!B233)</f>
        <v>0</v>
      </c>
      <c r="AI213" s="6">
        <f>COUNTIF(AI$2:AI$200,'Statistics &amp; Lists'!B280)</f>
        <v>0</v>
      </c>
    </row>
    <row r="214" spans="2:35" s="6" customFormat="1" x14ac:dyDescent="0.25">
      <c r="D214" s="49" t="str">
        <f t="shared" si="20"/>
        <v/>
      </c>
      <c r="K214" s="41"/>
      <c r="N214" s="6">
        <f>COUNTIF(N$2:N$200,'Statistics &amp; Lists'!B91)</f>
        <v>0</v>
      </c>
      <c r="P214" s="6">
        <f>COUNTIF(P$2:P$200, 'Statistics &amp; Lists'!A128)</f>
        <v>0</v>
      </c>
      <c r="R214" s="48"/>
      <c r="S214" s="48"/>
      <c r="T214" s="48"/>
      <c r="U214" s="6">
        <f>COUNTIF(U2:U200, "Suicide Attempt")</f>
        <v>0</v>
      </c>
      <c r="V214" s="6">
        <f>COUNTIF(V2:V200, "Suicide Attempt (Final)")</f>
        <v>0</v>
      </c>
      <c r="AA214" s="6">
        <f>COUNTIF(Z$2:AA$200, 'Statistics &amp; Lists'!B234)</f>
        <v>0</v>
      </c>
      <c r="AI214" s="6">
        <f>COUNTIF(AI$2:AI$200,'Statistics &amp; Lists'!B281)</f>
        <v>0</v>
      </c>
    </row>
    <row r="215" spans="2:35" s="6" customFormat="1" x14ac:dyDescent="0.25">
      <c r="D215" s="49" t="str">
        <f t="shared" si="20"/>
        <v/>
      </c>
      <c r="K215" s="41"/>
      <c r="N215" s="6">
        <f>COUNTIF(N$2:N$200,'Statistics &amp; Lists'!B92)</f>
        <v>0</v>
      </c>
      <c r="P215" s="6">
        <f>COUNTIF(P$2:P$200, 'Statistics &amp; Lists'!A129)</f>
        <v>0</v>
      </c>
      <c r="R215" s="48"/>
      <c r="S215" s="48"/>
      <c r="T215" s="48"/>
      <c r="U215" s="6">
        <f>COUNTIF(U2:U200, "Suspicious Activity")</f>
        <v>0</v>
      </c>
      <c r="V215" s="6">
        <f>COUNTIF(V2:V200, "Suspicious Activity/Person (Final)")</f>
        <v>0</v>
      </c>
      <c r="AA215" s="6">
        <f>COUNTIF(Z$2:AA$200, 'Statistics &amp; Lists'!B235)</f>
        <v>0</v>
      </c>
      <c r="AI215" s="6">
        <f>COUNTIF(AI$2:AI$200,'Statistics &amp; Lists'!B282)</f>
        <v>0</v>
      </c>
    </row>
    <row r="216" spans="2:35" s="6" customFormat="1" x14ac:dyDescent="0.25">
      <c r="D216" s="49" t="str">
        <f t="shared" si="20"/>
        <v/>
      </c>
      <c r="K216" s="41"/>
      <c r="N216" s="6">
        <f>COUNTIF(N$2:N$200,'Statistics &amp; Lists'!B93)</f>
        <v>0</v>
      </c>
      <c r="P216" s="6">
        <f>COUNTIF(P$2:P$200, 'Statistics &amp; Lists'!A130)</f>
        <v>0</v>
      </c>
      <c r="R216" s="48"/>
      <c r="S216" s="48"/>
      <c r="T216" s="48"/>
      <c r="U216" s="6">
        <f>COUNTIF(U2:U200, "Theft")</f>
        <v>0</v>
      </c>
      <c r="V216" s="6">
        <f>COUNTIF(V2:V200, "Theft/Robbery (Final)")</f>
        <v>0</v>
      </c>
      <c r="AA216" s="6">
        <f>COUNTIF(Z$2:AA$200, 'Statistics &amp; Lists'!B236)</f>
        <v>0</v>
      </c>
      <c r="AI216" s="6">
        <f>COUNTIF(AI$2:AI$200,'Statistics &amp; Lists'!B283)</f>
        <v>0</v>
      </c>
    </row>
    <row r="217" spans="2:35" s="6" customFormat="1" x14ac:dyDescent="0.25">
      <c r="D217" s="49" t="str">
        <f t="shared" si="20"/>
        <v/>
      </c>
      <c r="K217" s="41"/>
      <c r="N217" s="6">
        <f>COUNTIF(N$2:N$200,'Statistics &amp; Lists'!B94)</f>
        <v>0</v>
      </c>
      <c r="P217" s="6">
        <f>COUNTIF(P$2:P$200, 'Statistics &amp; Lists'!A131)</f>
        <v>0</v>
      </c>
      <c r="R217" s="48"/>
      <c r="S217" s="48"/>
      <c r="T217" s="48"/>
      <c r="U217" s="6">
        <f>COUNTIF(U2:U200, "Trespassing")</f>
        <v>0</v>
      </c>
      <c r="V217" s="6">
        <f>COUNTIF(V2:V200, "Trespassing (Final)")</f>
        <v>0</v>
      </c>
      <c r="AI217" s="6">
        <f>COUNTIF(AI$2:AI$200,'Statistics &amp; Lists'!B284)</f>
        <v>0</v>
      </c>
    </row>
    <row r="218" spans="2:35" s="6" customFormat="1" x14ac:dyDescent="0.25">
      <c r="D218" s="49" t="str">
        <f t="shared" si="20"/>
        <v/>
      </c>
      <c r="K218" s="41"/>
      <c r="N218" s="6">
        <f>COUNTIF(N$2:N$200,'Statistics &amp; Lists'!B95)</f>
        <v>0</v>
      </c>
      <c r="P218" s="6">
        <f>COUNTIF(P$2:P$200, 'Statistics &amp; Lists'!A132)</f>
        <v>0</v>
      </c>
      <c r="R218" s="48"/>
      <c r="S218" s="48"/>
      <c r="T218" s="48"/>
      <c r="U218" s="6">
        <f>COUNTIF(U2:U200, "Well Being Check")</f>
        <v>0</v>
      </c>
      <c r="V218" s="6">
        <f>COUNTIF(V2:V200, "Well Being Check (Final)")</f>
        <v>0</v>
      </c>
      <c r="AI218" s="6">
        <f>COUNTIF(AI$2:AI$200,'Statistics &amp; Lists'!B285)</f>
        <v>0</v>
      </c>
    </row>
    <row r="219" spans="2:35" s="6" customFormat="1" x14ac:dyDescent="0.25">
      <c r="D219" s="49" t="str">
        <f t="shared" si="20"/>
        <v/>
      </c>
      <c r="K219" s="41"/>
      <c r="N219" s="6">
        <f>COUNTIF(N$2:N$200,'Statistics &amp; Lists'!B96)</f>
        <v>0</v>
      </c>
      <c r="P219" s="6">
        <f>COUNTIF(P$2:P$200, 'Statistics &amp; Lists'!A133)</f>
        <v>0</v>
      </c>
      <c r="R219" s="48"/>
      <c r="S219" s="48"/>
      <c r="T219" s="48"/>
      <c r="AI219" s="6">
        <f>COUNTIF(AI$2:AI$200,'Statistics &amp; Lists'!B286)</f>
        <v>0</v>
      </c>
    </row>
    <row r="220" spans="2:35" x14ac:dyDescent="0.25">
      <c r="D220" s="49" t="str">
        <f t="shared" si="20"/>
        <v/>
      </c>
      <c r="N220" s="6">
        <f>COUNTIF(N$2:N$200,'Statistics &amp; Lists'!B97)</f>
        <v>0</v>
      </c>
      <c r="P220" s="6">
        <f>COUNTIF(P$2:P$200, 'Statistics &amp; Lists'!A134)</f>
        <v>0</v>
      </c>
    </row>
    <row r="221" spans="2:35" x14ac:dyDescent="0.25">
      <c r="D221" s="49" t="str">
        <f t="shared" si="20"/>
        <v/>
      </c>
      <c r="N221" s="6">
        <f>COUNTIF(N$2:N$200,'Statistics &amp; Lists'!B98)</f>
        <v>0</v>
      </c>
      <c r="P221" s="6">
        <f>COUNTIF(P$2:P$200, 'Statistics &amp; Lists'!A135)</f>
        <v>0</v>
      </c>
    </row>
    <row r="222" spans="2:35" x14ac:dyDescent="0.25">
      <c r="D222" s="49" t="str">
        <f t="shared" si="20"/>
        <v/>
      </c>
      <c r="N222" s="6">
        <f>COUNTIF(N$2:N$200,'Statistics &amp; Lists'!B99)</f>
        <v>0</v>
      </c>
      <c r="P222" s="6">
        <f>COUNTIF(P$2:P$200, 'Statistics &amp; Lists'!A136)</f>
        <v>0</v>
      </c>
    </row>
    <row r="223" spans="2:35" x14ac:dyDescent="0.25">
      <c r="D223" s="49" t="str">
        <f t="shared" si="20"/>
        <v/>
      </c>
      <c r="N223" s="6">
        <f>COUNTIF(N$2:N$200,'Statistics &amp; Lists'!B100)</f>
        <v>0</v>
      </c>
      <c r="P223" s="6">
        <f>COUNTIF(P$2:P$200, 'Statistics &amp; Lists'!A137)</f>
        <v>0</v>
      </c>
    </row>
    <row r="224" spans="2:35" x14ac:dyDescent="0.25">
      <c r="D224" s="49" t="str">
        <f t="shared" si="20"/>
        <v/>
      </c>
      <c r="N224" s="6">
        <f>COUNTIF(N$2:N$200,'Statistics &amp; Lists'!B101)</f>
        <v>0</v>
      </c>
      <c r="P224" s="6">
        <f>COUNTIF(P$2:P$200, 'Statistics &amp; Lists'!A138)</f>
        <v>0</v>
      </c>
    </row>
    <row r="225" spans="4:16" x14ac:dyDescent="0.25">
      <c r="D225" s="49" t="str">
        <f t="shared" si="20"/>
        <v/>
      </c>
      <c r="N225" s="6">
        <f>COUNTIF(N$2:N$200,'Statistics &amp; Lists'!B102)</f>
        <v>0</v>
      </c>
      <c r="P225" s="6">
        <f>COUNTIF(P$2:P$200, 'Statistics &amp; Lists'!A139)</f>
        <v>0</v>
      </c>
    </row>
    <row r="226" spans="4:16" x14ac:dyDescent="0.25">
      <c r="D226" s="49" t="str">
        <f t="shared" si="20"/>
        <v/>
      </c>
      <c r="N226" s="6">
        <f>COUNTIF(N$2:N$200,'Statistics &amp; Lists'!B103)</f>
        <v>0</v>
      </c>
      <c r="P226" s="6">
        <f>COUNTIF(P$2:P$200, 'Statistics &amp; Lists'!A140)</f>
        <v>0</v>
      </c>
    </row>
    <row r="227" spans="4:16" x14ac:dyDescent="0.25">
      <c r="D227" s="49" t="str">
        <f t="shared" si="20"/>
        <v/>
      </c>
      <c r="N227" s="6">
        <f>COUNTIF(N$2:N$200,'Statistics &amp; Lists'!B104)</f>
        <v>0</v>
      </c>
      <c r="P227" s="6">
        <f>COUNTIF(P$2:P$200, 'Statistics &amp; Lists'!A141)</f>
        <v>0</v>
      </c>
    </row>
    <row r="228" spans="4:16" x14ac:dyDescent="0.25">
      <c r="D228" s="49" t="str">
        <f t="shared" si="20"/>
        <v/>
      </c>
      <c r="N228" s="6">
        <f>COUNTIF(N$2:N$200,'Statistics &amp; Lists'!B105)</f>
        <v>0</v>
      </c>
      <c r="P228" s="6">
        <f>COUNTIF(P$2:P$200, 'Statistics &amp; Lists'!A142)</f>
        <v>0</v>
      </c>
    </row>
    <row r="229" spans="4:16" x14ac:dyDescent="0.25">
      <c r="D229" s="49" t="str">
        <f t="shared" si="20"/>
        <v/>
      </c>
      <c r="N229" s="6">
        <f>COUNTIF(N$2:N$200,'Statistics &amp; Lists'!B106)</f>
        <v>0</v>
      </c>
      <c r="P229" s="6">
        <f>COUNTIF(P$2:P$200, 'Statistics &amp; Lists'!A143)</f>
        <v>0</v>
      </c>
    </row>
    <row r="230" spans="4:16" x14ac:dyDescent="0.25">
      <c r="D230" s="49" t="str">
        <f t="shared" si="20"/>
        <v/>
      </c>
      <c r="P230" s="6">
        <f>COUNTIF(P$2:P$200, 'Statistics &amp; Lists'!A144)</f>
        <v>0</v>
      </c>
    </row>
    <row r="231" spans="4:16" x14ac:dyDescent="0.25">
      <c r="D231" s="49" t="str">
        <f t="shared" si="20"/>
        <v/>
      </c>
      <c r="P231" s="6">
        <f>COUNTIF(P$2:P$200, 'Statistics &amp; Lists'!A145)</f>
        <v>0</v>
      </c>
    </row>
    <row r="232" spans="4:16" x14ac:dyDescent="0.25">
      <c r="D232" s="49" t="str">
        <f t="shared" si="20"/>
        <v/>
      </c>
      <c r="P232" s="6">
        <f>COUNTIF(P$2:P$200, 'Statistics &amp; Lists'!A146)</f>
        <v>0</v>
      </c>
    </row>
    <row r="233" spans="4:16" x14ac:dyDescent="0.25">
      <c r="D233" s="49" t="str">
        <f t="shared" si="20"/>
        <v/>
      </c>
      <c r="P233" s="6">
        <f>COUNTIF(P$2:P$200, 'Statistics &amp; Lists'!A147)</f>
        <v>0</v>
      </c>
    </row>
    <row r="234" spans="4:16" x14ac:dyDescent="0.25">
      <c r="D234" s="49" t="str">
        <f t="shared" si="20"/>
        <v/>
      </c>
      <c r="P234" s="6">
        <f>COUNTIF(P$2:P$200, 'Statistics &amp; Lists'!A148)</f>
        <v>0</v>
      </c>
    </row>
    <row r="235" spans="4:16" x14ac:dyDescent="0.25">
      <c r="D235" s="49" t="str">
        <f t="shared" si="20"/>
        <v/>
      </c>
      <c r="P235" s="6">
        <f>COUNTIF(P$2:P$200, 'Statistics &amp; Lists'!A149)</f>
        <v>0</v>
      </c>
    </row>
    <row r="236" spans="4:16" x14ac:dyDescent="0.25">
      <c r="D236" s="49" t="str">
        <f t="shared" si="20"/>
        <v/>
      </c>
      <c r="P236" s="6">
        <f>COUNTIF(P$2:P$200, 'Statistics &amp; Lists'!A150)</f>
        <v>0</v>
      </c>
    </row>
    <row r="237" spans="4:16" x14ac:dyDescent="0.25">
      <c r="D237" s="49" t="str">
        <f t="shared" si="20"/>
        <v/>
      </c>
      <c r="P237" s="6">
        <f>COUNTIF(P$2:P$200, 'Statistics &amp; Lists'!A151)</f>
        <v>0</v>
      </c>
    </row>
    <row r="238" spans="4:16" x14ac:dyDescent="0.25">
      <c r="D238" s="49" t="str">
        <f t="shared" si="20"/>
        <v/>
      </c>
      <c r="P238" s="6">
        <f>COUNTIF(P$2:P$200, 'Statistics &amp; Lists'!A152)</f>
        <v>0</v>
      </c>
    </row>
    <row r="239" spans="4:16" x14ac:dyDescent="0.25">
      <c r="D239" s="49" t="str">
        <f t="shared" si="20"/>
        <v/>
      </c>
      <c r="P239" s="6">
        <f>COUNTIF(P$2:P$200, 'Statistics &amp; Lists'!A153)</f>
        <v>0</v>
      </c>
    </row>
    <row r="240" spans="4:16" x14ac:dyDescent="0.25">
      <c r="D240" s="49" t="str">
        <f t="shared" si="20"/>
        <v/>
      </c>
      <c r="P240" s="6">
        <f>COUNTIF(P$2:P$200, 'Statistics &amp; Lists'!A154)</f>
        <v>0</v>
      </c>
    </row>
    <row r="241" spans="4:16" x14ac:dyDescent="0.25">
      <c r="D241" s="49" t="str">
        <f t="shared" si="20"/>
        <v/>
      </c>
      <c r="P241" s="6">
        <f>COUNTIF(P$2:P$200, 'Statistics &amp; Lists'!A155)</f>
        <v>0</v>
      </c>
    </row>
    <row r="242" spans="4:16" x14ac:dyDescent="0.25">
      <c r="P242" s="6">
        <f>COUNTIF(P$2:P$200, 'Statistics &amp; Lists'!A156)</f>
        <v>0</v>
      </c>
    </row>
    <row r="243" spans="4:16" x14ac:dyDescent="0.25">
      <c r="P243" s="6">
        <f>COUNTIF(P$2:P$200, 'Statistics &amp; Lists'!A157)</f>
        <v>0</v>
      </c>
    </row>
    <row r="244" spans="4:16" x14ac:dyDescent="0.25">
      <c r="P244" s="6">
        <f>COUNTIF(P$2:P$200, 'Statistics &amp; Lists'!A158)</f>
        <v>0</v>
      </c>
    </row>
    <row r="245" spans="4:16" x14ac:dyDescent="0.25">
      <c r="P245" s="6">
        <f>COUNTIF(P$2:P$200, 'Statistics &amp; Lists'!A159)</f>
        <v>0</v>
      </c>
    </row>
    <row r="246" spans="4:16" x14ac:dyDescent="0.25">
      <c r="P246" s="6">
        <f>COUNTIF(P$2:P$200, 'Statistics &amp; Lists'!A160)</f>
        <v>0</v>
      </c>
    </row>
    <row r="247" spans="4:16" x14ac:dyDescent="0.25">
      <c r="P247" s="6">
        <f>COUNTIF(P$2:P$200, 'Statistics &amp; Lists'!A161)</f>
        <v>0</v>
      </c>
    </row>
    <row r="248" spans="4:16" x14ac:dyDescent="0.25">
      <c r="P248" s="6">
        <f>COUNTIF(P$2:P$200, 'Statistics &amp; Lists'!A162)</f>
        <v>0</v>
      </c>
    </row>
  </sheetData>
  <autoFilter ref="M1:M241" xr:uid="{00000000-0001-0000-0A00-000000000000}"/>
  <conditionalFormatting sqref="AH1:AH1048576">
    <cfRule type="containsText" priority="2" operator="containsText" text="BA / MA (LEO)">
      <formula>NOT(ISERROR(SEARCH("BA / MA (LEO)",AH1)))</formula>
    </cfRule>
  </conditionalFormatting>
  <conditionalFormatting sqref="AH2:AH200">
    <cfRule type="containsText" dxfId="66" priority="1" operator="containsText" text="BA / MA (LEO)">
      <formula>NOT(ISERROR(SEARCH("BA / MA (LEO)",AH2)))</formula>
    </cfRule>
  </conditionalFormatting>
  <dataValidations count="2">
    <dataValidation type="list" allowBlank="1" showInputMessage="1" showErrorMessage="1" sqref="AM2:AM200" xr:uid="{C94E6E79-A07B-4710-9D19-1C71845FBD1E}">
      <formula1>ChWe</formula1>
    </dataValidation>
    <dataValidation type="list" allowBlank="1" showInputMessage="1" showErrorMessage="1" sqref="AN2:AN200" xr:uid="{167E3767-0560-4D22-BD43-415FF5F336BC}">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A00-000000000000}">
          <x14:formula1>
            <xm:f>'Statistics &amp; Lists'!$B$299:$B$301</xm:f>
          </x14:formula1>
          <xm:sqref>AL2:AL200</xm:sqref>
        </x14:dataValidation>
        <x14:dataValidation type="list" allowBlank="1" showInputMessage="1" showErrorMessage="1" xr:uid="{00000000-0002-0000-0A00-000001000000}">
          <x14:formula1>
            <xm:f>'Statistics &amp; Lists'!$B$294:$B$296</xm:f>
          </x14:formula1>
          <xm:sqref>AK2:AK200</xm:sqref>
        </x14:dataValidation>
        <x14:dataValidation type="list" allowBlank="1" showInputMessage="1" showErrorMessage="1" xr:uid="{00000000-0002-0000-0A00-000002000000}">
          <x14:formula1>
            <xm:f>'Statistics &amp; Lists'!$B$289:$B$291</xm:f>
          </x14:formula1>
          <xm:sqref>AJ2:AJ200 AO2:AO200</xm:sqref>
        </x14:dataValidation>
        <x14:dataValidation type="list" allowBlank="1" showInputMessage="1" showErrorMessage="1" xr:uid="{00000000-0002-0000-0A00-000003000000}">
          <x14:formula1>
            <xm:f>'Statistics &amp; Lists'!$B$270:$B$286</xm:f>
          </x14:formula1>
          <xm:sqref>AI2:AI200</xm:sqref>
        </x14:dataValidation>
        <x14:dataValidation type="list" allowBlank="1" showInputMessage="1" showErrorMessage="1" xr:uid="{00000000-0002-0000-0A00-000004000000}">
          <x14:formula1>
            <xm:f>'Statistics &amp; Lists'!$B$264:$B$267</xm:f>
          </x14:formula1>
          <xm:sqref>AH2:AH200</xm:sqref>
        </x14:dataValidation>
        <x14:dataValidation type="list" allowBlank="1" showInputMessage="1" showErrorMessage="1" xr:uid="{00000000-0002-0000-0A00-000005000000}">
          <x14:formula1>
            <xm:f>'Statistics &amp; Lists'!$B$259:$B$261</xm:f>
          </x14:formula1>
          <xm:sqref>AG2:AG200</xm:sqref>
        </x14:dataValidation>
        <x14:dataValidation type="list" allowBlank="1" showInputMessage="1" showErrorMessage="1" xr:uid="{00000000-0002-0000-0A00-000006000000}">
          <x14:formula1>
            <xm:f>'Statistics &amp; Lists'!$B$254:$B$256</xm:f>
          </x14:formula1>
          <xm:sqref>AF2:AF200</xm:sqref>
        </x14:dataValidation>
        <x14:dataValidation type="list" allowBlank="1" showInputMessage="1" showErrorMessage="1" xr:uid="{00000000-0002-0000-0A00-000007000000}">
          <x14:formula1>
            <xm:f>'Statistics &amp; Lists'!$B$249:$B$251</xm:f>
          </x14:formula1>
          <xm:sqref>AE2:AE200</xm:sqref>
        </x14:dataValidation>
        <x14:dataValidation type="list" allowBlank="1" showInputMessage="1" showErrorMessage="1" xr:uid="{00000000-0002-0000-0A00-000008000000}">
          <x14:formula1>
            <xm:f>'Statistics &amp; Lists'!$B$244:$B$246</xm:f>
          </x14:formula1>
          <xm:sqref>AC2:AC200</xm:sqref>
        </x14:dataValidation>
        <x14:dataValidation type="list" allowBlank="1" showInputMessage="1" showErrorMessage="1" xr:uid="{00000000-0002-0000-0A00-000009000000}">
          <x14:formula1>
            <xm:f>'Statistics &amp; Lists'!$B$239:$B$241</xm:f>
          </x14:formula1>
          <xm:sqref>AB2:AB200</xm:sqref>
        </x14:dataValidation>
        <x14:dataValidation type="list" allowBlank="1" showInputMessage="1" showErrorMessage="1" xr:uid="{00000000-0002-0000-0A00-00000A000000}">
          <x14:formula1>
            <xm:f>'Statistics &amp; Lists'!$B$223:$B$236</xm:f>
          </x14:formula1>
          <xm:sqref>Z2:AA200</xm:sqref>
        </x14:dataValidation>
        <x14:dataValidation type="list" allowBlank="1" showInputMessage="1" showErrorMessage="1" xr:uid="{00000000-0002-0000-0A00-00000B000000}">
          <x14:formula1>
            <xm:f>'Statistics &amp; Lists'!$B$183:$B$198</xm:f>
          </x14:formula1>
          <xm:sqref>V2:V200</xm:sqref>
        </x14:dataValidation>
        <x14:dataValidation type="list" allowBlank="1" showInputMessage="1" showErrorMessage="1" xr:uid="{00000000-0002-0000-0A00-00000C000000}">
          <x14:formula1>
            <xm:f>'Statistics &amp; Lists'!$B$165:$B$180</xm:f>
          </x14:formula1>
          <xm:sqref>U2:U200</xm:sqref>
        </x14:dataValidation>
        <x14:dataValidation type="list" errorStyle="warning" allowBlank="1" showInputMessage="1" showErrorMessage="1" xr:uid="{00000000-0002-0000-0A00-00000D000000}">
          <x14:formula1>
            <xm:f>'Statistics &amp; Lists'!$A$117:$A$162</xm:f>
          </x14:formula1>
          <xm:sqref>P2:P200</xm:sqref>
        </x14:dataValidation>
        <x14:dataValidation type="list" allowBlank="1" showInputMessage="1" showErrorMessage="1" xr:uid="{00000000-0002-0000-0A00-00000E000000}">
          <x14:formula1>
            <xm:f>'Statistics &amp; Lists'!$B$109:$B$114</xm:f>
          </x14:formula1>
          <xm:sqref>O2:O200</xm:sqref>
        </x14:dataValidation>
        <x14:dataValidation type="list" allowBlank="1" showInputMessage="1" showErrorMessage="1" xr:uid="{00000000-0002-0000-0A00-00000F000000}">
          <x14:formula1>
            <xm:f>'Statistics &amp; Lists'!$B$80:$B$106</xm:f>
          </x14:formula1>
          <xm:sqref>N2:N200</xm:sqref>
        </x14:dataValidation>
        <x14:dataValidation type="list" allowBlank="1" showInputMessage="1" showErrorMessage="1" xr:uid="{00000000-0002-0000-0A00-000010000000}">
          <x14:formula1>
            <xm:f>'Statistics &amp; Lists'!$B$75:$B$77</xm:f>
          </x14:formula1>
          <xm:sqref>Y2:Y200</xm:sqref>
        </x14:dataValidation>
        <x14:dataValidation type="list" allowBlank="1" showInputMessage="1" showErrorMessage="1" xr:uid="{00000000-0002-0000-0A00-000011000000}">
          <x14:formula1>
            <xm:f>'Statistics &amp; Lists'!$B$70:$B$72</xm:f>
          </x14:formula1>
          <xm:sqref>X2:X200</xm:sqref>
        </x14:dataValidation>
        <x14:dataValidation type="list" allowBlank="1" showInputMessage="1" showErrorMessage="1" xr:uid="{00000000-0002-0000-0A00-000012000000}">
          <x14:formula1>
            <xm:f>'Statistics &amp; Lists'!$B$65:$B$67</xm:f>
          </x14:formula1>
          <xm:sqref>W2:W200</xm:sqref>
        </x14:dataValidation>
        <x14:dataValidation type="list" allowBlank="1" showInputMessage="1" showErrorMessage="1" xr:uid="{00000000-0002-0000-0A00-000013000000}">
          <x14:formula1>
            <xm:f>'Statistics &amp; Lists'!$B$46:$B$48</xm:f>
          </x14:formula1>
          <xm:sqref>M2:M200</xm:sqref>
        </x14:dataValidation>
        <x14:dataValidation type="list" allowBlank="1" showInputMessage="1" showErrorMessage="1" xr:uid="{00000000-0002-0000-0A00-000014000000}">
          <x14:formula1>
            <xm:f>'Statistics &amp; Lists'!$B$33:$B$37</xm:f>
          </x14:formula1>
          <xm:sqref>L2:L200</xm:sqref>
        </x14:dataValidation>
        <x14:dataValidation type="list" allowBlank="1" showInputMessage="1" showErrorMessage="1" xr:uid="{00000000-0002-0000-0A00-000015000000}">
          <x14:formula1>
            <xm:f>'Statistics &amp; Lists'!$B$26:$B$31</xm:f>
          </x14:formula1>
          <xm:sqref>C2:C200</xm:sqref>
        </x14:dataValidation>
        <x14:dataValidation type="list" allowBlank="1" showInputMessage="1" showErrorMessage="1" xr:uid="{00000000-0002-0000-0A00-000016000000}">
          <x14:formula1>
            <xm:f>'Statistics &amp; Lists'!$B$8:$B$14</xm:f>
          </x14:formula1>
          <xm:sqref>B2:B200</xm:sqref>
        </x14:dataValidation>
        <x14:dataValidation type="list" allowBlank="1" showInputMessage="1" showErrorMessage="1" xr:uid="{ECA855FE-616B-4AAD-A9E4-3B1DDA88C796}">
          <x14:formula1>
            <xm:f>'Statistics &amp; Lists'!$AA$219:$AA$220</xm:f>
          </x14:formula1>
          <xm:sqref>Q2:Q1048576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R246"/>
  <sheetViews>
    <sheetView topLeftCell="AF1" workbookViewId="0">
      <pane ySplit="1" topLeftCell="A2" activePane="bottomLeft" state="frozen"/>
      <selection activeCell="E1" sqref="E1"/>
      <selection pane="bottomLeft" activeCell="AO1" sqref="AO1"/>
    </sheetView>
  </sheetViews>
  <sheetFormatPr defaultColWidth="9.140625" defaultRowHeight="15" x14ac:dyDescent="0.25"/>
  <cols>
    <col min="1" max="1" width="17" style="146" customWidth="1"/>
    <col min="2" max="2" width="14.7109375" style="4" customWidth="1"/>
    <col min="3" max="3" width="17" style="4" customWidth="1"/>
    <col min="4" max="4" width="17.85546875" style="4" bestFit="1" customWidth="1"/>
    <col min="5" max="5" width="14.42578125" style="4" customWidth="1"/>
    <col min="6" max="6" width="25.28515625" style="4" customWidth="1"/>
    <col min="7" max="8" width="14.42578125" style="4" customWidth="1"/>
    <col min="9" max="9" width="9.7109375" style="4" hidden="1" customWidth="1"/>
    <col min="10" max="10" width="10.42578125" style="146" bestFit="1" customWidth="1"/>
    <col min="11" max="11" width="9.140625" style="42"/>
    <col min="12" max="14" width="9.140625" style="4"/>
    <col min="15" max="15" width="11.42578125" style="4" customWidth="1"/>
    <col min="16" max="16" width="5.42578125" style="4" bestFit="1" customWidth="1"/>
    <col min="17" max="17" width="13.28515625" style="4" customWidth="1"/>
    <col min="18" max="18" width="9.140625" style="45"/>
    <col min="19" max="19" width="9.140625" style="45" hidden="1" customWidth="1"/>
    <col min="20" max="20" width="9.140625" style="45" customWidth="1"/>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102" customHeight="1" x14ac:dyDescent="0.25">
      <c r="A1" s="2" t="s">
        <v>0</v>
      </c>
      <c r="B1" s="2" t="s">
        <v>1</v>
      </c>
      <c r="C1" s="2" t="s">
        <v>2</v>
      </c>
      <c r="D1" s="2" t="s">
        <v>3</v>
      </c>
      <c r="E1" s="3" t="s">
        <v>4</v>
      </c>
      <c r="F1" s="3" t="s">
        <v>5</v>
      </c>
      <c r="G1" s="3" t="s">
        <v>6</v>
      </c>
      <c r="H1" s="3" t="s">
        <v>7</v>
      </c>
      <c r="I1" s="2" t="s">
        <v>8</v>
      </c>
      <c r="J1" s="38" t="s">
        <v>9</v>
      </c>
      <c r="K1" s="2" t="s">
        <v>10</v>
      </c>
      <c r="L1" s="2" t="s">
        <v>11</v>
      </c>
      <c r="M1" s="3" t="s">
        <v>12</v>
      </c>
      <c r="N1" s="3" t="s">
        <v>13</v>
      </c>
      <c r="O1" s="3" t="s">
        <v>14</v>
      </c>
      <c r="P1" s="3" t="s">
        <v>15</v>
      </c>
      <c r="Q1" s="43" t="s">
        <v>16</v>
      </c>
      <c r="R1" s="43" t="s">
        <v>17</v>
      </c>
      <c r="S1" s="3" t="s">
        <v>18</v>
      </c>
      <c r="T1" s="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2"/>
      <c r="B2" s="8"/>
      <c r="C2" s="8"/>
      <c r="D2" s="49" t="str">
        <f>IF(TRIM(F2)="","",COUNTIF($F$2:$F$200,F2))</f>
        <v/>
      </c>
      <c r="F2" s="5" t="str">
        <f>IF(AND(LEN(TRIM(G2))=0,LEN(TRIM(H2))=0),"",CONCATENATE(TRIM(G2),", ",TRIM(H2)))</f>
        <v/>
      </c>
      <c r="I2" s="50"/>
      <c r="J2" s="50"/>
      <c r="K2" s="39" t="str">
        <f>IF(AND(TRIM(A2)&lt;&gt;"",TRIM(J2)&lt;&gt;""),IFERROR(DATEDIF(J2,A2,"Y"),""),"")</f>
        <v/>
      </c>
      <c r="Q2" s="5"/>
      <c r="R2" s="51"/>
      <c r="S2" s="44"/>
      <c r="T2" s="51"/>
      <c r="V2" s="51"/>
      <c r="AA2" s="5"/>
      <c r="AN2" s="5"/>
      <c r="AR2" s="4" t="str">
        <f>IF(R2&lt;&gt;"",R2*1440,"")</f>
        <v/>
      </c>
    </row>
    <row r="3" spans="1:44" s="8" customFormat="1" x14ac:dyDescent="0.25">
      <c r="A3" s="52"/>
      <c r="D3" s="49" t="str">
        <f t="shared" ref="D3:D66" si="0">IF(TRIM(F3)="","",COUNTIF($F$2:$F$200,F3))</f>
        <v/>
      </c>
      <c r="F3" s="5" t="str">
        <f t="shared" ref="F3:F66" si="1">IF(AND(LEN(TRIM(G3))=0,LEN(TRIM(H3))=0),"",CONCATENATE(TRIM(G3),", ",TRIM(H3)))</f>
        <v/>
      </c>
      <c r="I3" s="52"/>
      <c r="J3" s="52"/>
      <c r="K3" s="39" t="str">
        <f t="shared" ref="K3:K66" si="2">IF(AND(TRIM(A3)&lt;&gt;"",TRIM(J3)&lt;&gt;""),IFERROR(DATEDIF(J3,A3,"Y"),""),"")</f>
        <v/>
      </c>
      <c r="R3" s="46"/>
      <c r="S3" s="44"/>
      <c r="T3" s="46"/>
      <c r="V3" s="46"/>
      <c r="AR3" s="4" t="str">
        <f t="shared" ref="AR3:AR66" si="3">IF(R3&lt;&gt;"",R3*1440,"")</f>
        <v/>
      </c>
    </row>
    <row r="4" spans="1:44" s="49" customFormat="1" x14ac:dyDescent="0.25">
      <c r="A4" s="50"/>
      <c r="D4" s="49" t="str">
        <f t="shared" si="0"/>
        <v/>
      </c>
      <c r="F4" s="5" t="str">
        <f t="shared" si="1"/>
        <v/>
      </c>
      <c r="I4" s="50"/>
      <c r="J4" s="50"/>
      <c r="K4" s="39" t="str">
        <f t="shared" si="2"/>
        <v/>
      </c>
      <c r="R4" s="51"/>
      <c r="S4" s="44"/>
      <c r="T4" s="51"/>
      <c r="V4" s="51"/>
      <c r="AA4" s="5"/>
      <c r="AN4" s="5"/>
      <c r="AP4" s="5"/>
      <c r="AR4" s="4" t="str">
        <f t="shared" si="3"/>
        <v/>
      </c>
    </row>
    <row r="5" spans="1:44" s="8" customFormat="1" x14ac:dyDescent="0.25">
      <c r="A5" s="52"/>
      <c r="D5" s="49" t="str">
        <f t="shared" si="0"/>
        <v/>
      </c>
      <c r="F5" s="5" t="str">
        <f t="shared" si="1"/>
        <v/>
      </c>
      <c r="G5"/>
      <c r="H5"/>
      <c r="I5" s="142"/>
      <c r="J5" s="142"/>
      <c r="K5" s="39" t="str">
        <f t="shared" si="2"/>
        <v/>
      </c>
      <c r="R5" s="46"/>
      <c r="S5" s="44"/>
      <c r="T5" s="46"/>
      <c r="V5" s="46"/>
      <c r="AR5" s="4" t="str">
        <f t="shared" si="3"/>
        <v/>
      </c>
    </row>
    <row r="6" spans="1:44" s="49" customFormat="1" x14ac:dyDescent="0.25">
      <c r="A6" s="50"/>
      <c r="D6" s="49" t="str">
        <f t="shared" si="0"/>
        <v/>
      </c>
      <c r="F6" s="5" t="str">
        <f t="shared" si="1"/>
        <v/>
      </c>
      <c r="I6" s="50"/>
      <c r="J6" s="50"/>
      <c r="K6" s="39" t="str">
        <f t="shared" si="2"/>
        <v/>
      </c>
      <c r="R6" s="51"/>
      <c r="S6" s="44"/>
      <c r="T6" s="51"/>
      <c r="V6" s="51"/>
      <c r="AN6" s="5"/>
      <c r="AP6" s="5"/>
      <c r="AQ6" s="5"/>
      <c r="AR6" s="4" t="str">
        <f t="shared" si="3"/>
        <v/>
      </c>
    </row>
    <row r="7" spans="1:44" s="8" customFormat="1" x14ac:dyDescent="0.25">
      <c r="A7" s="52"/>
      <c r="D7" s="49" t="str">
        <f t="shared" si="0"/>
        <v/>
      </c>
      <c r="F7" s="5" t="str">
        <f t="shared" si="1"/>
        <v/>
      </c>
      <c r="I7" s="52"/>
      <c r="J7" s="52"/>
      <c r="K7" s="39" t="str">
        <f t="shared" si="2"/>
        <v/>
      </c>
      <c r="R7" s="46"/>
      <c r="S7" s="44"/>
      <c r="T7" s="46"/>
      <c r="V7" s="46"/>
      <c r="AR7" s="4" t="str">
        <f t="shared" si="3"/>
        <v/>
      </c>
    </row>
    <row r="8" spans="1:44" s="49" customFormat="1" x14ac:dyDescent="0.25">
      <c r="A8" s="50"/>
      <c r="D8" s="49" t="str">
        <f t="shared" si="0"/>
        <v/>
      </c>
      <c r="F8" s="5" t="str">
        <f t="shared" si="1"/>
        <v/>
      </c>
      <c r="I8" s="50"/>
      <c r="J8" s="50"/>
      <c r="K8" s="39" t="str">
        <f t="shared" si="2"/>
        <v/>
      </c>
      <c r="R8" s="51"/>
      <c r="S8" s="44"/>
      <c r="T8" s="51"/>
      <c r="V8" s="51"/>
      <c r="AN8" s="5"/>
      <c r="AP8" s="5"/>
      <c r="AQ8" s="5"/>
      <c r="AR8" s="4" t="str">
        <f t="shared" si="3"/>
        <v/>
      </c>
    </row>
    <row r="9" spans="1:44" s="8" customFormat="1" x14ac:dyDescent="0.25">
      <c r="A9" s="52"/>
      <c r="D9" s="49" t="str">
        <f t="shared" si="0"/>
        <v/>
      </c>
      <c r="F9" s="5" t="str">
        <f t="shared" si="1"/>
        <v/>
      </c>
      <c r="I9" s="52"/>
      <c r="J9" s="52"/>
      <c r="K9" s="39" t="str">
        <f t="shared" si="2"/>
        <v/>
      </c>
      <c r="R9" s="46"/>
      <c r="S9" s="44"/>
      <c r="T9" s="46"/>
      <c r="V9" s="46"/>
      <c r="AR9" s="4" t="str">
        <f t="shared" si="3"/>
        <v/>
      </c>
    </row>
    <row r="10" spans="1:44" s="49" customFormat="1" x14ac:dyDescent="0.25">
      <c r="A10" s="50"/>
      <c r="D10" s="49" t="str">
        <f t="shared" si="0"/>
        <v/>
      </c>
      <c r="F10" s="5" t="str">
        <f t="shared" si="1"/>
        <v/>
      </c>
      <c r="I10" s="50"/>
      <c r="J10" s="50"/>
      <c r="K10" s="39" t="str">
        <f t="shared" si="2"/>
        <v/>
      </c>
      <c r="R10" s="51"/>
      <c r="S10" s="44"/>
      <c r="T10" s="51"/>
      <c r="V10" s="51"/>
      <c r="AR10" s="4" t="str">
        <f t="shared" si="3"/>
        <v/>
      </c>
    </row>
    <row r="11" spans="1:44" s="8" customFormat="1" x14ac:dyDescent="0.25">
      <c r="A11" s="52"/>
      <c r="D11" s="49" t="str">
        <f t="shared" si="0"/>
        <v/>
      </c>
      <c r="F11" s="5" t="str">
        <f t="shared" si="1"/>
        <v/>
      </c>
      <c r="I11" s="52"/>
      <c r="J11" s="52"/>
      <c r="K11" s="39" t="str">
        <f t="shared" si="2"/>
        <v/>
      </c>
      <c r="R11" s="46"/>
      <c r="S11" s="44"/>
      <c r="T11" s="46"/>
      <c r="V11" s="46"/>
      <c r="AR11" s="4" t="str">
        <f t="shared" si="3"/>
        <v/>
      </c>
    </row>
    <row r="12" spans="1:44" s="49" customFormat="1" x14ac:dyDescent="0.25">
      <c r="A12" s="50"/>
      <c r="D12" s="49" t="str">
        <f t="shared" si="0"/>
        <v/>
      </c>
      <c r="F12" s="5" t="str">
        <f t="shared" si="1"/>
        <v/>
      </c>
      <c r="I12" s="50"/>
      <c r="J12" s="50"/>
      <c r="K12" s="39" t="str">
        <f t="shared" si="2"/>
        <v/>
      </c>
      <c r="R12" s="51"/>
      <c r="S12" s="44"/>
      <c r="T12" s="51"/>
      <c r="V12" s="51"/>
      <c r="AP12" s="5"/>
      <c r="AR12" s="4" t="str">
        <f t="shared" si="3"/>
        <v/>
      </c>
    </row>
    <row r="13" spans="1:44" s="8" customFormat="1" x14ac:dyDescent="0.25">
      <c r="A13" s="52"/>
      <c r="D13" s="49" t="str">
        <f t="shared" si="0"/>
        <v/>
      </c>
      <c r="F13" s="5" t="str">
        <f t="shared" si="1"/>
        <v/>
      </c>
      <c r="I13" s="52"/>
      <c r="J13" s="52"/>
      <c r="K13" s="39" t="str">
        <f t="shared" si="2"/>
        <v/>
      </c>
      <c r="R13" s="46"/>
      <c r="S13" s="44"/>
      <c r="T13" s="46"/>
      <c r="V13" s="46"/>
      <c r="AR13" s="4" t="str">
        <f t="shared" si="3"/>
        <v/>
      </c>
    </row>
    <row r="14" spans="1:44" s="49" customFormat="1" x14ac:dyDescent="0.25">
      <c r="A14" s="50"/>
      <c r="D14" s="49" t="str">
        <f t="shared" si="0"/>
        <v/>
      </c>
      <c r="F14" s="5" t="str">
        <f t="shared" si="1"/>
        <v/>
      </c>
      <c r="I14" s="50"/>
      <c r="J14" s="50"/>
      <c r="K14" s="39" t="str">
        <f t="shared" si="2"/>
        <v/>
      </c>
      <c r="R14" s="51"/>
      <c r="S14" s="44"/>
      <c r="T14" s="51"/>
      <c r="V14" s="51"/>
      <c r="AA14" s="5"/>
      <c r="AP14" s="5"/>
      <c r="AR14" s="4" t="str">
        <f t="shared" si="3"/>
        <v/>
      </c>
    </row>
    <row r="15" spans="1:44" s="8" customFormat="1" x14ac:dyDescent="0.25">
      <c r="A15" s="52"/>
      <c r="D15" s="49" t="str">
        <f t="shared" si="0"/>
        <v/>
      </c>
      <c r="F15" s="5" t="str">
        <f t="shared" si="1"/>
        <v/>
      </c>
      <c r="I15" s="52"/>
      <c r="J15" s="52"/>
      <c r="K15" s="39" t="str">
        <f t="shared" si="2"/>
        <v/>
      </c>
      <c r="R15" s="46"/>
      <c r="S15" s="44"/>
      <c r="T15" s="46"/>
      <c r="V15" s="46"/>
      <c r="AR15" s="4" t="str">
        <f t="shared" si="3"/>
        <v/>
      </c>
    </row>
    <row r="16" spans="1:44" s="5" customFormat="1" x14ac:dyDescent="0.25">
      <c r="A16" s="7"/>
      <c r="D16" s="49" t="str">
        <f t="shared" si="0"/>
        <v/>
      </c>
      <c r="F16" s="5" t="str">
        <f t="shared" si="1"/>
        <v/>
      </c>
      <c r="I16" s="7"/>
      <c r="J16" s="7"/>
      <c r="K16" s="39" t="str">
        <f t="shared" si="2"/>
        <v/>
      </c>
      <c r="R16" s="44"/>
      <c r="S16" s="44"/>
      <c r="T16" s="44"/>
      <c r="V16" s="44"/>
      <c r="AR16" s="4" t="str">
        <f t="shared" si="3"/>
        <v/>
      </c>
    </row>
    <row r="17" spans="1:44" s="8" customFormat="1" x14ac:dyDescent="0.25">
      <c r="A17" s="52"/>
      <c r="D17" s="49" t="str">
        <f t="shared" si="0"/>
        <v/>
      </c>
      <c r="F17" s="5" t="str">
        <f t="shared" si="1"/>
        <v/>
      </c>
      <c r="I17" s="52"/>
      <c r="J17" s="52"/>
      <c r="K17" s="39" t="str">
        <f t="shared" si="2"/>
        <v/>
      </c>
      <c r="R17" s="46"/>
      <c r="S17" s="44"/>
      <c r="T17" s="46"/>
      <c r="V17" s="46"/>
      <c r="AR17" s="4" t="str">
        <f t="shared" si="3"/>
        <v/>
      </c>
    </row>
    <row r="18" spans="1:44" s="5" customFormat="1" x14ac:dyDescent="0.25">
      <c r="A18" s="7"/>
      <c r="D18" s="49" t="str">
        <f t="shared" si="0"/>
        <v/>
      </c>
      <c r="F18" s="5" t="str">
        <f t="shared" si="1"/>
        <v/>
      </c>
      <c r="I18" s="7"/>
      <c r="J18" s="7"/>
      <c r="K18" s="39" t="str">
        <f t="shared" si="2"/>
        <v/>
      </c>
      <c r="R18" s="44"/>
      <c r="S18" s="44"/>
      <c r="T18" s="44"/>
      <c r="V18" s="44"/>
      <c r="AR18" s="4" t="str">
        <f t="shared" si="3"/>
        <v/>
      </c>
    </row>
    <row r="19" spans="1:44" s="8" customFormat="1" x14ac:dyDescent="0.25">
      <c r="A19" s="52"/>
      <c r="D19" s="49" t="str">
        <f t="shared" si="0"/>
        <v/>
      </c>
      <c r="F19" s="5" t="str">
        <f t="shared" si="1"/>
        <v/>
      </c>
      <c r="I19" s="52"/>
      <c r="J19" s="52"/>
      <c r="K19" s="39" t="str">
        <f t="shared" si="2"/>
        <v/>
      </c>
      <c r="R19" s="46"/>
      <c r="S19" s="44"/>
      <c r="T19" s="46"/>
      <c r="AR19" s="4" t="str">
        <f t="shared" si="3"/>
        <v/>
      </c>
    </row>
    <row r="20" spans="1:44" s="5" customFormat="1" x14ac:dyDescent="0.25">
      <c r="A20" s="7"/>
      <c r="D20" s="49" t="str">
        <f t="shared" si="0"/>
        <v/>
      </c>
      <c r="F20" s="5" t="str">
        <f t="shared" si="1"/>
        <v/>
      </c>
      <c r="I20" s="7"/>
      <c r="J20" s="7"/>
      <c r="K20" s="39" t="str">
        <f t="shared" si="2"/>
        <v/>
      </c>
      <c r="R20" s="44"/>
      <c r="S20" s="44"/>
      <c r="T20" s="44"/>
      <c r="AE20" s="49"/>
      <c r="AF20" s="49"/>
      <c r="AG20" s="49"/>
      <c r="AH20" s="49"/>
      <c r="AJ20" s="49"/>
      <c r="AK20" s="49"/>
      <c r="AL20" s="49"/>
      <c r="AM20" s="49"/>
      <c r="AN20" s="49"/>
      <c r="AO20" s="49"/>
      <c r="AR20" s="4" t="str">
        <f t="shared" si="3"/>
        <v/>
      </c>
    </row>
    <row r="21" spans="1:44" s="8" customFormat="1" x14ac:dyDescent="0.25">
      <c r="A21" s="52"/>
      <c r="D21" s="49" t="str">
        <f t="shared" si="0"/>
        <v/>
      </c>
      <c r="F21" s="5" t="str">
        <f t="shared" si="1"/>
        <v/>
      </c>
      <c r="I21" s="52"/>
      <c r="J21" s="52"/>
      <c r="K21" s="39" t="str">
        <f t="shared" si="2"/>
        <v/>
      </c>
      <c r="R21" s="46"/>
      <c r="S21" s="44"/>
      <c r="T21" s="46"/>
      <c r="AR21" s="4" t="str">
        <f t="shared" si="3"/>
        <v/>
      </c>
    </row>
    <row r="22" spans="1:44" s="5" customFormat="1" x14ac:dyDescent="0.25">
      <c r="A22" s="7"/>
      <c r="D22" s="49" t="str">
        <f t="shared" si="0"/>
        <v/>
      </c>
      <c r="F22" s="5" t="str">
        <f t="shared" si="1"/>
        <v/>
      </c>
      <c r="I22" s="7"/>
      <c r="J22" s="7"/>
      <c r="K22" s="39" t="str">
        <f t="shared" si="2"/>
        <v/>
      </c>
      <c r="R22" s="44"/>
      <c r="S22" s="44"/>
      <c r="T22" s="44"/>
      <c r="Z22" s="49"/>
      <c r="AR22" s="4" t="str">
        <f t="shared" si="3"/>
        <v/>
      </c>
    </row>
    <row r="23" spans="1:44" s="8" customFormat="1" x14ac:dyDescent="0.25">
      <c r="A23" s="52"/>
      <c r="D23" s="49" t="str">
        <f t="shared" si="0"/>
        <v/>
      </c>
      <c r="F23" s="5" t="str">
        <f t="shared" si="1"/>
        <v/>
      </c>
      <c r="I23" s="52"/>
      <c r="J23" s="52"/>
      <c r="K23" s="39" t="str">
        <f t="shared" si="2"/>
        <v/>
      </c>
      <c r="R23" s="46"/>
      <c r="S23" s="44"/>
      <c r="T23" s="46"/>
      <c r="AR23" s="4" t="str">
        <f t="shared" si="3"/>
        <v/>
      </c>
    </row>
    <row r="24" spans="1:44" s="5" customFormat="1" x14ac:dyDescent="0.25">
      <c r="A24" s="7"/>
      <c r="D24" s="49" t="str">
        <f t="shared" si="0"/>
        <v/>
      </c>
      <c r="F24" s="5" t="str">
        <f t="shared" si="1"/>
        <v/>
      </c>
      <c r="I24" s="7"/>
      <c r="J24" s="7"/>
      <c r="K24" s="39" t="str">
        <f t="shared" si="2"/>
        <v/>
      </c>
      <c r="R24" s="44"/>
      <c r="S24" s="44"/>
      <c r="T24" s="44"/>
      <c r="V24" s="44"/>
      <c r="AB24" s="49"/>
      <c r="AR24" s="4" t="str">
        <f t="shared" si="3"/>
        <v/>
      </c>
    </row>
    <row r="25" spans="1:44" s="8" customFormat="1" x14ac:dyDescent="0.25">
      <c r="A25" s="52"/>
      <c r="D25" s="49" t="str">
        <f t="shared" si="0"/>
        <v/>
      </c>
      <c r="F25" s="5" t="str">
        <f t="shared" si="1"/>
        <v/>
      </c>
      <c r="I25" s="52"/>
      <c r="J25" s="52"/>
      <c r="K25" s="39" t="str">
        <f t="shared" si="2"/>
        <v/>
      </c>
      <c r="R25" s="46"/>
      <c r="S25" s="44"/>
      <c r="T25" s="46"/>
      <c r="V25" s="46"/>
      <c r="AR25" s="4" t="str">
        <f t="shared" si="3"/>
        <v/>
      </c>
    </row>
    <row r="26" spans="1:44" s="5" customFormat="1" x14ac:dyDescent="0.25">
      <c r="A26" s="7"/>
      <c r="D26" s="49" t="str">
        <f t="shared" si="0"/>
        <v/>
      </c>
      <c r="F26" s="5" t="str">
        <f t="shared" si="1"/>
        <v/>
      </c>
      <c r="I26" s="7"/>
      <c r="J26" s="7"/>
      <c r="K26" s="39" t="str">
        <f t="shared" si="2"/>
        <v/>
      </c>
      <c r="R26" s="44"/>
      <c r="S26" s="44"/>
      <c r="T26" s="44"/>
      <c r="V26" s="44"/>
      <c r="Z26" s="49"/>
      <c r="AR26" s="4" t="str">
        <f t="shared" si="3"/>
        <v/>
      </c>
    </row>
    <row r="27" spans="1:44" s="8" customFormat="1" x14ac:dyDescent="0.25">
      <c r="A27" s="52"/>
      <c r="D27" s="49" t="str">
        <f t="shared" si="0"/>
        <v/>
      </c>
      <c r="F27" s="5" t="str">
        <f t="shared" si="1"/>
        <v/>
      </c>
      <c r="I27" s="52"/>
      <c r="J27" s="52"/>
      <c r="K27" s="39" t="str">
        <f t="shared" si="2"/>
        <v/>
      </c>
      <c r="R27" s="46"/>
      <c r="S27" s="44"/>
      <c r="T27" s="46"/>
      <c r="V27" s="46"/>
      <c r="AR27" s="4" t="str">
        <f t="shared" si="3"/>
        <v/>
      </c>
    </row>
    <row r="28" spans="1:44" s="5" customFormat="1" x14ac:dyDescent="0.25">
      <c r="A28" s="7"/>
      <c r="D28" s="49" t="str">
        <f t="shared" si="0"/>
        <v/>
      </c>
      <c r="F28" s="5" t="str">
        <f t="shared" si="1"/>
        <v/>
      </c>
      <c r="I28" s="7"/>
      <c r="J28" s="7"/>
      <c r="K28" s="39" t="str">
        <f t="shared" si="2"/>
        <v/>
      </c>
      <c r="R28" s="44"/>
      <c r="S28" s="44"/>
      <c r="T28" s="44"/>
      <c r="V28" s="44"/>
      <c r="Z28" s="49"/>
      <c r="AR28" s="4" t="str">
        <f t="shared" si="3"/>
        <v/>
      </c>
    </row>
    <row r="29" spans="1:44" s="8" customFormat="1" x14ac:dyDescent="0.25">
      <c r="A29" s="52"/>
      <c r="D29" s="49" t="str">
        <f t="shared" si="0"/>
        <v/>
      </c>
      <c r="F29" s="5" t="str">
        <f t="shared" si="1"/>
        <v/>
      </c>
      <c r="I29" s="52"/>
      <c r="J29" s="52"/>
      <c r="K29" s="39" t="str">
        <f t="shared" si="2"/>
        <v/>
      </c>
      <c r="R29" s="46"/>
      <c r="S29" s="44"/>
      <c r="T29" s="46"/>
      <c r="V29" s="46"/>
      <c r="AR29" s="4" t="str">
        <f t="shared" si="3"/>
        <v/>
      </c>
    </row>
    <row r="30" spans="1:44" s="5" customFormat="1" x14ac:dyDescent="0.25">
      <c r="A30" s="7"/>
      <c r="D30" s="49" t="str">
        <f t="shared" si="0"/>
        <v/>
      </c>
      <c r="F30" s="5" t="str">
        <f t="shared" si="1"/>
        <v/>
      </c>
      <c r="I30" s="7"/>
      <c r="J30" s="7"/>
      <c r="K30" s="39" t="str">
        <f t="shared" si="2"/>
        <v/>
      </c>
      <c r="R30" s="44"/>
      <c r="S30" s="44"/>
      <c r="T30" s="44"/>
      <c r="V30" s="44"/>
      <c r="AR30" s="4" t="str">
        <f t="shared" si="3"/>
        <v/>
      </c>
    </row>
    <row r="31" spans="1:44" s="8" customFormat="1" x14ac:dyDescent="0.25">
      <c r="A31" s="52"/>
      <c r="D31" s="49" t="str">
        <f t="shared" si="0"/>
        <v/>
      </c>
      <c r="F31" s="5" t="str">
        <f t="shared" si="1"/>
        <v/>
      </c>
      <c r="I31" s="52"/>
      <c r="J31" s="142"/>
      <c r="K31" s="39" t="str">
        <f t="shared" si="2"/>
        <v/>
      </c>
      <c r="R31" s="46"/>
      <c r="S31" s="44"/>
      <c r="T31" s="46"/>
      <c r="AR31" s="4" t="str">
        <f t="shared" si="3"/>
        <v/>
      </c>
    </row>
    <row r="32" spans="1:44" s="5" customFormat="1" x14ac:dyDescent="0.25">
      <c r="A32" s="7"/>
      <c r="D32" s="49" t="str">
        <f t="shared" si="0"/>
        <v/>
      </c>
      <c r="F32" s="5" t="str">
        <f t="shared" si="1"/>
        <v/>
      </c>
      <c r="I32" s="7"/>
      <c r="J32" s="7"/>
      <c r="K32" s="39" t="str">
        <f t="shared" si="2"/>
        <v/>
      </c>
      <c r="R32" s="44"/>
      <c r="S32" s="44"/>
      <c r="T32" s="44"/>
      <c r="AR32" s="4" t="str">
        <f t="shared" si="3"/>
        <v/>
      </c>
    </row>
    <row r="33" spans="1:44" s="8" customFormat="1" x14ac:dyDescent="0.25">
      <c r="A33" s="52"/>
      <c r="D33" s="49" t="str">
        <f t="shared" si="0"/>
        <v/>
      </c>
      <c r="F33" s="5" t="str">
        <f t="shared" si="1"/>
        <v/>
      </c>
      <c r="I33" s="52"/>
      <c r="J33" s="52"/>
      <c r="K33" s="39" t="str">
        <f t="shared" si="2"/>
        <v/>
      </c>
      <c r="R33" s="46"/>
      <c r="S33" s="44"/>
      <c r="T33" s="46"/>
      <c r="AR33" s="4" t="str">
        <f t="shared" si="3"/>
        <v/>
      </c>
    </row>
    <row r="34" spans="1:44" s="5" customFormat="1" x14ac:dyDescent="0.25">
      <c r="A34" s="7"/>
      <c r="D34" s="49" t="str">
        <f t="shared" si="0"/>
        <v/>
      </c>
      <c r="F34" s="5" t="str">
        <f t="shared" si="1"/>
        <v/>
      </c>
      <c r="I34" s="7"/>
      <c r="J34" s="7"/>
      <c r="K34" s="39" t="str">
        <f t="shared" si="2"/>
        <v/>
      </c>
      <c r="R34" s="44"/>
      <c r="S34" s="44"/>
      <c r="T34" s="44"/>
      <c r="AR34" s="4" t="str">
        <f t="shared" si="3"/>
        <v/>
      </c>
    </row>
    <row r="35" spans="1:44" s="8" customFormat="1" x14ac:dyDescent="0.25">
      <c r="A35" s="52"/>
      <c r="D35" s="49" t="str">
        <f t="shared" si="0"/>
        <v/>
      </c>
      <c r="F35" s="5" t="str">
        <f t="shared" si="1"/>
        <v/>
      </c>
      <c r="I35" s="52"/>
      <c r="J35" s="52"/>
      <c r="K35" s="39" t="str">
        <f t="shared" si="2"/>
        <v/>
      </c>
      <c r="R35" s="46"/>
      <c r="S35" s="44"/>
      <c r="T35" s="46"/>
      <c r="AR35" s="4" t="str">
        <f t="shared" si="3"/>
        <v/>
      </c>
    </row>
    <row r="36" spans="1:44" s="5" customFormat="1" x14ac:dyDescent="0.25">
      <c r="A36" s="7"/>
      <c r="D36" s="49" t="str">
        <f t="shared" si="0"/>
        <v/>
      </c>
      <c r="F36" s="5" t="str">
        <f t="shared" si="1"/>
        <v/>
      </c>
      <c r="I36" s="7"/>
      <c r="J36" s="7"/>
      <c r="K36" s="39" t="str">
        <f t="shared" si="2"/>
        <v/>
      </c>
      <c r="R36" s="44"/>
      <c r="S36" s="44"/>
      <c r="T36" s="44"/>
      <c r="AR36" s="4" t="str">
        <f t="shared" si="3"/>
        <v/>
      </c>
    </row>
    <row r="37" spans="1:44" s="8" customFormat="1" x14ac:dyDescent="0.25">
      <c r="A37" s="52"/>
      <c r="D37" s="49" t="str">
        <f t="shared" si="0"/>
        <v/>
      </c>
      <c r="F37" s="5" t="str">
        <f t="shared" si="1"/>
        <v/>
      </c>
      <c r="I37" s="52"/>
      <c r="J37" s="52"/>
      <c r="K37" s="39" t="str">
        <f t="shared" si="2"/>
        <v/>
      </c>
      <c r="R37" s="46"/>
      <c r="S37" s="44"/>
      <c r="T37" s="46"/>
      <c r="AR37" s="4" t="str">
        <f t="shared" si="3"/>
        <v/>
      </c>
    </row>
    <row r="38" spans="1:44" s="5" customFormat="1" x14ac:dyDescent="0.25">
      <c r="A38" s="7"/>
      <c r="D38" s="49" t="str">
        <f t="shared" si="0"/>
        <v/>
      </c>
      <c r="F38" s="5" t="str">
        <f t="shared" si="1"/>
        <v/>
      </c>
      <c r="I38" s="7"/>
      <c r="J38" s="7"/>
      <c r="K38" s="39" t="str">
        <f t="shared" si="2"/>
        <v/>
      </c>
      <c r="R38" s="44"/>
      <c r="S38" s="44"/>
      <c r="T38" s="44"/>
      <c r="AR38" s="4" t="str">
        <f t="shared" si="3"/>
        <v/>
      </c>
    </row>
    <row r="39" spans="1:44" s="8" customFormat="1" x14ac:dyDescent="0.25">
      <c r="A39" s="52"/>
      <c r="D39" s="49" t="str">
        <f t="shared" si="0"/>
        <v/>
      </c>
      <c r="F39" s="5" t="str">
        <f t="shared" si="1"/>
        <v/>
      </c>
      <c r="I39" s="52"/>
      <c r="J39" s="52"/>
      <c r="K39" s="39" t="str">
        <f t="shared" si="2"/>
        <v/>
      </c>
      <c r="R39" s="46"/>
      <c r="S39" s="44"/>
      <c r="T39" s="46"/>
      <c r="AR39" s="4" t="str">
        <f t="shared" si="3"/>
        <v/>
      </c>
    </row>
    <row r="40" spans="1:44" s="5" customFormat="1" x14ac:dyDescent="0.25">
      <c r="A40" s="7"/>
      <c r="D40" s="49" t="str">
        <f t="shared" si="0"/>
        <v/>
      </c>
      <c r="F40" s="5" t="str">
        <f t="shared" si="1"/>
        <v/>
      </c>
      <c r="I40" s="7">
        <f t="shared" ref="I40:I64" ca="1" si="4">TODAY()</f>
        <v>46149</v>
      </c>
      <c r="J40" s="7"/>
      <c r="K40" s="39" t="str">
        <f t="shared" si="2"/>
        <v/>
      </c>
      <c r="R40" s="44"/>
      <c r="S40" s="44" t="str">
        <f t="shared" ref="S40:S64" si="5">IFERROR(IF(OR(Q40="Outreach",Q40=""),"",R40),"")</f>
        <v/>
      </c>
      <c r="T40" s="44"/>
      <c r="AR40" s="4" t="str">
        <f t="shared" si="3"/>
        <v/>
      </c>
    </row>
    <row r="41" spans="1:44" s="8" customFormat="1" x14ac:dyDescent="0.25">
      <c r="A41" s="52"/>
      <c r="D41" s="49" t="str">
        <f t="shared" si="0"/>
        <v/>
      </c>
      <c r="F41" s="5" t="str">
        <f t="shared" si="1"/>
        <v/>
      </c>
      <c r="I41" s="52">
        <f t="shared" ca="1" si="4"/>
        <v>46149</v>
      </c>
      <c r="J41" s="52"/>
      <c r="K41" s="39" t="str">
        <f t="shared" si="2"/>
        <v/>
      </c>
      <c r="R41" s="46"/>
      <c r="S41" s="44" t="str">
        <f t="shared" si="5"/>
        <v/>
      </c>
      <c r="T41" s="46"/>
      <c r="AR41" s="4" t="str">
        <f t="shared" si="3"/>
        <v/>
      </c>
    </row>
    <row r="42" spans="1:44" s="5" customFormat="1" x14ac:dyDescent="0.25">
      <c r="A42" s="7"/>
      <c r="D42" s="49" t="str">
        <f t="shared" si="0"/>
        <v/>
      </c>
      <c r="F42" s="5" t="str">
        <f t="shared" si="1"/>
        <v/>
      </c>
      <c r="I42" s="7">
        <f t="shared" ca="1" si="4"/>
        <v>46149</v>
      </c>
      <c r="J42" s="7"/>
      <c r="K42" s="39" t="str">
        <f t="shared" si="2"/>
        <v/>
      </c>
      <c r="R42" s="44"/>
      <c r="S42" s="44" t="str">
        <f t="shared" si="5"/>
        <v/>
      </c>
      <c r="T42" s="44"/>
      <c r="AR42" s="4" t="str">
        <f t="shared" si="3"/>
        <v/>
      </c>
    </row>
    <row r="43" spans="1:44" s="8" customFormat="1" x14ac:dyDescent="0.25">
      <c r="A43" s="52"/>
      <c r="D43" s="49" t="str">
        <f t="shared" si="0"/>
        <v/>
      </c>
      <c r="F43" s="5" t="str">
        <f t="shared" si="1"/>
        <v/>
      </c>
      <c r="I43" s="52">
        <f t="shared" ca="1" si="4"/>
        <v>46149</v>
      </c>
      <c r="J43" s="52"/>
      <c r="K43" s="39" t="str">
        <f t="shared" si="2"/>
        <v/>
      </c>
      <c r="R43" s="46"/>
      <c r="S43" s="44" t="str">
        <f t="shared" si="5"/>
        <v/>
      </c>
      <c r="T43" s="46"/>
      <c r="AR43" s="4" t="str">
        <f t="shared" si="3"/>
        <v/>
      </c>
    </row>
    <row r="44" spans="1:44" s="5" customFormat="1" x14ac:dyDescent="0.25">
      <c r="A44" s="7"/>
      <c r="D44" s="49" t="str">
        <f t="shared" si="0"/>
        <v/>
      </c>
      <c r="F44" s="5" t="str">
        <f t="shared" si="1"/>
        <v/>
      </c>
      <c r="I44" s="7">
        <f t="shared" ca="1" si="4"/>
        <v>46149</v>
      </c>
      <c r="J44" s="7"/>
      <c r="K44" s="39" t="str">
        <f t="shared" si="2"/>
        <v/>
      </c>
      <c r="R44" s="44"/>
      <c r="S44" s="44" t="str">
        <f t="shared" si="5"/>
        <v/>
      </c>
      <c r="T44" s="44"/>
      <c r="AR44" s="4" t="str">
        <f t="shared" si="3"/>
        <v/>
      </c>
    </row>
    <row r="45" spans="1:44" s="8" customFormat="1" x14ac:dyDescent="0.25">
      <c r="A45" s="52"/>
      <c r="D45" s="49" t="str">
        <f t="shared" si="0"/>
        <v/>
      </c>
      <c r="F45" s="5" t="str">
        <f t="shared" si="1"/>
        <v/>
      </c>
      <c r="I45" s="52">
        <f ca="1">TODAY()</f>
        <v>46149</v>
      </c>
      <c r="J45" s="52"/>
      <c r="K45" s="39" t="str">
        <f t="shared" si="2"/>
        <v/>
      </c>
      <c r="R45" s="46"/>
      <c r="S45" s="44" t="str">
        <f t="shared" si="5"/>
        <v/>
      </c>
      <c r="T45" s="46"/>
      <c r="AR45" s="4" t="str">
        <f t="shared" si="3"/>
        <v/>
      </c>
    </row>
    <row r="46" spans="1:44" s="5" customFormat="1" x14ac:dyDescent="0.25">
      <c r="A46" s="7"/>
      <c r="D46" s="49" t="str">
        <f t="shared" si="0"/>
        <v/>
      </c>
      <c r="F46" s="5" t="str">
        <f t="shared" si="1"/>
        <v/>
      </c>
      <c r="I46" s="7">
        <f t="shared" ca="1" si="4"/>
        <v>46149</v>
      </c>
      <c r="J46" s="7"/>
      <c r="K46" s="39" t="str">
        <f t="shared" si="2"/>
        <v/>
      </c>
      <c r="R46" s="44"/>
      <c r="S46" s="44" t="str">
        <f t="shared" si="5"/>
        <v/>
      </c>
      <c r="T46" s="44"/>
      <c r="AR46" s="4" t="str">
        <f t="shared" si="3"/>
        <v/>
      </c>
    </row>
    <row r="47" spans="1:44" s="8" customFormat="1" x14ac:dyDescent="0.25">
      <c r="A47" s="52"/>
      <c r="D47" s="49" t="str">
        <f t="shared" si="0"/>
        <v/>
      </c>
      <c r="F47" s="5" t="str">
        <f t="shared" si="1"/>
        <v/>
      </c>
      <c r="I47" s="52">
        <f t="shared" ca="1" si="4"/>
        <v>46149</v>
      </c>
      <c r="J47" s="52"/>
      <c r="K47" s="39" t="str">
        <f t="shared" si="2"/>
        <v/>
      </c>
      <c r="R47" s="46"/>
      <c r="S47" s="44" t="str">
        <f t="shared" si="5"/>
        <v/>
      </c>
      <c r="T47" s="46"/>
      <c r="AR47" s="4" t="str">
        <f t="shared" si="3"/>
        <v/>
      </c>
    </row>
    <row r="48" spans="1:44" s="5" customFormat="1" x14ac:dyDescent="0.25">
      <c r="A48" s="7"/>
      <c r="D48" s="49" t="str">
        <f t="shared" si="0"/>
        <v/>
      </c>
      <c r="F48" s="5" t="str">
        <f t="shared" si="1"/>
        <v/>
      </c>
      <c r="I48" s="7">
        <f t="shared" ca="1" si="4"/>
        <v>46149</v>
      </c>
      <c r="J48" s="7"/>
      <c r="K48" s="39" t="str">
        <f t="shared" si="2"/>
        <v/>
      </c>
      <c r="R48" s="44"/>
      <c r="S48" s="44" t="str">
        <f t="shared" si="5"/>
        <v/>
      </c>
      <c r="T48" s="44"/>
      <c r="AR48" s="4" t="str">
        <f t="shared" si="3"/>
        <v/>
      </c>
    </row>
    <row r="49" spans="1:44" s="8" customFormat="1" x14ac:dyDescent="0.25">
      <c r="A49" s="52"/>
      <c r="D49" s="49" t="str">
        <f t="shared" si="0"/>
        <v/>
      </c>
      <c r="F49" s="5" t="str">
        <f t="shared" si="1"/>
        <v/>
      </c>
      <c r="I49" s="52">
        <f t="shared" ca="1" si="4"/>
        <v>46149</v>
      </c>
      <c r="J49" s="52"/>
      <c r="K49" s="39" t="str">
        <f t="shared" si="2"/>
        <v/>
      </c>
      <c r="R49" s="46"/>
      <c r="S49" s="44" t="str">
        <f t="shared" si="5"/>
        <v/>
      </c>
      <c r="T49" s="46"/>
      <c r="AR49" s="4" t="str">
        <f t="shared" si="3"/>
        <v/>
      </c>
    </row>
    <row r="50" spans="1:44" s="5" customFormat="1" x14ac:dyDescent="0.25">
      <c r="A50" s="7"/>
      <c r="D50" s="49" t="str">
        <f t="shared" si="0"/>
        <v/>
      </c>
      <c r="F50" s="5" t="str">
        <f t="shared" si="1"/>
        <v/>
      </c>
      <c r="I50" s="7">
        <f t="shared" ca="1" si="4"/>
        <v>46149</v>
      </c>
      <c r="J50" s="7"/>
      <c r="K50" s="39" t="str">
        <f t="shared" si="2"/>
        <v/>
      </c>
      <c r="R50" s="44"/>
      <c r="S50" s="44" t="str">
        <f t="shared" si="5"/>
        <v/>
      </c>
      <c r="T50" s="44"/>
      <c r="AR50" s="4" t="str">
        <f t="shared" si="3"/>
        <v/>
      </c>
    </row>
    <row r="51" spans="1:44" s="8" customFormat="1" x14ac:dyDescent="0.25">
      <c r="A51" s="52"/>
      <c r="D51" s="49" t="str">
        <f t="shared" si="0"/>
        <v/>
      </c>
      <c r="F51" s="5" t="str">
        <f t="shared" si="1"/>
        <v/>
      </c>
      <c r="I51" s="52">
        <f t="shared" ca="1" si="4"/>
        <v>46149</v>
      </c>
      <c r="J51" s="52"/>
      <c r="K51" s="39" t="str">
        <f t="shared" si="2"/>
        <v/>
      </c>
      <c r="R51" s="46"/>
      <c r="S51" s="44" t="str">
        <f t="shared" si="5"/>
        <v/>
      </c>
      <c r="T51" s="46"/>
      <c r="AR51" s="4" t="str">
        <f t="shared" si="3"/>
        <v/>
      </c>
    </row>
    <row r="52" spans="1:44" s="5" customFormat="1" x14ac:dyDescent="0.25">
      <c r="A52" s="7"/>
      <c r="D52" s="49" t="str">
        <f t="shared" si="0"/>
        <v/>
      </c>
      <c r="F52" s="5" t="str">
        <f t="shared" si="1"/>
        <v/>
      </c>
      <c r="I52" s="7">
        <f t="shared" ca="1" si="4"/>
        <v>46149</v>
      </c>
      <c r="J52" s="7"/>
      <c r="K52" s="39" t="str">
        <f t="shared" si="2"/>
        <v/>
      </c>
      <c r="R52" s="44"/>
      <c r="S52" s="44" t="str">
        <f t="shared" si="5"/>
        <v/>
      </c>
      <c r="T52" s="44"/>
      <c r="AR52" s="4" t="str">
        <f t="shared" si="3"/>
        <v/>
      </c>
    </row>
    <row r="53" spans="1:44" s="8" customFormat="1" x14ac:dyDescent="0.25">
      <c r="A53" s="52"/>
      <c r="D53" s="49" t="str">
        <f t="shared" si="0"/>
        <v/>
      </c>
      <c r="F53" s="5" t="str">
        <f t="shared" si="1"/>
        <v/>
      </c>
      <c r="I53" s="52">
        <f t="shared" ca="1" si="4"/>
        <v>46149</v>
      </c>
      <c r="J53" s="52"/>
      <c r="K53" s="39" t="str">
        <f t="shared" si="2"/>
        <v/>
      </c>
      <c r="R53" s="46"/>
      <c r="S53" s="44" t="str">
        <f t="shared" si="5"/>
        <v/>
      </c>
      <c r="T53" s="46"/>
      <c r="AR53" s="4" t="str">
        <f t="shared" si="3"/>
        <v/>
      </c>
    </row>
    <row r="54" spans="1:44" s="5" customFormat="1" x14ac:dyDescent="0.25">
      <c r="A54" s="7"/>
      <c r="D54" s="49" t="str">
        <f t="shared" si="0"/>
        <v/>
      </c>
      <c r="F54" s="5" t="str">
        <f t="shared" si="1"/>
        <v/>
      </c>
      <c r="I54" s="7">
        <f t="shared" ca="1" si="4"/>
        <v>46149</v>
      </c>
      <c r="J54" s="7"/>
      <c r="K54" s="39" t="str">
        <f t="shared" si="2"/>
        <v/>
      </c>
      <c r="R54" s="44"/>
      <c r="S54" s="44" t="str">
        <f t="shared" si="5"/>
        <v/>
      </c>
      <c r="T54" s="44"/>
      <c r="AR54" s="4" t="str">
        <f t="shared" si="3"/>
        <v/>
      </c>
    </row>
    <row r="55" spans="1:44" s="8" customFormat="1" x14ac:dyDescent="0.25">
      <c r="A55" s="52"/>
      <c r="D55" s="49" t="str">
        <f t="shared" si="0"/>
        <v/>
      </c>
      <c r="F55" s="5" t="str">
        <f t="shared" si="1"/>
        <v/>
      </c>
      <c r="I55" s="52">
        <f t="shared" ca="1" si="4"/>
        <v>46149</v>
      </c>
      <c r="J55" s="52"/>
      <c r="K55" s="39" t="str">
        <f t="shared" si="2"/>
        <v/>
      </c>
      <c r="R55" s="46"/>
      <c r="S55" s="44" t="str">
        <f t="shared" si="5"/>
        <v/>
      </c>
      <c r="T55" s="46"/>
      <c r="AR55" s="4" t="str">
        <f t="shared" si="3"/>
        <v/>
      </c>
    </row>
    <row r="56" spans="1:44" s="5" customFormat="1" x14ac:dyDescent="0.25">
      <c r="A56" s="7"/>
      <c r="D56" s="49" t="str">
        <f t="shared" si="0"/>
        <v/>
      </c>
      <c r="F56" s="5" t="str">
        <f t="shared" si="1"/>
        <v/>
      </c>
      <c r="I56" s="7">
        <f t="shared" ca="1" si="4"/>
        <v>46149</v>
      </c>
      <c r="J56" s="7"/>
      <c r="K56" s="39" t="str">
        <f t="shared" si="2"/>
        <v/>
      </c>
      <c r="R56" s="44"/>
      <c r="S56" s="44" t="str">
        <f t="shared" si="5"/>
        <v/>
      </c>
      <c r="T56" s="44"/>
      <c r="AR56" s="4" t="str">
        <f t="shared" si="3"/>
        <v/>
      </c>
    </row>
    <row r="57" spans="1:44" s="8" customFormat="1" x14ac:dyDescent="0.25">
      <c r="A57" s="52"/>
      <c r="D57" s="49" t="str">
        <f t="shared" si="0"/>
        <v/>
      </c>
      <c r="F57" s="5" t="str">
        <f t="shared" si="1"/>
        <v/>
      </c>
      <c r="I57" s="52">
        <f t="shared" ca="1" si="4"/>
        <v>46149</v>
      </c>
      <c r="J57" s="52"/>
      <c r="K57" s="39" t="str">
        <f t="shared" si="2"/>
        <v/>
      </c>
      <c r="R57" s="46"/>
      <c r="S57" s="44" t="str">
        <f t="shared" si="5"/>
        <v/>
      </c>
      <c r="T57" s="46"/>
      <c r="AR57" s="4" t="str">
        <f t="shared" si="3"/>
        <v/>
      </c>
    </row>
    <row r="58" spans="1:44" s="5" customFormat="1" x14ac:dyDescent="0.25">
      <c r="A58" s="7"/>
      <c r="D58" s="49" t="str">
        <f t="shared" si="0"/>
        <v/>
      </c>
      <c r="F58" s="5" t="str">
        <f t="shared" si="1"/>
        <v/>
      </c>
      <c r="I58" s="7">
        <f t="shared" ca="1" si="4"/>
        <v>46149</v>
      </c>
      <c r="J58" s="7"/>
      <c r="K58" s="39" t="str">
        <f t="shared" si="2"/>
        <v/>
      </c>
      <c r="R58" s="44"/>
      <c r="S58" s="44" t="str">
        <f t="shared" si="5"/>
        <v/>
      </c>
      <c r="T58" s="44"/>
      <c r="AR58" s="4" t="str">
        <f t="shared" si="3"/>
        <v/>
      </c>
    </row>
    <row r="59" spans="1:44" s="8" customFormat="1" x14ac:dyDescent="0.25">
      <c r="A59" s="52"/>
      <c r="D59" s="49" t="str">
        <f t="shared" si="0"/>
        <v/>
      </c>
      <c r="F59" s="5" t="str">
        <f t="shared" si="1"/>
        <v/>
      </c>
      <c r="I59" s="52">
        <f t="shared" ca="1" si="4"/>
        <v>46149</v>
      </c>
      <c r="J59" s="52"/>
      <c r="K59" s="39" t="str">
        <f t="shared" si="2"/>
        <v/>
      </c>
      <c r="R59" s="46"/>
      <c r="S59" s="44" t="str">
        <f t="shared" si="5"/>
        <v/>
      </c>
      <c r="T59" s="46"/>
      <c r="AR59" s="4" t="str">
        <f t="shared" si="3"/>
        <v/>
      </c>
    </row>
    <row r="60" spans="1:44" s="5" customFormat="1" x14ac:dyDescent="0.25">
      <c r="A60" s="7"/>
      <c r="D60" s="49" t="str">
        <f t="shared" si="0"/>
        <v/>
      </c>
      <c r="F60" s="5" t="str">
        <f t="shared" si="1"/>
        <v/>
      </c>
      <c r="I60" s="7">
        <f t="shared" ca="1" si="4"/>
        <v>46149</v>
      </c>
      <c r="J60" s="7"/>
      <c r="K60" s="39" t="str">
        <f t="shared" si="2"/>
        <v/>
      </c>
      <c r="R60" s="44"/>
      <c r="S60" s="44" t="str">
        <f t="shared" si="5"/>
        <v/>
      </c>
      <c r="T60" s="44"/>
      <c r="AR60" s="4" t="str">
        <f t="shared" si="3"/>
        <v/>
      </c>
    </row>
    <row r="61" spans="1:44" s="8" customFormat="1" x14ac:dyDescent="0.25">
      <c r="A61" s="52"/>
      <c r="D61" s="49" t="str">
        <f t="shared" si="0"/>
        <v/>
      </c>
      <c r="F61" s="5" t="str">
        <f t="shared" si="1"/>
        <v/>
      </c>
      <c r="I61" s="52">
        <f t="shared" ca="1" si="4"/>
        <v>46149</v>
      </c>
      <c r="J61" s="52"/>
      <c r="K61" s="39" t="str">
        <f t="shared" si="2"/>
        <v/>
      </c>
      <c r="R61" s="46"/>
      <c r="S61" s="44" t="str">
        <f t="shared" si="5"/>
        <v/>
      </c>
      <c r="T61" s="46"/>
      <c r="AR61" s="4" t="str">
        <f t="shared" si="3"/>
        <v/>
      </c>
    </row>
    <row r="62" spans="1:44" s="5" customFormat="1" x14ac:dyDescent="0.25">
      <c r="A62" s="7"/>
      <c r="D62" s="49" t="str">
        <f t="shared" si="0"/>
        <v/>
      </c>
      <c r="F62" s="5" t="str">
        <f t="shared" si="1"/>
        <v/>
      </c>
      <c r="I62" s="7">
        <f t="shared" ca="1" si="4"/>
        <v>46149</v>
      </c>
      <c r="J62" s="7"/>
      <c r="K62" s="39" t="str">
        <f t="shared" si="2"/>
        <v/>
      </c>
      <c r="R62" s="44"/>
      <c r="S62" s="44" t="str">
        <f t="shared" si="5"/>
        <v/>
      </c>
      <c r="T62" s="44"/>
      <c r="AR62" s="4" t="str">
        <f t="shared" si="3"/>
        <v/>
      </c>
    </row>
    <row r="63" spans="1:44" s="8" customFormat="1" x14ac:dyDescent="0.25">
      <c r="A63" s="52"/>
      <c r="D63" s="49" t="str">
        <f t="shared" si="0"/>
        <v/>
      </c>
      <c r="F63" s="5" t="str">
        <f t="shared" si="1"/>
        <v/>
      </c>
      <c r="I63" s="52">
        <f t="shared" ca="1" si="4"/>
        <v>46149</v>
      </c>
      <c r="J63" s="52"/>
      <c r="K63" s="39" t="str">
        <f t="shared" si="2"/>
        <v/>
      </c>
      <c r="R63" s="46"/>
      <c r="S63" s="44" t="str">
        <f t="shared" si="5"/>
        <v/>
      </c>
      <c r="T63" s="46"/>
      <c r="AR63" s="4" t="str">
        <f t="shared" si="3"/>
        <v/>
      </c>
    </row>
    <row r="64" spans="1:44" s="5" customFormat="1" x14ac:dyDescent="0.25">
      <c r="A64" s="7"/>
      <c r="D64" s="49" t="str">
        <f t="shared" si="0"/>
        <v/>
      </c>
      <c r="F64" s="5" t="str">
        <f t="shared" si="1"/>
        <v/>
      </c>
      <c r="I64" s="7">
        <f t="shared" ca="1" si="4"/>
        <v>46149</v>
      </c>
      <c r="J64" s="7"/>
      <c r="K64" s="39" t="str">
        <f t="shared" si="2"/>
        <v/>
      </c>
      <c r="R64" s="44"/>
      <c r="S64" s="44" t="str">
        <f t="shared" si="5"/>
        <v/>
      </c>
      <c r="T64" s="44"/>
      <c r="AR64" s="4" t="str">
        <f t="shared" si="3"/>
        <v/>
      </c>
    </row>
    <row r="65" spans="1:44" s="8" customFormat="1" x14ac:dyDescent="0.25">
      <c r="A65" s="52"/>
      <c r="D65" s="49" t="str">
        <f t="shared" si="0"/>
        <v/>
      </c>
      <c r="F65" s="5" t="str">
        <f t="shared" si="1"/>
        <v/>
      </c>
      <c r="I65" s="52">
        <f ca="1">TODAY()</f>
        <v>46149</v>
      </c>
      <c r="J65" s="52"/>
      <c r="K65" s="39" t="str">
        <f t="shared" si="2"/>
        <v/>
      </c>
      <c r="R65" s="46"/>
      <c r="S65" s="44" t="str">
        <f t="shared" ref="S65:S128" si="6">IFERROR(IF(OR(Q65="Outreach",Q65=""),"",R65),"")</f>
        <v/>
      </c>
      <c r="T65" s="46"/>
      <c r="AR65" s="4" t="str">
        <f t="shared" si="3"/>
        <v/>
      </c>
    </row>
    <row r="66" spans="1:44" s="5" customFormat="1" x14ac:dyDescent="0.25">
      <c r="A66" s="7"/>
      <c r="D66" s="49" t="str">
        <f t="shared" si="0"/>
        <v/>
      </c>
      <c r="F66" s="5" t="str">
        <f t="shared" si="1"/>
        <v/>
      </c>
      <c r="I66" s="7">
        <f ca="1">TODAY()</f>
        <v>46149</v>
      </c>
      <c r="J66" s="7"/>
      <c r="K66" s="39" t="str">
        <f t="shared" si="2"/>
        <v/>
      </c>
      <c r="R66" s="44"/>
      <c r="S66" s="44" t="str">
        <f t="shared" si="6"/>
        <v/>
      </c>
      <c r="T66" s="44"/>
      <c r="AR66" s="4" t="str">
        <f t="shared" si="3"/>
        <v/>
      </c>
    </row>
    <row r="67" spans="1:44" s="8" customFormat="1" x14ac:dyDescent="0.25">
      <c r="A67" s="52"/>
      <c r="D67" s="49" t="str">
        <f t="shared" ref="D67:D130" si="7">IF(TRIM(F67)="","",COUNTIF($F$2:$F$200,F67))</f>
        <v/>
      </c>
      <c r="F67" s="5" t="str">
        <f t="shared" ref="F67:F130" si="8">IF(AND(LEN(TRIM(G67))=0,LEN(TRIM(H67))=0),"",CONCATENATE(TRIM(G67),", ",TRIM(H67)))</f>
        <v/>
      </c>
      <c r="I67" s="52">
        <f ca="1">TODAY()</f>
        <v>46149</v>
      </c>
      <c r="J67" s="52"/>
      <c r="K67" s="39" t="str">
        <f t="shared" ref="K67:K130" si="9">IF(AND(TRIM(A67)&lt;&gt;"",TRIM(J67)&lt;&gt;""),IFERROR(DATEDIF(J67,A67,"Y"),""),"")</f>
        <v/>
      </c>
      <c r="R67" s="46"/>
      <c r="S67" s="44" t="str">
        <f t="shared" si="6"/>
        <v/>
      </c>
      <c r="T67" s="46"/>
      <c r="AR67" s="4" t="str">
        <f t="shared" ref="AR67:AR130" si="10">IF(R67&lt;&gt;"",R67*1440,"")</f>
        <v/>
      </c>
    </row>
    <row r="68" spans="1:44" s="5" customFormat="1" x14ac:dyDescent="0.25">
      <c r="A68" s="7"/>
      <c r="D68" s="49" t="str">
        <f t="shared" si="7"/>
        <v/>
      </c>
      <c r="F68" s="5" t="str">
        <f t="shared" si="8"/>
        <v/>
      </c>
      <c r="I68" s="7">
        <f t="shared" ref="I68:I93" ca="1" si="11">TODAY()</f>
        <v>46149</v>
      </c>
      <c r="J68" s="7"/>
      <c r="K68" s="39" t="str">
        <f t="shared" si="9"/>
        <v/>
      </c>
      <c r="R68" s="44"/>
      <c r="S68" s="44" t="str">
        <f t="shared" si="6"/>
        <v/>
      </c>
      <c r="T68" s="44"/>
      <c r="AR68" s="4" t="str">
        <f t="shared" si="10"/>
        <v/>
      </c>
    </row>
    <row r="69" spans="1:44" s="8" customFormat="1" x14ac:dyDescent="0.25">
      <c r="A69" s="52"/>
      <c r="D69" s="49" t="str">
        <f t="shared" si="7"/>
        <v/>
      </c>
      <c r="F69" s="5" t="str">
        <f t="shared" si="8"/>
        <v/>
      </c>
      <c r="I69" s="52">
        <f t="shared" ca="1" si="11"/>
        <v>46149</v>
      </c>
      <c r="J69" s="52"/>
      <c r="K69" s="39" t="str">
        <f t="shared" si="9"/>
        <v/>
      </c>
      <c r="R69" s="46"/>
      <c r="S69" s="44" t="str">
        <f t="shared" si="6"/>
        <v/>
      </c>
      <c r="T69" s="46"/>
      <c r="AR69" s="4" t="str">
        <f t="shared" si="10"/>
        <v/>
      </c>
    </row>
    <row r="70" spans="1:44" s="5" customFormat="1" x14ac:dyDescent="0.25">
      <c r="A70" s="7"/>
      <c r="D70" s="49" t="str">
        <f t="shared" si="7"/>
        <v/>
      </c>
      <c r="F70" s="5" t="str">
        <f t="shared" si="8"/>
        <v/>
      </c>
      <c r="I70" s="7">
        <f t="shared" ca="1" si="11"/>
        <v>46149</v>
      </c>
      <c r="J70" s="7"/>
      <c r="K70" s="39" t="str">
        <f t="shared" si="9"/>
        <v/>
      </c>
      <c r="R70" s="44"/>
      <c r="S70" s="44" t="str">
        <f t="shared" si="6"/>
        <v/>
      </c>
      <c r="T70" s="44"/>
      <c r="AR70" s="4" t="str">
        <f t="shared" si="10"/>
        <v/>
      </c>
    </row>
    <row r="71" spans="1:44" s="8" customFormat="1" x14ac:dyDescent="0.25">
      <c r="A71" s="52"/>
      <c r="D71" s="49" t="str">
        <f t="shared" si="7"/>
        <v/>
      </c>
      <c r="F71" s="5" t="str">
        <f t="shared" si="8"/>
        <v/>
      </c>
      <c r="I71" s="52">
        <f t="shared" ca="1" si="11"/>
        <v>46149</v>
      </c>
      <c r="J71" s="52"/>
      <c r="K71" s="39" t="str">
        <f t="shared" si="9"/>
        <v/>
      </c>
      <c r="R71" s="46"/>
      <c r="S71" s="44" t="str">
        <f t="shared" si="6"/>
        <v/>
      </c>
      <c r="T71" s="46"/>
      <c r="AR71" s="4" t="str">
        <f t="shared" si="10"/>
        <v/>
      </c>
    </row>
    <row r="72" spans="1:44" s="5" customFormat="1" x14ac:dyDescent="0.25">
      <c r="A72" s="7"/>
      <c r="D72" s="49" t="str">
        <f t="shared" si="7"/>
        <v/>
      </c>
      <c r="F72" s="5" t="str">
        <f t="shared" si="8"/>
        <v/>
      </c>
      <c r="I72" s="7">
        <f t="shared" ca="1" si="11"/>
        <v>46149</v>
      </c>
      <c r="J72" s="7"/>
      <c r="K72" s="39" t="str">
        <f t="shared" si="9"/>
        <v/>
      </c>
      <c r="R72" s="44"/>
      <c r="S72" s="44" t="str">
        <f t="shared" si="6"/>
        <v/>
      </c>
      <c r="T72" s="44"/>
      <c r="AR72" s="4" t="str">
        <f t="shared" si="10"/>
        <v/>
      </c>
    </row>
    <row r="73" spans="1:44" s="8" customFormat="1" x14ac:dyDescent="0.25">
      <c r="A73" s="52"/>
      <c r="D73" s="49" t="str">
        <f t="shared" si="7"/>
        <v/>
      </c>
      <c r="F73" s="5" t="str">
        <f t="shared" si="8"/>
        <v/>
      </c>
      <c r="I73" s="52">
        <f t="shared" ca="1" si="11"/>
        <v>46149</v>
      </c>
      <c r="J73" s="52"/>
      <c r="K73" s="39" t="str">
        <f t="shared" si="9"/>
        <v/>
      </c>
      <c r="R73" s="46"/>
      <c r="S73" s="44" t="str">
        <f t="shared" si="6"/>
        <v/>
      </c>
      <c r="T73" s="46"/>
      <c r="AR73" s="4" t="str">
        <f t="shared" si="10"/>
        <v/>
      </c>
    </row>
    <row r="74" spans="1:44" s="5" customFormat="1" x14ac:dyDescent="0.25">
      <c r="A74" s="7"/>
      <c r="D74" s="49" t="str">
        <f t="shared" si="7"/>
        <v/>
      </c>
      <c r="F74" s="5" t="str">
        <f t="shared" si="8"/>
        <v/>
      </c>
      <c r="I74" s="7">
        <f t="shared" ca="1" si="11"/>
        <v>46149</v>
      </c>
      <c r="J74" s="7"/>
      <c r="K74" s="39" t="str">
        <f t="shared" si="9"/>
        <v/>
      </c>
      <c r="R74" s="44"/>
      <c r="S74" s="44" t="str">
        <f t="shared" si="6"/>
        <v/>
      </c>
      <c r="T74" s="44"/>
      <c r="AR74" s="4" t="str">
        <f t="shared" si="10"/>
        <v/>
      </c>
    </row>
    <row r="75" spans="1:44" s="8" customFormat="1" x14ac:dyDescent="0.25">
      <c r="A75" s="52"/>
      <c r="D75" s="49" t="str">
        <f t="shared" si="7"/>
        <v/>
      </c>
      <c r="F75" s="5" t="str">
        <f t="shared" si="8"/>
        <v/>
      </c>
      <c r="I75" s="52">
        <f t="shared" ca="1" si="11"/>
        <v>46149</v>
      </c>
      <c r="J75" s="52"/>
      <c r="K75" s="39" t="str">
        <f t="shared" si="9"/>
        <v/>
      </c>
      <c r="R75" s="46"/>
      <c r="S75" s="44" t="str">
        <f t="shared" si="6"/>
        <v/>
      </c>
      <c r="T75" s="46"/>
      <c r="AR75" s="4" t="str">
        <f t="shared" si="10"/>
        <v/>
      </c>
    </row>
    <row r="76" spans="1:44" s="5" customFormat="1" x14ac:dyDescent="0.25">
      <c r="A76" s="7"/>
      <c r="D76" s="49" t="str">
        <f t="shared" si="7"/>
        <v/>
      </c>
      <c r="F76" s="5" t="str">
        <f t="shared" si="8"/>
        <v/>
      </c>
      <c r="I76" s="7">
        <f t="shared" ca="1" si="11"/>
        <v>46149</v>
      </c>
      <c r="J76" s="7"/>
      <c r="K76" s="39" t="str">
        <f t="shared" si="9"/>
        <v/>
      </c>
      <c r="R76" s="44"/>
      <c r="S76" s="44" t="str">
        <f t="shared" si="6"/>
        <v/>
      </c>
      <c r="T76" s="44"/>
      <c r="AR76" s="4" t="str">
        <f t="shared" si="10"/>
        <v/>
      </c>
    </row>
    <row r="77" spans="1:44" s="8" customFormat="1" x14ac:dyDescent="0.25">
      <c r="A77" s="52"/>
      <c r="D77" s="49" t="str">
        <f t="shared" si="7"/>
        <v/>
      </c>
      <c r="F77" s="5" t="str">
        <f t="shared" si="8"/>
        <v/>
      </c>
      <c r="I77" s="52">
        <f t="shared" ca="1" si="11"/>
        <v>46149</v>
      </c>
      <c r="J77" s="52"/>
      <c r="K77" s="39" t="str">
        <f t="shared" si="9"/>
        <v/>
      </c>
      <c r="R77" s="46"/>
      <c r="S77" s="44" t="str">
        <f t="shared" si="6"/>
        <v/>
      </c>
      <c r="T77" s="46"/>
      <c r="AR77" s="4" t="str">
        <f t="shared" si="10"/>
        <v/>
      </c>
    </row>
    <row r="78" spans="1:44" s="5" customFormat="1" x14ac:dyDescent="0.25">
      <c r="A78" s="7"/>
      <c r="D78" s="49" t="str">
        <f t="shared" si="7"/>
        <v/>
      </c>
      <c r="F78" s="5" t="str">
        <f t="shared" si="8"/>
        <v/>
      </c>
      <c r="I78" s="7">
        <f t="shared" ca="1" si="11"/>
        <v>46149</v>
      </c>
      <c r="J78" s="7"/>
      <c r="K78" s="39" t="str">
        <f t="shared" si="9"/>
        <v/>
      </c>
      <c r="R78" s="44"/>
      <c r="S78" s="44" t="str">
        <f t="shared" si="6"/>
        <v/>
      </c>
      <c r="T78" s="44"/>
      <c r="AR78" s="4" t="str">
        <f t="shared" si="10"/>
        <v/>
      </c>
    </row>
    <row r="79" spans="1:44" s="8" customFormat="1" x14ac:dyDescent="0.25">
      <c r="A79" s="52"/>
      <c r="D79" s="49" t="str">
        <f t="shared" si="7"/>
        <v/>
      </c>
      <c r="F79" s="5" t="str">
        <f t="shared" si="8"/>
        <v/>
      </c>
      <c r="I79" s="52">
        <f t="shared" ca="1" si="11"/>
        <v>46149</v>
      </c>
      <c r="J79" s="52"/>
      <c r="K79" s="39" t="str">
        <f t="shared" si="9"/>
        <v/>
      </c>
      <c r="R79" s="46"/>
      <c r="S79" s="44" t="str">
        <f t="shared" si="6"/>
        <v/>
      </c>
      <c r="T79" s="46"/>
      <c r="AR79" s="4" t="str">
        <f t="shared" si="10"/>
        <v/>
      </c>
    </row>
    <row r="80" spans="1:44" s="5" customFormat="1" x14ac:dyDescent="0.25">
      <c r="A80" s="7"/>
      <c r="D80" s="49" t="str">
        <f t="shared" si="7"/>
        <v/>
      </c>
      <c r="F80" s="5" t="str">
        <f t="shared" si="8"/>
        <v/>
      </c>
      <c r="I80" s="7">
        <f t="shared" ca="1" si="11"/>
        <v>46149</v>
      </c>
      <c r="J80" s="7"/>
      <c r="K80" s="39" t="str">
        <f t="shared" si="9"/>
        <v/>
      </c>
      <c r="R80" s="44"/>
      <c r="S80" s="44" t="str">
        <f t="shared" si="6"/>
        <v/>
      </c>
      <c r="T80" s="44"/>
      <c r="AR80" s="4" t="str">
        <f t="shared" si="10"/>
        <v/>
      </c>
    </row>
    <row r="81" spans="1:44" s="8" customFormat="1" x14ac:dyDescent="0.25">
      <c r="A81" s="52"/>
      <c r="D81" s="49" t="str">
        <f t="shared" si="7"/>
        <v/>
      </c>
      <c r="F81" s="5" t="str">
        <f t="shared" si="8"/>
        <v/>
      </c>
      <c r="I81" s="52">
        <f t="shared" ca="1" si="11"/>
        <v>46149</v>
      </c>
      <c r="J81" s="52"/>
      <c r="K81" s="39" t="str">
        <f t="shared" si="9"/>
        <v/>
      </c>
      <c r="R81" s="46"/>
      <c r="S81" s="44" t="str">
        <f t="shared" si="6"/>
        <v/>
      </c>
      <c r="T81" s="46"/>
      <c r="AR81" s="4" t="str">
        <f t="shared" si="10"/>
        <v/>
      </c>
    </row>
    <row r="82" spans="1:44" s="5" customFormat="1" x14ac:dyDescent="0.25">
      <c r="A82" s="7"/>
      <c r="D82" s="49" t="str">
        <f t="shared" si="7"/>
        <v/>
      </c>
      <c r="F82" s="5" t="str">
        <f t="shared" si="8"/>
        <v/>
      </c>
      <c r="I82" s="7">
        <f t="shared" ca="1" si="11"/>
        <v>46149</v>
      </c>
      <c r="J82" s="7"/>
      <c r="K82" s="39" t="str">
        <f t="shared" si="9"/>
        <v/>
      </c>
      <c r="R82" s="44"/>
      <c r="S82" s="44" t="str">
        <f t="shared" si="6"/>
        <v/>
      </c>
      <c r="T82" s="44"/>
      <c r="AR82" s="4" t="str">
        <f t="shared" si="10"/>
        <v/>
      </c>
    </row>
    <row r="83" spans="1:44" s="8" customFormat="1" x14ac:dyDescent="0.25">
      <c r="A83" s="52"/>
      <c r="D83" s="49" t="str">
        <f t="shared" si="7"/>
        <v/>
      </c>
      <c r="F83" s="5" t="str">
        <f t="shared" si="8"/>
        <v/>
      </c>
      <c r="I83" s="52">
        <f t="shared" ca="1" si="11"/>
        <v>46149</v>
      </c>
      <c r="J83" s="52"/>
      <c r="K83" s="39" t="str">
        <f t="shared" si="9"/>
        <v/>
      </c>
      <c r="R83" s="46"/>
      <c r="S83" s="44" t="str">
        <f t="shared" si="6"/>
        <v/>
      </c>
      <c r="T83" s="46"/>
      <c r="AR83" s="4" t="str">
        <f t="shared" si="10"/>
        <v/>
      </c>
    </row>
    <row r="84" spans="1:44" s="5" customFormat="1" x14ac:dyDescent="0.25">
      <c r="A84" s="7"/>
      <c r="D84" s="49" t="str">
        <f t="shared" si="7"/>
        <v/>
      </c>
      <c r="F84" s="5" t="str">
        <f t="shared" si="8"/>
        <v/>
      </c>
      <c r="I84" s="7">
        <f t="shared" ca="1" si="11"/>
        <v>46149</v>
      </c>
      <c r="J84" s="7"/>
      <c r="K84" s="39" t="str">
        <f t="shared" si="9"/>
        <v/>
      </c>
      <c r="R84" s="44"/>
      <c r="S84" s="44" t="str">
        <f t="shared" si="6"/>
        <v/>
      </c>
      <c r="T84" s="44"/>
      <c r="AR84" s="4" t="str">
        <f t="shared" si="10"/>
        <v/>
      </c>
    </row>
    <row r="85" spans="1:44" s="8" customFormat="1" x14ac:dyDescent="0.25">
      <c r="A85" s="52"/>
      <c r="D85" s="49" t="str">
        <f t="shared" si="7"/>
        <v/>
      </c>
      <c r="F85" s="5" t="str">
        <f t="shared" si="8"/>
        <v/>
      </c>
      <c r="I85" s="52">
        <f t="shared" ca="1" si="11"/>
        <v>46149</v>
      </c>
      <c r="J85" s="52"/>
      <c r="K85" s="39" t="str">
        <f t="shared" si="9"/>
        <v/>
      </c>
      <c r="R85" s="46"/>
      <c r="S85" s="44" t="str">
        <f t="shared" si="6"/>
        <v/>
      </c>
      <c r="T85" s="46"/>
      <c r="AR85" s="4" t="str">
        <f t="shared" si="10"/>
        <v/>
      </c>
    </row>
    <row r="86" spans="1:44" s="5" customFormat="1" x14ac:dyDescent="0.25">
      <c r="A86" s="7"/>
      <c r="D86" s="49" t="str">
        <f t="shared" si="7"/>
        <v/>
      </c>
      <c r="F86" s="5" t="str">
        <f t="shared" si="8"/>
        <v/>
      </c>
      <c r="I86" s="7">
        <f t="shared" ca="1" si="11"/>
        <v>46149</v>
      </c>
      <c r="J86" s="7"/>
      <c r="K86" s="39" t="str">
        <f t="shared" si="9"/>
        <v/>
      </c>
      <c r="R86" s="44"/>
      <c r="S86" s="44" t="str">
        <f t="shared" si="6"/>
        <v/>
      </c>
      <c r="T86" s="44"/>
      <c r="AR86" s="4" t="str">
        <f t="shared" si="10"/>
        <v/>
      </c>
    </row>
    <row r="87" spans="1:44" s="8" customFormat="1" x14ac:dyDescent="0.25">
      <c r="A87" s="52"/>
      <c r="D87" s="49" t="str">
        <f t="shared" si="7"/>
        <v/>
      </c>
      <c r="F87" s="5" t="str">
        <f t="shared" si="8"/>
        <v/>
      </c>
      <c r="I87" s="52">
        <f t="shared" ca="1" si="11"/>
        <v>46149</v>
      </c>
      <c r="J87" s="52"/>
      <c r="K87" s="39" t="str">
        <f t="shared" si="9"/>
        <v/>
      </c>
      <c r="R87" s="46"/>
      <c r="S87" s="44" t="str">
        <f t="shared" si="6"/>
        <v/>
      </c>
      <c r="T87" s="46"/>
      <c r="AR87" s="4" t="str">
        <f t="shared" si="10"/>
        <v/>
      </c>
    </row>
    <row r="88" spans="1:44" s="5" customFormat="1" x14ac:dyDescent="0.25">
      <c r="A88" s="7"/>
      <c r="D88" s="49" t="str">
        <f t="shared" si="7"/>
        <v/>
      </c>
      <c r="F88" s="5" t="str">
        <f t="shared" si="8"/>
        <v/>
      </c>
      <c r="I88" s="7">
        <f t="shared" ca="1" si="11"/>
        <v>46149</v>
      </c>
      <c r="J88" s="7"/>
      <c r="K88" s="39" t="str">
        <f t="shared" si="9"/>
        <v/>
      </c>
      <c r="R88" s="44"/>
      <c r="S88" s="44" t="str">
        <f t="shared" si="6"/>
        <v/>
      </c>
      <c r="T88" s="44"/>
      <c r="AR88" s="4" t="str">
        <f t="shared" si="10"/>
        <v/>
      </c>
    </row>
    <row r="89" spans="1:44" s="8" customFormat="1" x14ac:dyDescent="0.25">
      <c r="A89" s="52"/>
      <c r="D89" s="49" t="str">
        <f t="shared" si="7"/>
        <v/>
      </c>
      <c r="F89" s="5" t="str">
        <f t="shared" si="8"/>
        <v/>
      </c>
      <c r="I89" s="52">
        <f t="shared" ca="1" si="11"/>
        <v>46149</v>
      </c>
      <c r="J89" s="52"/>
      <c r="K89" s="39" t="str">
        <f t="shared" si="9"/>
        <v/>
      </c>
      <c r="R89" s="46"/>
      <c r="S89" s="44" t="str">
        <f t="shared" si="6"/>
        <v/>
      </c>
      <c r="T89" s="46"/>
      <c r="AR89" s="4" t="str">
        <f t="shared" si="10"/>
        <v/>
      </c>
    </row>
    <row r="90" spans="1:44" s="5" customFormat="1" x14ac:dyDescent="0.25">
      <c r="A90" s="7"/>
      <c r="D90" s="49" t="str">
        <f t="shared" si="7"/>
        <v/>
      </c>
      <c r="F90" s="5" t="str">
        <f t="shared" si="8"/>
        <v/>
      </c>
      <c r="I90" s="7">
        <f t="shared" ca="1" si="11"/>
        <v>46149</v>
      </c>
      <c r="J90" s="7"/>
      <c r="K90" s="39" t="str">
        <f t="shared" si="9"/>
        <v/>
      </c>
      <c r="R90" s="44"/>
      <c r="S90" s="44" t="str">
        <f t="shared" si="6"/>
        <v/>
      </c>
      <c r="T90" s="44"/>
      <c r="AR90" s="4" t="str">
        <f t="shared" si="10"/>
        <v/>
      </c>
    </row>
    <row r="91" spans="1:44" s="8" customFormat="1" x14ac:dyDescent="0.25">
      <c r="A91" s="52"/>
      <c r="D91" s="49" t="str">
        <f t="shared" si="7"/>
        <v/>
      </c>
      <c r="F91" s="5" t="str">
        <f t="shared" si="8"/>
        <v/>
      </c>
      <c r="I91" s="52">
        <f t="shared" ca="1" si="11"/>
        <v>46149</v>
      </c>
      <c r="J91" s="52"/>
      <c r="K91" s="39" t="str">
        <f t="shared" si="9"/>
        <v/>
      </c>
      <c r="R91" s="46"/>
      <c r="S91" s="44" t="str">
        <f t="shared" si="6"/>
        <v/>
      </c>
      <c r="T91" s="46"/>
      <c r="AR91" s="4" t="str">
        <f t="shared" si="10"/>
        <v/>
      </c>
    </row>
    <row r="92" spans="1:44" s="5" customFormat="1" x14ac:dyDescent="0.25">
      <c r="A92" s="7"/>
      <c r="D92" s="49" t="str">
        <f t="shared" si="7"/>
        <v/>
      </c>
      <c r="F92" s="5" t="str">
        <f t="shared" si="8"/>
        <v/>
      </c>
      <c r="I92" s="7">
        <f t="shared" ca="1" si="11"/>
        <v>46149</v>
      </c>
      <c r="J92" s="7"/>
      <c r="K92" s="39" t="str">
        <f t="shared" si="9"/>
        <v/>
      </c>
      <c r="R92" s="44"/>
      <c r="S92" s="44" t="str">
        <f t="shared" si="6"/>
        <v/>
      </c>
      <c r="T92" s="44"/>
      <c r="AR92" s="4" t="str">
        <f t="shared" si="10"/>
        <v/>
      </c>
    </row>
    <row r="93" spans="1:44" s="8" customFormat="1" x14ac:dyDescent="0.25">
      <c r="A93" s="52"/>
      <c r="D93" s="49" t="str">
        <f t="shared" si="7"/>
        <v/>
      </c>
      <c r="F93" s="5" t="str">
        <f t="shared" si="8"/>
        <v/>
      </c>
      <c r="I93" s="52">
        <f t="shared" ca="1" si="11"/>
        <v>46149</v>
      </c>
      <c r="J93" s="52"/>
      <c r="K93" s="39" t="str">
        <f t="shared" si="9"/>
        <v/>
      </c>
      <c r="R93" s="46"/>
      <c r="S93" s="44" t="str">
        <f t="shared" si="6"/>
        <v/>
      </c>
      <c r="T93" s="46"/>
      <c r="AR93" s="4" t="str">
        <f t="shared" si="10"/>
        <v/>
      </c>
    </row>
    <row r="94" spans="1:44" s="5" customFormat="1" x14ac:dyDescent="0.25">
      <c r="A94" s="7"/>
      <c r="D94" s="49" t="str">
        <f t="shared" si="7"/>
        <v/>
      </c>
      <c r="F94" s="5" t="str">
        <f t="shared" si="8"/>
        <v/>
      </c>
      <c r="I94" s="7">
        <f ca="1">TODAY()</f>
        <v>46149</v>
      </c>
      <c r="J94" s="7"/>
      <c r="K94" s="39" t="str">
        <f t="shared" si="9"/>
        <v/>
      </c>
      <c r="R94" s="44"/>
      <c r="S94" s="44" t="str">
        <f t="shared" si="6"/>
        <v/>
      </c>
      <c r="T94" s="44"/>
      <c r="AR94" s="4" t="str">
        <f t="shared" si="10"/>
        <v/>
      </c>
    </row>
    <row r="95" spans="1:44" s="8" customFormat="1" x14ac:dyDescent="0.25">
      <c r="A95" s="52"/>
      <c r="D95" s="49" t="str">
        <f t="shared" si="7"/>
        <v/>
      </c>
      <c r="F95" s="5" t="str">
        <f t="shared" si="8"/>
        <v/>
      </c>
      <c r="I95" s="52">
        <f t="shared" ref="I95:I128" ca="1" si="12">TODAY()</f>
        <v>46149</v>
      </c>
      <c r="J95" s="52"/>
      <c r="K95" s="39" t="str">
        <f t="shared" si="9"/>
        <v/>
      </c>
      <c r="R95" s="46"/>
      <c r="S95" s="44" t="str">
        <f t="shared" si="6"/>
        <v/>
      </c>
      <c r="T95" s="46"/>
      <c r="AR95" s="4" t="str">
        <f t="shared" si="10"/>
        <v/>
      </c>
    </row>
    <row r="96" spans="1:44" s="5" customFormat="1" x14ac:dyDescent="0.25">
      <c r="A96" s="7"/>
      <c r="D96" s="49" t="str">
        <f t="shared" si="7"/>
        <v/>
      </c>
      <c r="F96" s="5" t="str">
        <f t="shared" si="8"/>
        <v/>
      </c>
      <c r="I96" s="7">
        <f t="shared" ca="1" si="12"/>
        <v>46149</v>
      </c>
      <c r="J96" s="7"/>
      <c r="K96" s="39" t="str">
        <f t="shared" si="9"/>
        <v/>
      </c>
      <c r="R96" s="44"/>
      <c r="S96" s="44" t="str">
        <f t="shared" si="6"/>
        <v/>
      </c>
      <c r="T96" s="44"/>
      <c r="AR96" s="4" t="str">
        <f t="shared" si="10"/>
        <v/>
      </c>
    </row>
    <row r="97" spans="1:44" s="8" customFormat="1" x14ac:dyDescent="0.25">
      <c r="A97" s="52"/>
      <c r="D97" s="49" t="str">
        <f t="shared" si="7"/>
        <v/>
      </c>
      <c r="F97" s="5" t="str">
        <f t="shared" si="8"/>
        <v/>
      </c>
      <c r="I97" s="52">
        <f t="shared" ca="1" si="12"/>
        <v>46149</v>
      </c>
      <c r="J97" s="52"/>
      <c r="K97" s="39" t="str">
        <f t="shared" si="9"/>
        <v/>
      </c>
      <c r="R97" s="46"/>
      <c r="S97" s="44" t="str">
        <f t="shared" si="6"/>
        <v/>
      </c>
      <c r="T97" s="46"/>
      <c r="AR97" s="4" t="str">
        <f t="shared" si="10"/>
        <v/>
      </c>
    </row>
    <row r="98" spans="1:44" s="5" customFormat="1" x14ac:dyDescent="0.25">
      <c r="A98" s="7"/>
      <c r="D98" s="49" t="str">
        <f t="shared" si="7"/>
        <v/>
      </c>
      <c r="F98" s="5" t="str">
        <f t="shared" si="8"/>
        <v/>
      </c>
      <c r="I98" s="7">
        <f t="shared" ca="1" si="12"/>
        <v>46149</v>
      </c>
      <c r="J98" s="7"/>
      <c r="K98" s="39" t="str">
        <f t="shared" si="9"/>
        <v/>
      </c>
      <c r="R98" s="44"/>
      <c r="S98" s="44" t="str">
        <f t="shared" si="6"/>
        <v/>
      </c>
      <c r="T98" s="44"/>
      <c r="AR98" s="4" t="str">
        <f t="shared" si="10"/>
        <v/>
      </c>
    </row>
    <row r="99" spans="1:44" s="8" customFormat="1" x14ac:dyDescent="0.25">
      <c r="A99" s="52"/>
      <c r="D99" s="49" t="str">
        <f t="shared" si="7"/>
        <v/>
      </c>
      <c r="F99" s="5" t="str">
        <f t="shared" si="8"/>
        <v/>
      </c>
      <c r="I99" s="52">
        <f t="shared" ca="1" si="12"/>
        <v>46149</v>
      </c>
      <c r="J99" s="52"/>
      <c r="K99" s="39" t="str">
        <f t="shared" si="9"/>
        <v/>
      </c>
      <c r="R99" s="46"/>
      <c r="S99" s="44" t="str">
        <f t="shared" si="6"/>
        <v/>
      </c>
      <c r="T99" s="46"/>
      <c r="AR99" s="4" t="str">
        <f t="shared" si="10"/>
        <v/>
      </c>
    </row>
    <row r="100" spans="1:44" s="5" customFormat="1" x14ac:dyDescent="0.25">
      <c r="A100" s="7"/>
      <c r="D100" s="49" t="str">
        <f t="shared" si="7"/>
        <v/>
      </c>
      <c r="F100" s="5" t="str">
        <f t="shared" si="8"/>
        <v/>
      </c>
      <c r="I100" s="7">
        <f t="shared" ca="1" si="12"/>
        <v>46149</v>
      </c>
      <c r="J100" s="7"/>
      <c r="K100" s="39" t="str">
        <f t="shared" si="9"/>
        <v/>
      </c>
      <c r="R100" s="44"/>
      <c r="S100" s="44" t="str">
        <f t="shared" si="6"/>
        <v/>
      </c>
      <c r="T100" s="44"/>
      <c r="AR100" s="4" t="str">
        <f t="shared" si="10"/>
        <v/>
      </c>
    </row>
    <row r="101" spans="1:44" s="8" customFormat="1" x14ac:dyDescent="0.25">
      <c r="A101" s="52"/>
      <c r="D101" s="49" t="str">
        <f t="shared" si="7"/>
        <v/>
      </c>
      <c r="F101" s="5" t="str">
        <f t="shared" si="8"/>
        <v/>
      </c>
      <c r="I101" s="52">
        <f t="shared" ca="1" si="12"/>
        <v>46149</v>
      </c>
      <c r="J101" s="52"/>
      <c r="K101" s="39" t="str">
        <f t="shared" si="9"/>
        <v/>
      </c>
      <c r="R101" s="46"/>
      <c r="S101" s="44" t="str">
        <f t="shared" si="6"/>
        <v/>
      </c>
      <c r="T101" s="46"/>
      <c r="AR101" s="4" t="str">
        <f t="shared" si="10"/>
        <v/>
      </c>
    </row>
    <row r="102" spans="1:44" s="5" customFormat="1" x14ac:dyDescent="0.25">
      <c r="A102" s="7"/>
      <c r="D102" s="49" t="str">
        <f t="shared" si="7"/>
        <v/>
      </c>
      <c r="F102" s="5" t="str">
        <f t="shared" si="8"/>
        <v/>
      </c>
      <c r="I102" s="7">
        <f t="shared" ca="1" si="12"/>
        <v>46149</v>
      </c>
      <c r="J102" s="7"/>
      <c r="K102" s="39" t="str">
        <f t="shared" si="9"/>
        <v/>
      </c>
      <c r="R102" s="44"/>
      <c r="S102" s="44" t="str">
        <f t="shared" si="6"/>
        <v/>
      </c>
      <c r="T102" s="44"/>
      <c r="AR102" s="4" t="str">
        <f t="shared" si="10"/>
        <v/>
      </c>
    </row>
    <row r="103" spans="1:44" s="8" customFormat="1" x14ac:dyDescent="0.25">
      <c r="A103" s="52"/>
      <c r="D103" s="49" t="str">
        <f t="shared" si="7"/>
        <v/>
      </c>
      <c r="F103" s="5" t="str">
        <f t="shared" si="8"/>
        <v/>
      </c>
      <c r="I103" s="52">
        <f t="shared" ca="1" si="12"/>
        <v>46149</v>
      </c>
      <c r="J103" s="52"/>
      <c r="K103" s="39" t="str">
        <f t="shared" si="9"/>
        <v/>
      </c>
      <c r="R103" s="46"/>
      <c r="S103" s="44" t="str">
        <f t="shared" si="6"/>
        <v/>
      </c>
      <c r="T103" s="46"/>
      <c r="AR103" s="4" t="str">
        <f t="shared" si="10"/>
        <v/>
      </c>
    </row>
    <row r="104" spans="1:44" s="5" customFormat="1" x14ac:dyDescent="0.25">
      <c r="A104" s="7"/>
      <c r="D104" s="49" t="str">
        <f t="shared" si="7"/>
        <v/>
      </c>
      <c r="F104" s="5" t="str">
        <f t="shared" si="8"/>
        <v/>
      </c>
      <c r="I104" s="7">
        <f t="shared" ca="1" si="12"/>
        <v>46149</v>
      </c>
      <c r="J104" s="7"/>
      <c r="K104" s="39" t="str">
        <f t="shared" si="9"/>
        <v/>
      </c>
      <c r="R104" s="44"/>
      <c r="S104" s="44" t="str">
        <f t="shared" si="6"/>
        <v/>
      </c>
      <c r="T104" s="44"/>
      <c r="AR104" s="4" t="str">
        <f t="shared" si="10"/>
        <v/>
      </c>
    </row>
    <row r="105" spans="1:44" s="8" customFormat="1" x14ac:dyDescent="0.25">
      <c r="A105" s="52"/>
      <c r="D105" s="49" t="str">
        <f t="shared" si="7"/>
        <v/>
      </c>
      <c r="F105" s="5" t="str">
        <f t="shared" si="8"/>
        <v/>
      </c>
      <c r="I105" s="52">
        <f t="shared" ca="1" si="12"/>
        <v>46149</v>
      </c>
      <c r="J105" s="52"/>
      <c r="K105" s="39" t="str">
        <f t="shared" si="9"/>
        <v/>
      </c>
      <c r="R105" s="46"/>
      <c r="S105" s="44" t="str">
        <f t="shared" si="6"/>
        <v/>
      </c>
      <c r="T105" s="46"/>
      <c r="AR105" s="4" t="str">
        <f t="shared" si="10"/>
        <v/>
      </c>
    </row>
    <row r="106" spans="1:44" s="5" customFormat="1" x14ac:dyDescent="0.25">
      <c r="A106" s="7"/>
      <c r="D106" s="49" t="str">
        <f t="shared" si="7"/>
        <v/>
      </c>
      <c r="F106" s="5" t="str">
        <f t="shared" si="8"/>
        <v/>
      </c>
      <c r="I106" s="7">
        <f t="shared" ca="1" si="12"/>
        <v>46149</v>
      </c>
      <c r="J106" s="7"/>
      <c r="K106" s="39" t="str">
        <f t="shared" si="9"/>
        <v/>
      </c>
      <c r="R106" s="44"/>
      <c r="S106" s="44" t="str">
        <f t="shared" si="6"/>
        <v/>
      </c>
      <c r="T106" s="44"/>
      <c r="AR106" s="4" t="str">
        <f t="shared" si="10"/>
        <v/>
      </c>
    </row>
    <row r="107" spans="1:44" s="8" customFormat="1" x14ac:dyDescent="0.25">
      <c r="A107" s="52"/>
      <c r="D107" s="49" t="str">
        <f t="shared" si="7"/>
        <v/>
      </c>
      <c r="F107" s="5" t="str">
        <f t="shared" si="8"/>
        <v/>
      </c>
      <c r="I107" s="52">
        <f t="shared" ca="1" si="12"/>
        <v>46149</v>
      </c>
      <c r="J107" s="52"/>
      <c r="K107" s="39" t="str">
        <f t="shared" si="9"/>
        <v/>
      </c>
      <c r="R107" s="46"/>
      <c r="S107" s="44" t="str">
        <f t="shared" si="6"/>
        <v/>
      </c>
      <c r="T107" s="46"/>
      <c r="AR107" s="4" t="str">
        <f t="shared" si="10"/>
        <v/>
      </c>
    </row>
    <row r="108" spans="1:44" s="5" customFormat="1" x14ac:dyDescent="0.25">
      <c r="A108" s="7"/>
      <c r="D108" s="49" t="str">
        <f t="shared" si="7"/>
        <v/>
      </c>
      <c r="F108" s="5" t="str">
        <f t="shared" si="8"/>
        <v/>
      </c>
      <c r="I108" s="7">
        <f t="shared" ca="1" si="12"/>
        <v>46149</v>
      </c>
      <c r="J108" s="7"/>
      <c r="K108" s="39" t="str">
        <f t="shared" si="9"/>
        <v/>
      </c>
      <c r="R108" s="44"/>
      <c r="S108" s="44" t="str">
        <f t="shared" si="6"/>
        <v/>
      </c>
      <c r="T108" s="44"/>
      <c r="AR108" s="4" t="str">
        <f t="shared" si="10"/>
        <v/>
      </c>
    </row>
    <row r="109" spans="1:44" s="8" customFormat="1" x14ac:dyDescent="0.25">
      <c r="A109" s="52"/>
      <c r="D109" s="49" t="str">
        <f t="shared" si="7"/>
        <v/>
      </c>
      <c r="F109" s="5" t="str">
        <f t="shared" si="8"/>
        <v/>
      </c>
      <c r="I109" s="52">
        <f t="shared" ca="1" si="12"/>
        <v>46149</v>
      </c>
      <c r="J109" s="52"/>
      <c r="K109" s="39" t="str">
        <f t="shared" si="9"/>
        <v/>
      </c>
      <c r="R109" s="46"/>
      <c r="S109" s="44" t="str">
        <f t="shared" si="6"/>
        <v/>
      </c>
      <c r="T109" s="46"/>
      <c r="AR109" s="4" t="str">
        <f t="shared" si="10"/>
        <v/>
      </c>
    </row>
    <row r="110" spans="1:44" s="5" customFormat="1" x14ac:dyDescent="0.25">
      <c r="A110" s="7"/>
      <c r="D110" s="49" t="str">
        <f t="shared" si="7"/>
        <v/>
      </c>
      <c r="F110" s="5" t="str">
        <f t="shared" si="8"/>
        <v/>
      </c>
      <c r="I110" s="7">
        <f t="shared" ca="1" si="12"/>
        <v>46149</v>
      </c>
      <c r="J110" s="7"/>
      <c r="K110" s="39" t="str">
        <f t="shared" si="9"/>
        <v/>
      </c>
      <c r="R110" s="44"/>
      <c r="S110" s="44" t="str">
        <f t="shared" si="6"/>
        <v/>
      </c>
      <c r="T110" s="44"/>
      <c r="AR110" s="4" t="str">
        <f t="shared" si="10"/>
        <v/>
      </c>
    </row>
    <row r="111" spans="1:44" s="8" customFormat="1" x14ac:dyDescent="0.25">
      <c r="A111" s="52"/>
      <c r="D111" s="49" t="str">
        <f t="shared" si="7"/>
        <v/>
      </c>
      <c r="F111" s="5" t="str">
        <f t="shared" si="8"/>
        <v/>
      </c>
      <c r="I111" s="52">
        <f t="shared" ca="1" si="12"/>
        <v>46149</v>
      </c>
      <c r="J111" s="52"/>
      <c r="K111" s="39" t="str">
        <f t="shared" si="9"/>
        <v/>
      </c>
      <c r="R111" s="46"/>
      <c r="S111" s="44" t="str">
        <f t="shared" si="6"/>
        <v/>
      </c>
      <c r="T111" s="46"/>
      <c r="AR111" s="4" t="str">
        <f t="shared" si="10"/>
        <v/>
      </c>
    </row>
    <row r="112" spans="1:44" s="5" customFormat="1" x14ac:dyDescent="0.25">
      <c r="A112" s="7"/>
      <c r="D112" s="49" t="str">
        <f t="shared" si="7"/>
        <v/>
      </c>
      <c r="F112" s="5" t="str">
        <f t="shared" si="8"/>
        <v/>
      </c>
      <c r="I112" s="7">
        <f t="shared" ca="1" si="12"/>
        <v>46149</v>
      </c>
      <c r="J112" s="7"/>
      <c r="K112" s="39" t="str">
        <f t="shared" si="9"/>
        <v/>
      </c>
      <c r="R112" s="44"/>
      <c r="S112" s="44" t="str">
        <f t="shared" si="6"/>
        <v/>
      </c>
      <c r="T112" s="44"/>
      <c r="AR112" s="4" t="str">
        <f t="shared" si="10"/>
        <v/>
      </c>
    </row>
    <row r="113" spans="1:44" s="8" customFormat="1" x14ac:dyDescent="0.25">
      <c r="A113" s="52"/>
      <c r="D113" s="49" t="str">
        <f t="shared" si="7"/>
        <v/>
      </c>
      <c r="F113" s="5" t="str">
        <f t="shared" si="8"/>
        <v/>
      </c>
      <c r="I113" s="52">
        <f t="shared" ca="1" si="12"/>
        <v>46149</v>
      </c>
      <c r="J113" s="52"/>
      <c r="K113" s="39" t="str">
        <f t="shared" si="9"/>
        <v/>
      </c>
      <c r="R113" s="46"/>
      <c r="S113" s="44" t="str">
        <f t="shared" si="6"/>
        <v/>
      </c>
      <c r="T113" s="46"/>
      <c r="AR113" s="4" t="str">
        <f t="shared" si="10"/>
        <v/>
      </c>
    </row>
    <row r="114" spans="1:44" s="5" customFormat="1" x14ac:dyDescent="0.25">
      <c r="A114" s="7"/>
      <c r="D114" s="49" t="str">
        <f t="shared" si="7"/>
        <v/>
      </c>
      <c r="F114" s="5" t="str">
        <f t="shared" si="8"/>
        <v/>
      </c>
      <c r="I114" s="7">
        <f t="shared" ca="1" si="12"/>
        <v>46149</v>
      </c>
      <c r="J114" s="7"/>
      <c r="K114" s="39" t="str">
        <f t="shared" si="9"/>
        <v/>
      </c>
      <c r="R114" s="44"/>
      <c r="S114" s="44" t="str">
        <f t="shared" si="6"/>
        <v/>
      </c>
      <c r="T114" s="44"/>
      <c r="AR114" s="4" t="str">
        <f t="shared" si="10"/>
        <v/>
      </c>
    </row>
    <row r="115" spans="1:44" s="8" customFormat="1" x14ac:dyDescent="0.25">
      <c r="A115" s="52"/>
      <c r="D115" s="49" t="str">
        <f t="shared" si="7"/>
        <v/>
      </c>
      <c r="F115" s="5" t="str">
        <f t="shared" si="8"/>
        <v/>
      </c>
      <c r="I115" s="52">
        <f t="shared" ca="1" si="12"/>
        <v>46149</v>
      </c>
      <c r="J115" s="52"/>
      <c r="K115" s="39" t="str">
        <f t="shared" si="9"/>
        <v/>
      </c>
      <c r="R115" s="46"/>
      <c r="S115" s="44" t="str">
        <f t="shared" si="6"/>
        <v/>
      </c>
      <c r="T115" s="46"/>
      <c r="AR115" s="4" t="str">
        <f t="shared" si="10"/>
        <v/>
      </c>
    </row>
    <row r="116" spans="1:44" s="5" customFormat="1" x14ac:dyDescent="0.25">
      <c r="A116" s="7"/>
      <c r="D116" s="49" t="str">
        <f t="shared" si="7"/>
        <v/>
      </c>
      <c r="F116" s="5" t="str">
        <f t="shared" si="8"/>
        <v/>
      </c>
      <c r="I116" s="7">
        <f t="shared" ca="1" si="12"/>
        <v>46149</v>
      </c>
      <c r="J116" s="7"/>
      <c r="K116" s="39" t="str">
        <f t="shared" si="9"/>
        <v/>
      </c>
      <c r="R116" s="44"/>
      <c r="S116" s="44" t="str">
        <f t="shared" si="6"/>
        <v/>
      </c>
      <c r="T116" s="44"/>
      <c r="AR116" s="4" t="str">
        <f t="shared" si="10"/>
        <v/>
      </c>
    </row>
    <row r="117" spans="1:44" s="8" customFormat="1" x14ac:dyDescent="0.25">
      <c r="A117" s="52"/>
      <c r="D117" s="49" t="str">
        <f t="shared" si="7"/>
        <v/>
      </c>
      <c r="F117" s="5" t="str">
        <f t="shared" si="8"/>
        <v/>
      </c>
      <c r="I117" s="52">
        <f t="shared" ca="1" si="12"/>
        <v>46149</v>
      </c>
      <c r="J117" s="52"/>
      <c r="K117" s="39" t="str">
        <f t="shared" si="9"/>
        <v/>
      </c>
      <c r="R117" s="46"/>
      <c r="S117" s="44" t="str">
        <f t="shared" si="6"/>
        <v/>
      </c>
      <c r="T117" s="46"/>
      <c r="AR117" s="4" t="str">
        <f t="shared" si="10"/>
        <v/>
      </c>
    </row>
    <row r="118" spans="1:44" s="5" customFormat="1" x14ac:dyDescent="0.25">
      <c r="A118" s="7"/>
      <c r="D118" s="49" t="str">
        <f t="shared" si="7"/>
        <v/>
      </c>
      <c r="F118" s="5" t="str">
        <f t="shared" si="8"/>
        <v/>
      </c>
      <c r="I118" s="7">
        <f t="shared" ca="1" si="12"/>
        <v>46149</v>
      </c>
      <c r="J118" s="7"/>
      <c r="K118" s="39" t="str">
        <f t="shared" si="9"/>
        <v/>
      </c>
      <c r="R118" s="44"/>
      <c r="S118" s="44" t="str">
        <f t="shared" si="6"/>
        <v/>
      </c>
      <c r="T118" s="44"/>
      <c r="AR118" s="4" t="str">
        <f t="shared" si="10"/>
        <v/>
      </c>
    </row>
    <row r="119" spans="1:44" s="8" customFormat="1" x14ac:dyDescent="0.25">
      <c r="A119" s="52"/>
      <c r="D119" s="49" t="str">
        <f t="shared" si="7"/>
        <v/>
      </c>
      <c r="F119" s="5" t="str">
        <f t="shared" si="8"/>
        <v/>
      </c>
      <c r="I119" s="52">
        <f t="shared" ca="1" si="12"/>
        <v>46149</v>
      </c>
      <c r="J119" s="52"/>
      <c r="K119" s="39" t="str">
        <f t="shared" si="9"/>
        <v/>
      </c>
      <c r="R119" s="46"/>
      <c r="S119" s="44" t="str">
        <f t="shared" si="6"/>
        <v/>
      </c>
      <c r="T119" s="46"/>
      <c r="AR119" s="4" t="str">
        <f t="shared" si="10"/>
        <v/>
      </c>
    </row>
    <row r="120" spans="1:44" s="5" customFormat="1" x14ac:dyDescent="0.25">
      <c r="A120" s="7"/>
      <c r="D120" s="49" t="str">
        <f t="shared" si="7"/>
        <v/>
      </c>
      <c r="F120" s="5" t="str">
        <f t="shared" si="8"/>
        <v/>
      </c>
      <c r="I120" s="7">
        <f t="shared" ca="1" si="12"/>
        <v>46149</v>
      </c>
      <c r="J120" s="7"/>
      <c r="K120" s="39" t="str">
        <f t="shared" si="9"/>
        <v/>
      </c>
      <c r="R120" s="44"/>
      <c r="S120" s="44" t="str">
        <f t="shared" si="6"/>
        <v/>
      </c>
      <c r="T120" s="44"/>
      <c r="AR120" s="4" t="str">
        <f t="shared" si="10"/>
        <v/>
      </c>
    </row>
    <row r="121" spans="1:44" s="8" customFormat="1" x14ac:dyDescent="0.25">
      <c r="A121" s="52"/>
      <c r="D121" s="49" t="str">
        <f t="shared" si="7"/>
        <v/>
      </c>
      <c r="F121" s="5" t="str">
        <f t="shared" si="8"/>
        <v/>
      </c>
      <c r="I121" s="52">
        <f t="shared" ca="1" si="12"/>
        <v>46149</v>
      </c>
      <c r="J121" s="52"/>
      <c r="K121" s="39" t="str">
        <f t="shared" si="9"/>
        <v/>
      </c>
      <c r="R121" s="46"/>
      <c r="S121" s="44" t="str">
        <f t="shared" si="6"/>
        <v/>
      </c>
      <c r="T121" s="46"/>
      <c r="AR121" s="4" t="str">
        <f t="shared" si="10"/>
        <v/>
      </c>
    </row>
    <row r="122" spans="1:44" s="5" customFormat="1" x14ac:dyDescent="0.25">
      <c r="A122" s="7"/>
      <c r="D122" s="49" t="str">
        <f t="shared" si="7"/>
        <v/>
      </c>
      <c r="F122" s="5" t="str">
        <f t="shared" si="8"/>
        <v/>
      </c>
      <c r="I122" s="7">
        <f t="shared" ca="1" si="12"/>
        <v>46149</v>
      </c>
      <c r="J122" s="7"/>
      <c r="K122" s="39" t="str">
        <f t="shared" si="9"/>
        <v/>
      </c>
      <c r="R122" s="44"/>
      <c r="S122" s="44" t="str">
        <f t="shared" si="6"/>
        <v/>
      </c>
      <c r="T122" s="44"/>
      <c r="AR122" s="4" t="str">
        <f t="shared" si="10"/>
        <v/>
      </c>
    </row>
    <row r="123" spans="1:44" s="8" customFormat="1" x14ac:dyDescent="0.25">
      <c r="A123" s="52"/>
      <c r="D123" s="49" t="str">
        <f t="shared" si="7"/>
        <v/>
      </c>
      <c r="F123" s="5" t="str">
        <f t="shared" si="8"/>
        <v/>
      </c>
      <c r="I123" s="52">
        <f ca="1">TODAY()</f>
        <v>46149</v>
      </c>
      <c r="J123" s="52"/>
      <c r="K123" s="39" t="str">
        <f t="shared" si="9"/>
        <v/>
      </c>
      <c r="R123" s="46"/>
      <c r="S123" s="44" t="str">
        <f t="shared" si="6"/>
        <v/>
      </c>
      <c r="T123" s="46"/>
      <c r="AR123" s="4" t="str">
        <f t="shared" si="10"/>
        <v/>
      </c>
    </row>
    <row r="124" spans="1:44" s="5" customFormat="1" x14ac:dyDescent="0.25">
      <c r="A124" s="7"/>
      <c r="D124" s="49" t="str">
        <f t="shared" si="7"/>
        <v/>
      </c>
      <c r="F124" s="5" t="str">
        <f t="shared" si="8"/>
        <v/>
      </c>
      <c r="I124" s="7">
        <f t="shared" ca="1" si="12"/>
        <v>46149</v>
      </c>
      <c r="J124" s="7"/>
      <c r="K124" s="39" t="str">
        <f t="shared" si="9"/>
        <v/>
      </c>
      <c r="R124" s="44"/>
      <c r="S124" s="44" t="str">
        <f t="shared" si="6"/>
        <v/>
      </c>
      <c r="T124" s="44"/>
      <c r="AR124" s="4" t="str">
        <f t="shared" si="10"/>
        <v/>
      </c>
    </row>
    <row r="125" spans="1:44" s="8" customFormat="1" x14ac:dyDescent="0.25">
      <c r="A125" s="52"/>
      <c r="D125" s="49" t="str">
        <f t="shared" si="7"/>
        <v/>
      </c>
      <c r="F125" s="5" t="str">
        <f t="shared" si="8"/>
        <v/>
      </c>
      <c r="I125" s="52">
        <f t="shared" ca="1" si="12"/>
        <v>46149</v>
      </c>
      <c r="J125" s="52"/>
      <c r="K125" s="39" t="str">
        <f t="shared" si="9"/>
        <v/>
      </c>
      <c r="R125" s="46"/>
      <c r="S125" s="44" t="str">
        <f t="shared" si="6"/>
        <v/>
      </c>
      <c r="T125" s="46"/>
      <c r="AR125" s="4" t="str">
        <f t="shared" si="10"/>
        <v/>
      </c>
    </row>
    <row r="126" spans="1:44" s="5" customFormat="1" x14ac:dyDescent="0.25">
      <c r="A126" s="7"/>
      <c r="D126" s="49" t="str">
        <f t="shared" si="7"/>
        <v/>
      </c>
      <c r="F126" s="5" t="str">
        <f t="shared" si="8"/>
        <v/>
      </c>
      <c r="I126" s="7">
        <f t="shared" ca="1" si="12"/>
        <v>46149</v>
      </c>
      <c r="J126" s="7"/>
      <c r="K126" s="39" t="str">
        <f t="shared" si="9"/>
        <v/>
      </c>
      <c r="R126" s="44"/>
      <c r="S126" s="44" t="str">
        <f t="shared" si="6"/>
        <v/>
      </c>
      <c r="T126" s="44"/>
      <c r="AR126" s="4" t="str">
        <f t="shared" si="10"/>
        <v/>
      </c>
    </row>
    <row r="127" spans="1:44" s="8" customFormat="1" x14ac:dyDescent="0.25">
      <c r="A127" s="52"/>
      <c r="D127" s="49" t="str">
        <f t="shared" si="7"/>
        <v/>
      </c>
      <c r="F127" s="5" t="str">
        <f t="shared" si="8"/>
        <v/>
      </c>
      <c r="I127" s="52">
        <f t="shared" ca="1" si="12"/>
        <v>46149</v>
      </c>
      <c r="J127" s="52"/>
      <c r="K127" s="39" t="str">
        <f t="shared" si="9"/>
        <v/>
      </c>
      <c r="R127" s="46"/>
      <c r="S127" s="44" t="str">
        <f t="shared" si="6"/>
        <v/>
      </c>
      <c r="T127" s="46"/>
      <c r="AR127" s="4" t="str">
        <f t="shared" si="10"/>
        <v/>
      </c>
    </row>
    <row r="128" spans="1:44" s="5" customFormat="1" x14ac:dyDescent="0.25">
      <c r="A128" s="7"/>
      <c r="D128" s="49" t="str">
        <f t="shared" si="7"/>
        <v/>
      </c>
      <c r="F128" s="5" t="str">
        <f t="shared" si="8"/>
        <v/>
      </c>
      <c r="I128" s="7">
        <f t="shared" ca="1" si="12"/>
        <v>46149</v>
      </c>
      <c r="J128" s="7"/>
      <c r="K128" s="39" t="str">
        <f t="shared" si="9"/>
        <v/>
      </c>
      <c r="R128" s="44"/>
      <c r="S128" s="44" t="str">
        <f t="shared" si="6"/>
        <v/>
      </c>
      <c r="T128" s="44"/>
      <c r="AR128" s="4" t="str">
        <f t="shared" si="10"/>
        <v/>
      </c>
    </row>
    <row r="129" spans="1:44" s="8" customFormat="1" x14ac:dyDescent="0.25">
      <c r="A129" s="52"/>
      <c r="D129" s="49" t="str">
        <f t="shared" si="7"/>
        <v/>
      </c>
      <c r="F129" s="5" t="str">
        <f t="shared" si="8"/>
        <v/>
      </c>
      <c r="I129" s="52">
        <f ca="1">TODAY()</f>
        <v>46149</v>
      </c>
      <c r="J129" s="52"/>
      <c r="K129" s="39" t="str">
        <f t="shared" si="9"/>
        <v/>
      </c>
      <c r="R129" s="46"/>
      <c r="S129" s="44" t="str">
        <f t="shared" ref="S129:S192" si="13">IFERROR(IF(OR(Q129="Outreach",Q129=""),"",R129),"")</f>
        <v/>
      </c>
      <c r="T129" s="46"/>
      <c r="AR129" s="4" t="str">
        <f t="shared" si="10"/>
        <v/>
      </c>
    </row>
    <row r="130" spans="1:44" s="5" customFormat="1" x14ac:dyDescent="0.25">
      <c r="A130" s="7"/>
      <c r="D130" s="49" t="str">
        <f t="shared" si="7"/>
        <v/>
      </c>
      <c r="F130" s="5" t="str">
        <f t="shared" si="8"/>
        <v/>
      </c>
      <c r="I130" s="7">
        <f t="shared" ref="I130:I172" ca="1" si="14">TODAY()</f>
        <v>46149</v>
      </c>
      <c r="J130" s="7"/>
      <c r="K130" s="39" t="str">
        <f t="shared" si="9"/>
        <v/>
      </c>
      <c r="R130" s="44"/>
      <c r="S130" s="44" t="str">
        <f t="shared" si="13"/>
        <v/>
      </c>
      <c r="T130" s="44"/>
      <c r="AR130" s="4" t="str">
        <f t="shared" si="10"/>
        <v/>
      </c>
    </row>
    <row r="131" spans="1:44" s="8" customFormat="1" x14ac:dyDescent="0.25">
      <c r="A131" s="52"/>
      <c r="D131" s="49" t="str">
        <f t="shared" ref="D131:D194" si="15">IF(TRIM(F131)="","",COUNTIF($F$2:$F$200,F131))</f>
        <v/>
      </c>
      <c r="F131" s="5" t="str">
        <f t="shared" ref="F131:F194" si="16">IF(AND(LEN(TRIM(G131))=0,LEN(TRIM(H131))=0),"",CONCATENATE(TRIM(G131),", ",TRIM(H131)))</f>
        <v/>
      </c>
      <c r="I131" s="52">
        <f t="shared" ca="1" si="14"/>
        <v>46149</v>
      </c>
      <c r="J131" s="52"/>
      <c r="K131" s="39" t="str">
        <f t="shared" ref="K131:K194" si="17">IF(AND(TRIM(A131)&lt;&gt;"",TRIM(J131)&lt;&gt;""),IFERROR(DATEDIF(J131,A131,"Y"),""),"")</f>
        <v/>
      </c>
      <c r="R131" s="46"/>
      <c r="S131" s="44" t="str">
        <f t="shared" si="13"/>
        <v/>
      </c>
      <c r="T131" s="46"/>
      <c r="AR131" s="4" t="str">
        <f t="shared" ref="AR131:AR194" si="18">IF(R131&lt;&gt;"",R131*1440,"")</f>
        <v/>
      </c>
    </row>
    <row r="132" spans="1:44" s="5" customFormat="1" x14ac:dyDescent="0.25">
      <c r="A132" s="7"/>
      <c r="D132" s="49" t="str">
        <f t="shared" si="15"/>
        <v/>
      </c>
      <c r="F132" s="5" t="str">
        <f t="shared" si="16"/>
        <v/>
      </c>
      <c r="I132" s="7">
        <f t="shared" ca="1" si="14"/>
        <v>46149</v>
      </c>
      <c r="J132" s="7"/>
      <c r="K132" s="39" t="str">
        <f t="shared" si="17"/>
        <v/>
      </c>
      <c r="R132" s="44"/>
      <c r="S132" s="44" t="str">
        <f t="shared" si="13"/>
        <v/>
      </c>
      <c r="T132" s="44"/>
      <c r="AR132" s="4" t="str">
        <f t="shared" si="18"/>
        <v/>
      </c>
    </row>
    <row r="133" spans="1:44" s="8" customFormat="1" x14ac:dyDescent="0.25">
      <c r="A133" s="52"/>
      <c r="D133" s="49" t="str">
        <f t="shared" si="15"/>
        <v/>
      </c>
      <c r="F133" s="5" t="str">
        <f t="shared" si="16"/>
        <v/>
      </c>
      <c r="I133" s="52">
        <f t="shared" ca="1" si="14"/>
        <v>46149</v>
      </c>
      <c r="J133" s="52"/>
      <c r="K133" s="39" t="str">
        <f t="shared" si="17"/>
        <v/>
      </c>
      <c r="R133" s="46"/>
      <c r="S133" s="44" t="str">
        <f t="shared" si="13"/>
        <v/>
      </c>
      <c r="T133" s="46"/>
      <c r="AR133" s="4" t="str">
        <f t="shared" si="18"/>
        <v/>
      </c>
    </row>
    <row r="134" spans="1:44" s="5" customFormat="1" x14ac:dyDescent="0.25">
      <c r="A134" s="7"/>
      <c r="D134" s="49" t="str">
        <f t="shared" si="15"/>
        <v/>
      </c>
      <c r="F134" s="5" t="str">
        <f t="shared" si="16"/>
        <v/>
      </c>
      <c r="I134" s="7">
        <f t="shared" ca="1" si="14"/>
        <v>46149</v>
      </c>
      <c r="J134" s="7"/>
      <c r="K134" s="39" t="str">
        <f t="shared" si="17"/>
        <v/>
      </c>
      <c r="R134" s="44"/>
      <c r="S134" s="44" t="str">
        <f t="shared" si="13"/>
        <v/>
      </c>
      <c r="T134" s="44"/>
      <c r="AR134" s="4" t="str">
        <f t="shared" si="18"/>
        <v/>
      </c>
    </row>
    <row r="135" spans="1:44" s="8" customFormat="1" x14ac:dyDescent="0.25">
      <c r="A135" s="52"/>
      <c r="D135" s="49" t="str">
        <f t="shared" si="15"/>
        <v/>
      </c>
      <c r="F135" s="5" t="str">
        <f t="shared" si="16"/>
        <v/>
      </c>
      <c r="I135" s="52">
        <f t="shared" ca="1" si="14"/>
        <v>46149</v>
      </c>
      <c r="J135" s="52"/>
      <c r="K135" s="39" t="str">
        <f t="shared" si="17"/>
        <v/>
      </c>
      <c r="R135" s="46"/>
      <c r="S135" s="44" t="str">
        <f t="shared" si="13"/>
        <v/>
      </c>
      <c r="T135" s="46"/>
      <c r="AR135" s="4" t="str">
        <f t="shared" si="18"/>
        <v/>
      </c>
    </row>
    <row r="136" spans="1:44" s="5" customFormat="1" x14ac:dyDescent="0.25">
      <c r="A136" s="7"/>
      <c r="D136" s="49" t="str">
        <f t="shared" si="15"/>
        <v/>
      </c>
      <c r="F136" s="5" t="str">
        <f t="shared" si="16"/>
        <v/>
      </c>
      <c r="I136" s="7">
        <f t="shared" ca="1" si="14"/>
        <v>46149</v>
      </c>
      <c r="J136" s="7"/>
      <c r="K136" s="39" t="str">
        <f t="shared" si="17"/>
        <v/>
      </c>
      <c r="R136" s="44"/>
      <c r="S136" s="44" t="str">
        <f t="shared" si="13"/>
        <v/>
      </c>
      <c r="T136" s="44"/>
      <c r="AR136" s="4" t="str">
        <f t="shared" si="18"/>
        <v/>
      </c>
    </row>
    <row r="137" spans="1:44" s="8" customFormat="1" x14ac:dyDescent="0.25">
      <c r="A137" s="52"/>
      <c r="D137" s="49" t="str">
        <f t="shared" si="15"/>
        <v/>
      </c>
      <c r="F137" s="5" t="str">
        <f t="shared" si="16"/>
        <v/>
      </c>
      <c r="I137" s="52">
        <f t="shared" ca="1" si="14"/>
        <v>46149</v>
      </c>
      <c r="J137" s="52"/>
      <c r="K137" s="39" t="str">
        <f t="shared" si="17"/>
        <v/>
      </c>
      <c r="R137" s="46"/>
      <c r="S137" s="44" t="str">
        <f t="shared" si="13"/>
        <v/>
      </c>
      <c r="T137" s="46"/>
      <c r="AR137" s="4" t="str">
        <f t="shared" si="18"/>
        <v/>
      </c>
    </row>
    <row r="138" spans="1:44" s="5" customFormat="1" x14ac:dyDescent="0.25">
      <c r="A138" s="7"/>
      <c r="D138" s="49" t="str">
        <f t="shared" si="15"/>
        <v/>
      </c>
      <c r="F138" s="5" t="str">
        <f t="shared" si="16"/>
        <v/>
      </c>
      <c r="I138" s="7">
        <f t="shared" ca="1" si="14"/>
        <v>46149</v>
      </c>
      <c r="J138" s="7"/>
      <c r="K138" s="39" t="str">
        <f t="shared" si="17"/>
        <v/>
      </c>
      <c r="R138" s="44"/>
      <c r="S138" s="44" t="str">
        <f t="shared" si="13"/>
        <v/>
      </c>
      <c r="T138" s="44"/>
      <c r="AR138" s="4" t="str">
        <f t="shared" si="18"/>
        <v/>
      </c>
    </row>
    <row r="139" spans="1:44" s="8" customFormat="1" x14ac:dyDescent="0.25">
      <c r="A139" s="52"/>
      <c r="D139" s="49" t="str">
        <f t="shared" si="15"/>
        <v/>
      </c>
      <c r="F139" s="5" t="str">
        <f t="shared" si="16"/>
        <v/>
      </c>
      <c r="I139" s="52">
        <f t="shared" ca="1" si="14"/>
        <v>46149</v>
      </c>
      <c r="J139" s="52"/>
      <c r="K139" s="39" t="str">
        <f t="shared" si="17"/>
        <v/>
      </c>
      <c r="R139" s="46"/>
      <c r="S139" s="44" t="str">
        <f t="shared" si="13"/>
        <v/>
      </c>
      <c r="T139" s="46"/>
      <c r="AR139" s="4" t="str">
        <f t="shared" si="18"/>
        <v/>
      </c>
    </row>
    <row r="140" spans="1:44" s="5" customFormat="1" x14ac:dyDescent="0.25">
      <c r="A140" s="7"/>
      <c r="D140" s="49" t="str">
        <f t="shared" si="15"/>
        <v/>
      </c>
      <c r="F140" s="5" t="str">
        <f t="shared" si="16"/>
        <v/>
      </c>
      <c r="I140" s="7">
        <f t="shared" ca="1" si="14"/>
        <v>46149</v>
      </c>
      <c r="J140" s="7"/>
      <c r="K140" s="39" t="str">
        <f t="shared" si="17"/>
        <v/>
      </c>
      <c r="R140" s="44"/>
      <c r="S140" s="44" t="str">
        <f t="shared" si="13"/>
        <v/>
      </c>
      <c r="T140" s="44"/>
      <c r="AR140" s="4" t="str">
        <f t="shared" si="18"/>
        <v/>
      </c>
    </row>
    <row r="141" spans="1:44" s="8" customFormat="1" x14ac:dyDescent="0.25">
      <c r="A141" s="52"/>
      <c r="D141" s="49" t="str">
        <f t="shared" si="15"/>
        <v/>
      </c>
      <c r="F141" s="5" t="str">
        <f t="shared" si="16"/>
        <v/>
      </c>
      <c r="I141" s="52">
        <f t="shared" ca="1" si="14"/>
        <v>46149</v>
      </c>
      <c r="J141" s="52"/>
      <c r="K141" s="39" t="str">
        <f t="shared" si="17"/>
        <v/>
      </c>
      <c r="R141" s="46"/>
      <c r="S141" s="44" t="str">
        <f t="shared" si="13"/>
        <v/>
      </c>
      <c r="T141" s="46"/>
      <c r="AR141" s="4" t="str">
        <f t="shared" si="18"/>
        <v/>
      </c>
    </row>
    <row r="142" spans="1:44" s="5" customFormat="1" x14ac:dyDescent="0.25">
      <c r="A142" s="7"/>
      <c r="D142" s="49" t="str">
        <f t="shared" si="15"/>
        <v/>
      </c>
      <c r="F142" s="5" t="str">
        <f t="shared" si="16"/>
        <v/>
      </c>
      <c r="I142" s="7">
        <f t="shared" ca="1" si="14"/>
        <v>46149</v>
      </c>
      <c r="J142" s="7"/>
      <c r="K142" s="39" t="str">
        <f t="shared" si="17"/>
        <v/>
      </c>
      <c r="R142" s="44"/>
      <c r="S142" s="44" t="str">
        <f t="shared" si="13"/>
        <v/>
      </c>
      <c r="T142" s="44"/>
      <c r="AR142" s="4" t="str">
        <f t="shared" si="18"/>
        <v/>
      </c>
    </row>
    <row r="143" spans="1:44" s="8" customFormat="1" x14ac:dyDescent="0.25">
      <c r="A143" s="52"/>
      <c r="D143" s="49" t="str">
        <f t="shared" si="15"/>
        <v/>
      </c>
      <c r="F143" s="5" t="str">
        <f t="shared" si="16"/>
        <v/>
      </c>
      <c r="I143" s="52">
        <f t="shared" ca="1" si="14"/>
        <v>46149</v>
      </c>
      <c r="J143" s="52"/>
      <c r="K143" s="39" t="str">
        <f t="shared" si="17"/>
        <v/>
      </c>
      <c r="R143" s="46"/>
      <c r="S143" s="44" t="str">
        <f t="shared" si="13"/>
        <v/>
      </c>
      <c r="T143" s="46"/>
      <c r="AR143" s="4" t="str">
        <f t="shared" si="18"/>
        <v/>
      </c>
    </row>
    <row r="144" spans="1:44" s="5" customFormat="1" x14ac:dyDescent="0.25">
      <c r="A144" s="7"/>
      <c r="D144" s="49" t="str">
        <f t="shared" si="15"/>
        <v/>
      </c>
      <c r="F144" s="5" t="str">
        <f t="shared" si="16"/>
        <v/>
      </c>
      <c r="I144" s="7">
        <f t="shared" ca="1" si="14"/>
        <v>46149</v>
      </c>
      <c r="J144" s="7"/>
      <c r="K144" s="39" t="str">
        <f t="shared" si="17"/>
        <v/>
      </c>
      <c r="R144" s="44"/>
      <c r="S144" s="44" t="str">
        <f t="shared" si="13"/>
        <v/>
      </c>
      <c r="T144" s="44"/>
      <c r="AR144" s="4" t="str">
        <f t="shared" si="18"/>
        <v/>
      </c>
    </row>
    <row r="145" spans="1:44" s="8" customFormat="1" x14ac:dyDescent="0.25">
      <c r="A145" s="52"/>
      <c r="D145" s="49" t="str">
        <f t="shared" si="15"/>
        <v/>
      </c>
      <c r="F145" s="5" t="str">
        <f t="shared" si="16"/>
        <v/>
      </c>
      <c r="I145" s="52">
        <f t="shared" ca="1" si="14"/>
        <v>46149</v>
      </c>
      <c r="J145" s="52"/>
      <c r="K145" s="39" t="str">
        <f t="shared" si="17"/>
        <v/>
      </c>
      <c r="R145" s="46"/>
      <c r="S145" s="44" t="str">
        <f t="shared" si="13"/>
        <v/>
      </c>
      <c r="T145" s="46"/>
      <c r="AR145" s="4" t="str">
        <f t="shared" si="18"/>
        <v/>
      </c>
    </row>
    <row r="146" spans="1:44" s="5" customFormat="1" x14ac:dyDescent="0.25">
      <c r="A146" s="7"/>
      <c r="D146" s="49" t="str">
        <f t="shared" si="15"/>
        <v/>
      </c>
      <c r="F146" s="5" t="str">
        <f t="shared" si="16"/>
        <v/>
      </c>
      <c r="I146" s="7">
        <f t="shared" ca="1" si="14"/>
        <v>46149</v>
      </c>
      <c r="J146" s="7"/>
      <c r="K146" s="39" t="str">
        <f t="shared" si="17"/>
        <v/>
      </c>
      <c r="R146" s="44"/>
      <c r="S146" s="44" t="str">
        <f t="shared" si="13"/>
        <v/>
      </c>
      <c r="T146" s="44"/>
      <c r="AR146" s="4" t="str">
        <f t="shared" si="18"/>
        <v/>
      </c>
    </row>
    <row r="147" spans="1:44" s="8" customFormat="1" x14ac:dyDescent="0.25">
      <c r="A147" s="52"/>
      <c r="D147" s="49" t="str">
        <f t="shared" si="15"/>
        <v/>
      </c>
      <c r="F147" s="5" t="str">
        <f t="shared" si="16"/>
        <v/>
      </c>
      <c r="I147" s="52">
        <f t="shared" ca="1" si="14"/>
        <v>46149</v>
      </c>
      <c r="J147" s="52"/>
      <c r="K147" s="39" t="str">
        <f t="shared" si="17"/>
        <v/>
      </c>
      <c r="R147" s="46"/>
      <c r="S147" s="44" t="str">
        <f t="shared" si="13"/>
        <v/>
      </c>
      <c r="T147" s="46"/>
      <c r="AR147" s="4" t="str">
        <f t="shared" si="18"/>
        <v/>
      </c>
    </row>
    <row r="148" spans="1:44" s="5" customFormat="1" x14ac:dyDescent="0.25">
      <c r="A148" s="7"/>
      <c r="D148" s="49" t="str">
        <f t="shared" si="15"/>
        <v/>
      </c>
      <c r="F148" s="5" t="str">
        <f t="shared" si="16"/>
        <v/>
      </c>
      <c r="I148" s="7">
        <f t="shared" ca="1" si="14"/>
        <v>46149</v>
      </c>
      <c r="J148" s="7"/>
      <c r="K148" s="39" t="str">
        <f t="shared" si="17"/>
        <v/>
      </c>
      <c r="R148" s="44"/>
      <c r="S148" s="44" t="str">
        <f t="shared" si="13"/>
        <v/>
      </c>
      <c r="T148" s="44"/>
      <c r="AR148" s="4" t="str">
        <f t="shared" si="18"/>
        <v/>
      </c>
    </row>
    <row r="149" spans="1:44" s="8" customFormat="1" x14ac:dyDescent="0.25">
      <c r="A149" s="52"/>
      <c r="D149" s="49" t="str">
        <f t="shared" si="15"/>
        <v/>
      </c>
      <c r="F149" s="5" t="str">
        <f t="shared" si="16"/>
        <v/>
      </c>
      <c r="I149" s="52">
        <f t="shared" ca="1" si="14"/>
        <v>46149</v>
      </c>
      <c r="J149" s="52"/>
      <c r="K149" s="39" t="str">
        <f t="shared" si="17"/>
        <v/>
      </c>
      <c r="R149" s="46"/>
      <c r="S149" s="44" t="str">
        <f t="shared" si="13"/>
        <v/>
      </c>
      <c r="T149" s="46"/>
      <c r="AR149" s="4" t="str">
        <f t="shared" si="18"/>
        <v/>
      </c>
    </row>
    <row r="150" spans="1:44" s="5" customFormat="1" x14ac:dyDescent="0.25">
      <c r="A150" s="7"/>
      <c r="D150" s="49" t="str">
        <f t="shared" si="15"/>
        <v/>
      </c>
      <c r="F150" s="5" t="str">
        <f t="shared" si="16"/>
        <v/>
      </c>
      <c r="I150" s="7">
        <f t="shared" ca="1" si="14"/>
        <v>46149</v>
      </c>
      <c r="J150" s="7"/>
      <c r="K150" s="39" t="str">
        <f t="shared" si="17"/>
        <v/>
      </c>
      <c r="R150" s="44"/>
      <c r="S150" s="44" t="str">
        <f t="shared" si="13"/>
        <v/>
      </c>
      <c r="T150" s="44"/>
      <c r="AR150" s="4" t="str">
        <f t="shared" si="18"/>
        <v/>
      </c>
    </row>
    <row r="151" spans="1:44" s="8" customFormat="1" x14ac:dyDescent="0.25">
      <c r="A151" s="52"/>
      <c r="D151" s="49" t="str">
        <f t="shared" si="15"/>
        <v/>
      </c>
      <c r="F151" s="5" t="str">
        <f t="shared" si="16"/>
        <v/>
      </c>
      <c r="I151" s="52">
        <f t="shared" ca="1" si="14"/>
        <v>46149</v>
      </c>
      <c r="J151" s="52"/>
      <c r="K151" s="39" t="str">
        <f t="shared" si="17"/>
        <v/>
      </c>
      <c r="R151" s="46"/>
      <c r="S151" s="44" t="str">
        <f t="shared" si="13"/>
        <v/>
      </c>
      <c r="T151" s="46"/>
      <c r="AR151" s="4" t="str">
        <f t="shared" si="18"/>
        <v/>
      </c>
    </row>
    <row r="152" spans="1:44" s="5" customFormat="1" x14ac:dyDescent="0.25">
      <c r="A152" s="7"/>
      <c r="D152" s="49" t="str">
        <f t="shared" si="15"/>
        <v/>
      </c>
      <c r="F152" s="5" t="str">
        <f t="shared" si="16"/>
        <v/>
      </c>
      <c r="I152" s="7">
        <f t="shared" ca="1" si="14"/>
        <v>46149</v>
      </c>
      <c r="J152" s="7"/>
      <c r="K152" s="39" t="str">
        <f t="shared" si="17"/>
        <v/>
      </c>
      <c r="R152" s="44"/>
      <c r="S152" s="44" t="str">
        <f t="shared" si="13"/>
        <v/>
      </c>
      <c r="T152" s="44"/>
      <c r="AR152" s="4" t="str">
        <f t="shared" si="18"/>
        <v/>
      </c>
    </row>
    <row r="153" spans="1:44" s="8" customFormat="1" x14ac:dyDescent="0.25">
      <c r="A153" s="52"/>
      <c r="D153" s="49" t="str">
        <f t="shared" si="15"/>
        <v/>
      </c>
      <c r="F153" s="5" t="str">
        <f t="shared" si="16"/>
        <v/>
      </c>
      <c r="I153" s="52">
        <f t="shared" ca="1" si="14"/>
        <v>46149</v>
      </c>
      <c r="J153" s="52"/>
      <c r="K153" s="39" t="str">
        <f t="shared" si="17"/>
        <v/>
      </c>
      <c r="R153" s="46"/>
      <c r="S153" s="44" t="str">
        <f t="shared" si="13"/>
        <v/>
      </c>
      <c r="T153" s="46"/>
      <c r="AR153" s="4" t="str">
        <f t="shared" si="18"/>
        <v/>
      </c>
    </row>
    <row r="154" spans="1:44" s="5" customFormat="1" x14ac:dyDescent="0.25">
      <c r="A154" s="7"/>
      <c r="D154" s="49" t="str">
        <f t="shared" si="15"/>
        <v/>
      </c>
      <c r="F154" s="5" t="str">
        <f t="shared" si="16"/>
        <v/>
      </c>
      <c r="I154" s="7">
        <f t="shared" ca="1" si="14"/>
        <v>46149</v>
      </c>
      <c r="J154" s="7"/>
      <c r="K154" s="39" t="str">
        <f t="shared" si="17"/>
        <v/>
      </c>
      <c r="R154" s="44"/>
      <c r="S154" s="44" t="str">
        <f t="shared" si="13"/>
        <v/>
      </c>
      <c r="T154" s="44"/>
      <c r="AR154" s="4" t="str">
        <f t="shared" si="18"/>
        <v/>
      </c>
    </row>
    <row r="155" spans="1:44" s="8" customFormat="1" x14ac:dyDescent="0.25">
      <c r="A155" s="52"/>
      <c r="D155" s="49" t="str">
        <f t="shared" si="15"/>
        <v/>
      </c>
      <c r="F155" s="5" t="str">
        <f t="shared" si="16"/>
        <v/>
      </c>
      <c r="I155" s="52">
        <f t="shared" ca="1" si="14"/>
        <v>46149</v>
      </c>
      <c r="J155" s="52"/>
      <c r="K155" s="39" t="str">
        <f t="shared" si="17"/>
        <v/>
      </c>
      <c r="R155" s="46"/>
      <c r="S155" s="44" t="str">
        <f t="shared" si="13"/>
        <v/>
      </c>
      <c r="T155" s="46"/>
      <c r="AR155" s="4" t="str">
        <f t="shared" si="18"/>
        <v/>
      </c>
    </row>
    <row r="156" spans="1:44" s="5" customFormat="1" x14ac:dyDescent="0.25">
      <c r="A156" s="7"/>
      <c r="D156" s="49" t="str">
        <f t="shared" si="15"/>
        <v/>
      </c>
      <c r="F156" s="5" t="str">
        <f t="shared" si="16"/>
        <v/>
      </c>
      <c r="I156" s="7">
        <f t="shared" ca="1" si="14"/>
        <v>46149</v>
      </c>
      <c r="J156" s="7"/>
      <c r="K156" s="39" t="str">
        <f t="shared" si="17"/>
        <v/>
      </c>
      <c r="R156" s="44"/>
      <c r="S156" s="44" t="str">
        <f t="shared" si="13"/>
        <v/>
      </c>
      <c r="T156" s="44"/>
      <c r="AR156" s="4" t="str">
        <f t="shared" si="18"/>
        <v/>
      </c>
    </row>
    <row r="157" spans="1:44" s="8" customFormat="1" x14ac:dyDescent="0.25">
      <c r="A157" s="52"/>
      <c r="D157" s="49" t="str">
        <f t="shared" si="15"/>
        <v/>
      </c>
      <c r="F157" s="5" t="str">
        <f t="shared" si="16"/>
        <v/>
      </c>
      <c r="I157" s="52">
        <f t="shared" ca="1" si="14"/>
        <v>46149</v>
      </c>
      <c r="J157" s="52"/>
      <c r="K157" s="39" t="str">
        <f t="shared" si="17"/>
        <v/>
      </c>
      <c r="R157" s="46"/>
      <c r="S157" s="44" t="str">
        <f t="shared" si="13"/>
        <v/>
      </c>
      <c r="T157" s="46"/>
      <c r="AR157" s="4" t="str">
        <f t="shared" si="18"/>
        <v/>
      </c>
    </row>
    <row r="158" spans="1:44" s="5" customFormat="1" x14ac:dyDescent="0.25">
      <c r="A158" s="7"/>
      <c r="D158" s="49" t="str">
        <f t="shared" si="15"/>
        <v/>
      </c>
      <c r="F158" s="5" t="str">
        <f t="shared" si="16"/>
        <v/>
      </c>
      <c r="I158" s="7">
        <f ca="1">TODAY()</f>
        <v>46149</v>
      </c>
      <c r="J158" s="7"/>
      <c r="K158" s="39" t="str">
        <f t="shared" si="17"/>
        <v/>
      </c>
      <c r="R158" s="44"/>
      <c r="S158" s="44" t="str">
        <f t="shared" si="13"/>
        <v/>
      </c>
      <c r="T158" s="44"/>
      <c r="AR158" s="4" t="str">
        <f t="shared" si="18"/>
        <v/>
      </c>
    </row>
    <row r="159" spans="1:44" s="8" customFormat="1" x14ac:dyDescent="0.25">
      <c r="A159" s="52"/>
      <c r="D159" s="49" t="str">
        <f t="shared" si="15"/>
        <v/>
      </c>
      <c r="F159" s="5" t="str">
        <f t="shared" si="16"/>
        <v/>
      </c>
      <c r="I159" s="52">
        <f t="shared" ca="1" si="14"/>
        <v>46149</v>
      </c>
      <c r="J159" s="52"/>
      <c r="K159" s="39" t="str">
        <f t="shared" si="17"/>
        <v/>
      </c>
      <c r="R159" s="46"/>
      <c r="S159" s="44" t="str">
        <f t="shared" si="13"/>
        <v/>
      </c>
      <c r="T159" s="46"/>
      <c r="AR159" s="4" t="str">
        <f t="shared" si="18"/>
        <v/>
      </c>
    </row>
    <row r="160" spans="1:44" s="5" customFormat="1" x14ac:dyDescent="0.25">
      <c r="A160" s="7"/>
      <c r="D160" s="49" t="str">
        <f t="shared" si="15"/>
        <v/>
      </c>
      <c r="F160" s="5" t="str">
        <f t="shared" si="16"/>
        <v/>
      </c>
      <c r="I160" s="7">
        <f t="shared" ca="1" si="14"/>
        <v>46149</v>
      </c>
      <c r="J160" s="7"/>
      <c r="K160" s="39" t="str">
        <f t="shared" si="17"/>
        <v/>
      </c>
      <c r="R160" s="44"/>
      <c r="S160" s="44" t="str">
        <f t="shared" si="13"/>
        <v/>
      </c>
      <c r="T160" s="44"/>
      <c r="AR160" s="4" t="str">
        <f t="shared" si="18"/>
        <v/>
      </c>
    </row>
    <row r="161" spans="1:44" s="8" customFormat="1" x14ac:dyDescent="0.25">
      <c r="A161" s="52"/>
      <c r="D161" s="49" t="str">
        <f t="shared" si="15"/>
        <v/>
      </c>
      <c r="F161" s="5" t="str">
        <f t="shared" si="16"/>
        <v/>
      </c>
      <c r="I161" s="52">
        <f t="shared" ca="1" si="14"/>
        <v>46149</v>
      </c>
      <c r="J161" s="52"/>
      <c r="K161" s="39" t="str">
        <f t="shared" si="17"/>
        <v/>
      </c>
      <c r="R161" s="46"/>
      <c r="S161" s="44" t="str">
        <f t="shared" si="13"/>
        <v/>
      </c>
      <c r="T161" s="46"/>
      <c r="AR161" s="4" t="str">
        <f t="shared" si="18"/>
        <v/>
      </c>
    </row>
    <row r="162" spans="1:44" s="5" customFormat="1" x14ac:dyDescent="0.25">
      <c r="A162" s="7"/>
      <c r="D162" s="49" t="str">
        <f t="shared" si="15"/>
        <v/>
      </c>
      <c r="F162" s="5" t="str">
        <f t="shared" si="16"/>
        <v/>
      </c>
      <c r="I162" s="7">
        <f t="shared" ca="1" si="14"/>
        <v>46149</v>
      </c>
      <c r="J162" s="7"/>
      <c r="K162" s="39" t="str">
        <f t="shared" si="17"/>
        <v/>
      </c>
      <c r="R162" s="44"/>
      <c r="S162" s="44" t="str">
        <f t="shared" si="13"/>
        <v/>
      </c>
      <c r="T162" s="44"/>
      <c r="AR162" s="4" t="str">
        <f t="shared" si="18"/>
        <v/>
      </c>
    </row>
    <row r="163" spans="1:44" s="8" customFormat="1" x14ac:dyDescent="0.25">
      <c r="A163" s="52"/>
      <c r="D163" s="49" t="str">
        <f t="shared" si="15"/>
        <v/>
      </c>
      <c r="F163" s="5" t="str">
        <f t="shared" si="16"/>
        <v/>
      </c>
      <c r="I163" s="52">
        <f t="shared" ca="1" si="14"/>
        <v>46149</v>
      </c>
      <c r="J163" s="52"/>
      <c r="K163" s="39" t="str">
        <f t="shared" si="17"/>
        <v/>
      </c>
      <c r="R163" s="46"/>
      <c r="S163" s="44" t="str">
        <f t="shared" si="13"/>
        <v/>
      </c>
      <c r="T163" s="46"/>
      <c r="AR163" s="4" t="str">
        <f t="shared" si="18"/>
        <v/>
      </c>
    </row>
    <row r="164" spans="1:44" s="5" customFormat="1" x14ac:dyDescent="0.25">
      <c r="A164" s="7"/>
      <c r="D164" s="49" t="str">
        <f t="shared" si="15"/>
        <v/>
      </c>
      <c r="F164" s="5" t="str">
        <f t="shared" si="16"/>
        <v/>
      </c>
      <c r="I164" s="7">
        <f t="shared" ca="1" si="14"/>
        <v>46149</v>
      </c>
      <c r="J164" s="7"/>
      <c r="K164" s="39" t="str">
        <f t="shared" si="17"/>
        <v/>
      </c>
      <c r="R164" s="44"/>
      <c r="S164" s="44" t="str">
        <f t="shared" si="13"/>
        <v/>
      </c>
      <c r="T164" s="44"/>
      <c r="AR164" s="4" t="str">
        <f t="shared" si="18"/>
        <v/>
      </c>
    </row>
    <row r="165" spans="1:44" s="8" customFormat="1" x14ac:dyDescent="0.25">
      <c r="A165" s="52"/>
      <c r="D165" s="49" t="str">
        <f t="shared" si="15"/>
        <v/>
      </c>
      <c r="F165" s="5" t="str">
        <f t="shared" si="16"/>
        <v/>
      </c>
      <c r="I165" s="52">
        <f t="shared" ca="1" si="14"/>
        <v>46149</v>
      </c>
      <c r="J165" s="52"/>
      <c r="K165" s="39" t="str">
        <f t="shared" si="17"/>
        <v/>
      </c>
      <c r="R165" s="46"/>
      <c r="S165" s="44" t="str">
        <f t="shared" si="13"/>
        <v/>
      </c>
      <c r="T165" s="46"/>
      <c r="AR165" s="4" t="str">
        <f t="shared" si="18"/>
        <v/>
      </c>
    </row>
    <row r="166" spans="1:44" s="5" customFormat="1" x14ac:dyDescent="0.25">
      <c r="A166" s="7"/>
      <c r="D166" s="49" t="str">
        <f t="shared" si="15"/>
        <v/>
      </c>
      <c r="F166" s="5" t="str">
        <f t="shared" si="16"/>
        <v/>
      </c>
      <c r="I166" s="7">
        <f t="shared" ca="1" si="14"/>
        <v>46149</v>
      </c>
      <c r="J166" s="7"/>
      <c r="K166" s="39" t="str">
        <f t="shared" si="17"/>
        <v/>
      </c>
      <c r="R166" s="44"/>
      <c r="S166" s="44" t="str">
        <f t="shared" si="13"/>
        <v/>
      </c>
      <c r="T166" s="44"/>
      <c r="AR166" s="4" t="str">
        <f t="shared" si="18"/>
        <v/>
      </c>
    </row>
    <row r="167" spans="1:44" s="8" customFormat="1" x14ac:dyDescent="0.25">
      <c r="A167" s="52"/>
      <c r="D167" s="49" t="str">
        <f t="shared" si="15"/>
        <v/>
      </c>
      <c r="F167" s="5" t="str">
        <f t="shared" si="16"/>
        <v/>
      </c>
      <c r="I167" s="52">
        <f t="shared" ca="1" si="14"/>
        <v>46149</v>
      </c>
      <c r="J167" s="52"/>
      <c r="K167" s="39" t="str">
        <f t="shared" si="17"/>
        <v/>
      </c>
      <c r="R167" s="46"/>
      <c r="S167" s="44" t="str">
        <f t="shared" si="13"/>
        <v/>
      </c>
      <c r="T167" s="46"/>
      <c r="AR167" s="4" t="str">
        <f t="shared" si="18"/>
        <v/>
      </c>
    </row>
    <row r="168" spans="1:44" s="5" customFormat="1" x14ac:dyDescent="0.25">
      <c r="A168" s="7"/>
      <c r="D168" s="49" t="str">
        <f t="shared" si="15"/>
        <v/>
      </c>
      <c r="F168" s="5" t="str">
        <f t="shared" si="16"/>
        <v/>
      </c>
      <c r="I168" s="7">
        <f t="shared" ca="1" si="14"/>
        <v>46149</v>
      </c>
      <c r="J168" s="7"/>
      <c r="K168" s="39" t="str">
        <f t="shared" si="17"/>
        <v/>
      </c>
      <c r="R168" s="44"/>
      <c r="S168" s="44" t="str">
        <f t="shared" si="13"/>
        <v/>
      </c>
      <c r="T168" s="44"/>
      <c r="AR168" s="4" t="str">
        <f t="shared" si="18"/>
        <v/>
      </c>
    </row>
    <row r="169" spans="1:44" s="8" customFormat="1" x14ac:dyDescent="0.25">
      <c r="A169" s="52"/>
      <c r="D169" s="49" t="str">
        <f t="shared" si="15"/>
        <v/>
      </c>
      <c r="F169" s="5" t="str">
        <f t="shared" si="16"/>
        <v/>
      </c>
      <c r="I169" s="52">
        <f t="shared" ca="1" si="14"/>
        <v>46149</v>
      </c>
      <c r="J169" s="52"/>
      <c r="K169" s="39" t="str">
        <f t="shared" si="17"/>
        <v/>
      </c>
      <c r="R169" s="46"/>
      <c r="S169" s="44" t="str">
        <f t="shared" si="13"/>
        <v/>
      </c>
      <c r="T169" s="46"/>
      <c r="AR169" s="4" t="str">
        <f t="shared" si="18"/>
        <v/>
      </c>
    </row>
    <row r="170" spans="1:44" s="5" customFormat="1" x14ac:dyDescent="0.25">
      <c r="A170" s="7"/>
      <c r="D170" s="49" t="str">
        <f t="shared" si="15"/>
        <v/>
      </c>
      <c r="F170" s="5" t="str">
        <f t="shared" si="16"/>
        <v/>
      </c>
      <c r="I170" s="7">
        <f t="shared" ca="1" si="14"/>
        <v>46149</v>
      </c>
      <c r="J170" s="7"/>
      <c r="K170" s="39" t="str">
        <f t="shared" si="17"/>
        <v/>
      </c>
      <c r="R170" s="44"/>
      <c r="S170" s="44" t="str">
        <f t="shared" si="13"/>
        <v/>
      </c>
      <c r="T170" s="44"/>
      <c r="AR170" s="4" t="str">
        <f t="shared" si="18"/>
        <v/>
      </c>
    </row>
    <row r="171" spans="1:44" s="8" customFormat="1" x14ac:dyDescent="0.25">
      <c r="A171" s="52"/>
      <c r="D171" s="49" t="str">
        <f t="shared" si="15"/>
        <v/>
      </c>
      <c r="F171" s="5" t="str">
        <f t="shared" si="16"/>
        <v/>
      </c>
      <c r="I171" s="52">
        <f t="shared" ca="1" si="14"/>
        <v>46149</v>
      </c>
      <c r="J171" s="52"/>
      <c r="K171" s="39" t="str">
        <f t="shared" si="17"/>
        <v/>
      </c>
      <c r="R171" s="46"/>
      <c r="S171" s="44" t="str">
        <f t="shared" si="13"/>
        <v/>
      </c>
      <c r="T171" s="46"/>
      <c r="AR171" s="4" t="str">
        <f t="shared" si="18"/>
        <v/>
      </c>
    </row>
    <row r="172" spans="1:44" s="5" customFormat="1" x14ac:dyDescent="0.25">
      <c r="A172" s="7"/>
      <c r="D172" s="49" t="str">
        <f t="shared" si="15"/>
        <v/>
      </c>
      <c r="F172" s="5" t="str">
        <f t="shared" si="16"/>
        <v/>
      </c>
      <c r="I172" s="7">
        <f t="shared" ca="1" si="14"/>
        <v>46149</v>
      </c>
      <c r="J172" s="7"/>
      <c r="K172" s="39" t="str">
        <f t="shared" si="17"/>
        <v/>
      </c>
      <c r="R172" s="44"/>
      <c r="S172" s="44" t="str">
        <f t="shared" si="13"/>
        <v/>
      </c>
      <c r="T172" s="44"/>
      <c r="AR172" s="4" t="str">
        <f t="shared" si="18"/>
        <v/>
      </c>
    </row>
    <row r="173" spans="1:44" s="8" customFormat="1" x14ac:dyDescent="0.25">
      <c r="A173" s="52"/>
      <c r="D173" s="49" t="str">
        <f t="shared" si="15"/>
        <v/>
      </c>
      <c r="F173" s="5" t="str">
        <f t="shared" si="16"/>
        <v/>
      </c>
      <c r="I173" s="52">
        <f ca="1">TODAY()</f>
        <v>46149</v>
      </c>
      <c r="J173" s="52"/>
      <c r="K173" s="39" t="str">
        <f t="shared" si="17"/>
        <v/>
      </c>
      <c r="R173" s="46"/>
      <c r="S173" s="44" t="str">
        <f t="shared" si="13"/>
        <v/>
      </c>
      <c r="T173" s="46"/>
      <c r="AR173" s="4" t="str">
        <f t="shared" si="18"/>
        <v/>
      </c>
    </row>
    <row r="174" spans="1:44" s="5" customFormat="1" x14ac:dyDescent="0.25">
      <c r="A174" s="7"/>
      <c r="D174" s="49" t="str">
        <f t="shared" si="15"/>
        <v/>
      </c>
      <c r="F174" s="5" t="str">
        <f t="shared" si="16"/>
        <v/>
      </c>
      <c r="I174" s="7">
        <f t="shared" ref="I174:I198" ca="1" si="19">TODAY()</f>
        <v>46149</v>
      </c>
      <c r="J174" s="7"/>
      <c r="K174" s="39" t="str">
        <f t="shared" si="17"/>
        <v/>
      </c>
      <c r="R174" s="44"/>
      <c r="S174" s="44" t="str">
        <f t="shared" si="13"/>
        <v/>
      </c>
      <c r="T174" s="44"/>
      <c r="AR174" s="4" t="str">
        <f t="shared" si="18"/>
        <v/>
      </c>
    </row>
    <row r="175" spans="1:44" s="8" customFormat="1" x14ac:dyDescent="0.25">
      <c r="A175" s="52"/>
      <c r="D175" s="49" t="str">
        <f t="shared" si="15"/>
        <v/>
      </c>
      <c r="F175" s="5" t="str">
        <f t="shared" si="16"/>
        <v/>
      </c>
      <c r="I175" s="52">
        <f t="shared" ca="1" si="19"/>
        <v>46149</v>
      </c>
      <c r="J175" s="52"/>
      <c r="K175" s="39" t="str">
        <f t="shared" si="17"/>
        <v/>
      </c>
      <c r="R175" s="46"/>
      <c r="S175" s="44" t="str">
        <f t="shared" si="13"/>
        <v/>
      </c>
      <c r="T175" s="46"/>
      <c r="AR175" s="4" t="str">
        <f t="shared" si="18"/>
        <v/>
      </c>
    </row>
    <row r="176" spans="1:44" s="5" customFormat="1" x14ac:dyDescent="0.25">
      <c r="A176" s="7"/>
      <c r="D176" s="49" t="str">
        <f t="shared" si="15"/>
        <v/>
      </c>
      <c r="F176" s="5" t="str">
        <f t="shared" si="16"/>
        <v/>
      </c>
      <c r="I176" s="7">
        <f t="shared" ca="1" si="19"/>
        <v>46149</v>
      </c>
      <c r="J176" s="7"/>
      <c r="K176" s="39" t="str">
        <f t="shared" si="17"/>
        <v/>
      </c>
      <c r="R176" s="44"/>
      <c r="S176" s="44" t="str">
        <f t="shared" si="13"/>
        <v/>
      </c>
      <c r="T176" s="44"/>
      <c r="AR176" s="4" t="str">
        <f t="shared" si="18"/>
        <v/>
      </c>
    </row>
    <row r="177" spans="1:44" s="8" customFormat="1" x14ac:dyDescent="0.25">
      <c r="A177" s="52"/>
      <c r="D177" s="49" t="str">
        <f t="shared" si="15"/>
        <v/>
      </c>
      <c r="F177" s="5" t="str">
        <f t="shared" si="16"/>
        <v/>
      </c>
      <c r="I177" s="52">
        <f t="shared" ca="1" si="19"/>
        <v>46149</v>
      </c>
      <c r="J177" s="52"/>
      <c r="K177" s="39" t="str">
        <f t="shared" si="17"/>
        <v/>
      </c>
      <c r="R177" s="46"/>
      <c r="S177" s="44" t="str">
        <f t="shared" si="13"/>
        <v/>
      </c>
      <c r="T177" s="46"/>
      <c r="AR177" s="4" t="str">
        <f t="shared" si="18"/>
        <v/>
      </c>
    </row>
    <row r="178" spans="1:44" s="5" customFormat="1" x14ac:dyDescent="0.25">
      <c r="A178" s="7"/>
      <c r="D178" s="49" t="str">
        <f t="shared" si="15"/>
        <v/>
      </c>
      <c r="F178" s="5" t="str">
        <f t="shared" si="16"/>
        <v/>
      </c>
      <c r="I178" s="7">
        <f t="shared" ca="1" si="19"/>
        <v>46149</v>
      </c>
      <c r="J178" s="7"/>
      <c r="K178" s="39" t="str">
        <f t="shared" si="17"/>
        <v/>
      </c>
      <c r="R178" s="44"/>
      <c r="S178" s="44" t="str">
        <f t="shared" si="13"/>
        <v/>
      </c>
      <c r="T178" s="44"/>
      <c r="AR178" s="4" t="str">
        <f t="shared" si="18"/>
        <v/>
      </c>
    </row>
    <row r="179" spans="1:44" s="8" customFormat="1" x14ac:dyDescent="0.25">
      <c r="A179" s="52"/>
      <c r="D179" s="49" t="str">
        <f t="shared" si="15"/>
        <v/>
      </c>
      <c r="F179" s="5" t="str">
        <f t="shared" si="16"/>
        <v/>
      </c>
      <c r="I179" s="52">
        <f t="shared" ca="1" si="19"/>
        <v>46149</v>
      </c>
      <c r="J179" s="52"/>
      <c r="K179" s="39" t="str">
        <f t="shared" si="17"/>
        <v/>
      </c>
      <c r="R179" s="46"/>
      <c r="S179" s="44" t="str">
        <f t="shared" si="13"/>
        <v/>
      </c>
      <c r="T179" s="46"/>
      <c r="AR179" s="4" t="str">
        <f t="shared" si="18"/>
        <v/>
      </c>
    </row>
    <row r="180" spans="1:44" s="5" customFormat="1" x14ac:dyDescent="0.25">
      <c r="A180" s="7"/>
      <c r="D180" s="49" t="str">
        <f t="shared" si="15"/>
        <v/>
      </c>
      <c r="F180" s="5" t="str">
        <f t="shared" si="16"/>
        <v/>
      </c>
      <c r="I180" s="7">
        <f t="shared" ca="1" si="19"/>
        <v>46149</v>
      </c>
      <c r="J180" s="7"/>
      <c r="K180" s="39" t="str">
        <f t="shared" si="17"/>
        <v/>
      </c>
      <c r="R180" s="44"/>
      <c r="S180" s="44" t="str">
        <f t="shared" si="13"/>
        <v/>
      </c>
      <c r="T180" s="44"/>
      <c r="AR180" s="4" t="str">
        <f t="shared" si="18"/>
        <v/>
      </c>
    </row>
    <row r="181" spans="1:44" s="8" customFormat="1" x14ac:dyDescent="0.25">
      <c r="A181" s="52"/>
      <c r="D181" s="49" t="str">
        <f t="shared" si="15"/>
        <v/>
      </c>
      <c r="F181" s="5" t="str">
        <f t="shared" si="16"/>
        <v/>
      </c>
      <c r="I181" s="52">
        <f t="shared" ca="1" si="19"/>
        <v>46149</v>
      </c>
      <c r="J181" s="52"/>
      <c r="K181" s="39" t="str">
        <f t="shared" si="17"/>
        <v/>
      </c>
      <c r="R181" s="46"/>
      <c r="S181" s="44" t="str">
        <f t="shared" si="13"/>
        <v/>
      </c>
      <c r="T181" s="46"/>
      <c r="AR181" s="4" t="str">
        <f t="shared" si="18"/>
        <v/>
      </c>
    </row>
    <row r="182" spans="1:44" s="5" customFormat="1" x14ac:dyDescent="0.25">
      <c r="A182" s="7"/>
      <c r="D182" s="49" t="str">
        <f t="shared" si="15"/>
        <v/>
      </c>
      <c r="F182" s="5" t="str">
        <f t="shared" si="16"/>
        <v/>
      </c>
      <c r="I182" s="7">
        <f t="shared" ca="1" si="19"/>
        <v>46149</v>
      </c>
      <c r="J182" s="7"/>
      <c r="K182" s="39" t="str">
        <f t="shared" si="17"/>
        <v/>
      </c>
      <c r="R182" s="44"/>
      <c r="S182" s="44" t="str">
        <f t="shared" si="13"/>
        <v/>
      </c>
      <c r="T182" s="44"/>
      <c r="AR182" s="4" t="str">
        <f t="shared" si="18"/>
        <v/>
      </c>
    </row>
    <row r="183" spans="1:44" s="8" customFormat="1" x14ac:dyDescent="0.25">
      <c r="A183" s="52"/>
      <c r="D183" s="49" t="str">
        <f t="shared" si="15"/>
        <v/>
      </c>
      <c r="F183" s="5" t="str">
        <f t="shared" si="16"/>
        <v/>
      </c>
      <c r="I183" s="52">
        <f t="shared" ca="1" si="19"/>
        <v>46149</v>
      </c>
      <c r="J183" s="52"/>
      <c r="K183" s="39" t="str">
        <f t="shared" si="17"/>
        <v/>
      </c>
      <c r="R183" s="46"/>
      <c r="S183" s="44" t="str">
        <f t="shared" si="13"/>
        <v/>
      </c>
      <c r="T183" s="46"/>
      <c r="AR183" s="4" t="str">
        <f t="shared" si="18"/>
        <v/>
      </c>
    </row>
    <row r="184" spans="1:44" s="5" customFormat="1" x14ac:dyDescent="0.25">
      <c r="A184" s="7"/>
      <c r="D184" s="49" t="str">
        <f t="shared" si="15"/>
        <v/>
      </c>
      <c r="F184" s="5" t="str">
        <f t="shared" si="16"/>
        <v/>
      </c>
      <c r="I184" s="7">
        <f t="shared" ca="1" si="19"/>
        <v>46149</v>
      </c>
      <c r="J184" s="7"/>
      <c r="K184" s="39" t="str">
        <f t="shared" si="17"/>
        <v/>
      </c>
      <c r="R184" s="44"/>
      <c r="S184" s="44" t="str">
        <f t="shared" si="13"/>
        <v/>
      </c>
      <c r="T184" s="44"/>
      <c r="AR184" s="4" t="str">
        <f t="shared" si="18"/>
        <v/>
      </c>
    </row>
    <row r="185" spans="1:44" s="8" customFormat="1" x14ac:dyDescent="0.25">
      <c r="A185" s="52"/>
      <c r="D185" s="49" t="str">
        <f t="shared" si="15"/>
        <v/>
      </c>
      <c r="F185" s="5" t="str">
        <f t="shared" si="16"/>
        <v/>
      </c>
      <c r="I185" s="52">
        <f t="shared" ca="1" si="19"/>
        <v>46149</v>
      </c>
      <c r="J185" s="52"/>
      <c r="K185" s="39" t="str">
        <f t="shared" si="17"/>
        <v/>
      </c>
      <c r="R185" s="46"/>
      <c r="S185" s="44" t="str">
        <f t="shared" si="13"/>
        <v/>
      </c>
      <c r="T185" s="46"/>
      <c r="AR185" s="4" t="str">
        <f t="shared" si="18"/>
        <v/>
      </c>
    </row>
    <row r="186" spans="1:44" s="5" customFormat="1" x14ac:dyDescent="0.25">
      <c r="A186" s="7"/>
      <c r="D186" s="49" t="str">
        <f t="shared" si="15"/>
        <v/>
      </c>
      <c r="F186" s="5" t="str">
        <f t="shared" si="16"/>
        <v/>
      </c>
      <c r="I186" s="7">
        <f t="shared" ca="1" si="19"/>
        <v>46149</v>
      </c>
      <c r="J186" s="7"/>
      <c r="K186" s="39" t="str">
        <f t="shared" si="17"/>
        <v/>
      </c>
      <c r="R186" s="44"/>
      <c r="S186" s="44" t="str">
        <f t="shared" si="13"/>
        <v/>
      </c>
      <c r="T186" s="44"/>
      <c r="AR186" s="4" t="str">
        <f t="shared" si="18"/>
        <v/>
      </c>
    </row>
    <row r="187" spans="1:44" s="8" customFormat="1" x14ac:dyDescent="0.25">
      <c r="A187" s="52"/>
      <c r="D187" s="49" t="str">
        <f t="shared" si="15"/>
        <v/>
      </c>
      <c r="F187" s="5" t="str">
        <f t="shared" si="16"/>
        <v/>
      </c>
      <c r="I187" s="52">
        <f t="shared" ca="1" si="19"/>
        <v>46149</v>
      </c>
      <c r="J187" s="52"/>
      <c r="K187" s="39" t="str">
        <f t="shared" si="17"/>
        <v/>
      </c>
      <c r="R187" s="46"/>
      <c r="S187" s="44" t="str">
        <f t="shared" si="13"/>
        <v/>
      </c>
      <c r="T187" s="46"/>
      <c r="AR187" s="4" t="str">
        <f t="shared" si="18"/>
        <v/>
      </c>
    </row>
    <row r="188" spans="1:44" s="5" customFormat="1" x14ac:dyDescent="0.25">
      <c r="A188" s="7"/>
      <c r="D188" s="49" t="str">
        <f t="shared" si="15"/>
        <v/>
      </c>
      <c r="F188" s="5" t="str">
        <f t="shared" si="16"/>
        <v/>
      </c>
      <c r="I188" s="7">
        <f t="shared" ca="1" si="19"/>
        <v>46149</v>
      </c>
      <c r="J188" s="7"/>
      <c r="K188" s="39" t="str">
        <f t="shared" si="17"/>
        <v/>
      </c>
      <c r="R188" s="44"/>
      <c r="S188" s="44" t="str">
        <f t="shared" si="13"/>
        <v/>
      </c>
      <c r="T188" s="44"/>
      <c r="AR188" s="4" t="str">
        <f t="shared" si="18"/>
        <v/>
      </c>
    </row>
    <row r="189" spans="1:44" s="8" customFormat="1" x14ac:dyDescent="0.25">
      <c r="A189" s="52"/>
      <c r="D189" s="49" t="str">
        <f t="shared" si="15"/>
        <v/>
      </c>
      <c r="F189" s="5" t="str">
        <f t="shared" si="16"/>
        <v/>
      </c>
      <c r="I189" s="52">
        <f t="shared" ca="1" si="19"/>
        <v>46149</v>
      </c>
      <c r="J189" s="52"/>
      <c r="K189" s="39" t="str">
        <f t="shared" si="17"/>
        <v/>
      </c>
      <c r="R189" s="46"/>
      <c r="S189" s="44" t="str">
        <f t="shared" si="13"/>
        <v/>
      </c>
      <c r="T189" s="46"/>
      <c r="AR189" s="4" t="str">
        <f t="shared" si="18"/>
        <v/>
      </c>
    </row>
    <row r="190" spans="1:44" s="5" customFormat="1" x14ac:dyDescent="0.25">
      <c r="A190" s="7"/>
      <c r="D190" s="49" t="str">
        <f t="shared" si="15"/>
        <v/>
      </c>
      <c r="F190" s="5" t="str">
        <f t="shared" si="16"/>
        <v/>
      </c>
      <c r="I190" s="7">
        <f t="shared" ca="1" si="19"/>
        <v>46149</v>
      </c>
      <c r="J190" s="7"/>
      <c r="K190" s="39" t="str">
        <f t="shared" si="17"/>
        <v/>
      </c>
      <c r="R190" s="44"/>
      <c r="S190" s="44" t="str">
        <f t="shared" si="13"/>
        <v/>
      </c>
      <c r="T190" s="44"/>
      <c r="AR190" s="4" t="str">
        <f t="shared" si="18"/>
        <v/>
      </c>
    </row>
    <row r="191" spans="1:44" s="8" customFormat="1" x14ac:dyDescent="0.25">
      <c r="A191" s="52"/>
      <c r="D191" s="49" t="str">
        <f t="shared" si="15"/>
        <v/>
      </c>
      <c r="F191" s="5" t="str">
        <f t="shared" si="16"/>
        <v/>
      </c>
      <c r="I191" s="52">
        <f t="shared" ca="1" si="19"/>
        <v>46149</v>
      </c>
      <c r="J191" s="52"/>
      <c r="K191" s="39" t="str">
        <f t="shared" si="17"/>
        <v/>
      </c>
      <c r="R191" s="46"/>
      <c r="S191" s="44" t="str">
        <f t="shared" si="13"/>
        <v/>
      </c>
      <c r="T191" s="46"/>
      <c r="AR191" s="4" t="str">
        <f t="shared" si="18"/>
        <v/>
      </c>
    </row>
    <row r="192" spans="1:44" s="5" customFormat="1" x14ac:dyDescent="0.25">
      <c r="A192" s="7"/>
      <c r="D192" s="49" t="str">
        <f t="shared" si="15"/>
        <v/>
      </c>
      <c r="F192" s="5" t="str">
        <f t="shared" si="16"/>
        <v/>
      </c>
      <c r="I192" s="7">
        <f t="shared" ca="1" si="19"/>
        <v>46149</v>
      </c>
      <c r="J192" s="7"/>
      <c r="K192" s="39" t="str">
        <f t="shared" si="17"/>
        <v/>
      </c>
      <c r="R192" s="44"/>
      <c r="S192" s="44" t="str">
        <f t="shared" si="13"/>
        <v/>
      </c>
      <c r="T192" s="44"/>
      <c r="AR192" s="4" t="str">
        <f t="shared" si="18"/>
        <v/>
      </c>
    </row>
    <row r="193" spans="1:44" s="8" customFormat="1" x14ac:dyDescent="0.25">
      <c r="A193" s="52"/>
      <c r="D193" s="49" t="str">
        <f t="shared" si="15"/>
        <v/>
      </c>
      <c r="F193" s="5" t="str">
        <f t="shared" si="16"/>
        <v/>
      </c>
      <c r="I193" s="52">
        <f t="shared" ca="1" si="19"/>
        <v>46149</v>
      </c>
      <c r="J193" s="52"/>
      <c r="K193" s="39" t="str">
        <f t="shared" si="17"/>
        <v/>
      </c>
      <c r="R193" s="46"/>
      <c r="S193" s="44" t="str">
        <f t="shared" ref="S193:S198" si="20">IFERROR(IF(OR(Q193="Outreach",Q193=""),"",R193),"")</f>
        <v/>
      </c>
      <c r="T193" s="46"/>
      <c r="AR193" s="4" t="str">
        <f t="shared" si="18"/>
        <v/>
      </c>
    </row>
    <row r="194" spans="1:44" s="5" customFormat="1" x14ac:dyDescent="0.25">
      <c r="A194" s="7"/>
      <c r="D194" s="49" t="str">
        <f t="shared" si="15"/>
        <v/>
      </c>
      <c r="F194" s="5" t="str">
        <f t="shared" si="16"/>
        <v/>
      </c>
      <c r="I194" s="7">
        <f t="shared" ca="1" si="19"/>
        <v>46149</v>
      </c>
      <c r="J194" s="7"/>
      <c r="K194" s="39" t="str">
        <f t="shared" si="17"/>
        <v/>
      </c>
      <c r="R194" s="44"/>
      <c r="S194" s="44" t="str">
        <f t="shared" si="20"/>
        <v/>
      </c>
      <c r="T194" s="44"/>
      <c r="AR194" s="4" t="str">
        <f t="shared" si="18"/>
        <v/>
      </c>
    </row>
    <row r="195" spans="1:44" s="8" customFormat="1" x14ac:dyDescent="0.25">
      <c r="A195" s="52"/>
      <c r="D195" s="49" t="str">
        <f t="shared" ref="D195:D198" si="21">IF(TRIM(F195)="","",COUNTIF($F$2:$F$200,F195))</f>
        <v/>
      </c>
      <c r="F195" s="5" t="str">
        <f t="shared" ref="F195:F198" si="22">IF(AND(LEN(TRIM(G195))=0,LEN(TRIM(H195))=0),"",CONCATENATE(TRIM(G195),", ",TRIM(H195)))</f>
        <v/>
      </c>
      <c r="I195" s="52">
        <f t="shared" ca="1" si="19"/>
        <v>46149</v>
      </c>
      <c r="J195" s="52"/>
      <c r="K195" s="39" t="str">
        <f t="shared" ref="K195:K198" si="23">IF(AND(TRIM(A195)&lt;&gt;"",TRIM(J195)&lt;&gt;""),IFERROR(DATEDIF(J195,A195,"Y"),""),"")</f>
        <v/>
      </c>
      <c r="R195" s="46"/>
      <c r="S195" s="44" t="str">
        <f t="shared" si="20"/>
        <v/>
      </c>
      <c r="T195" s="46"/>
      <c r="AR195" s="4" t="str">
        <f t="shared" ref="AR195:AR199" si="24">IF(R195&lt;&gt;"",R195*1440,"")</f>
        <v/>
      </c>
    </row>
    <row r="196" spans="1:44" s="5" customFormat="1" x14ac:dyDescent="0.25">
      <c r="A196" s="7"/>
      <c r="D196" s="49" t="str">
        <f t="shared" si="21"/>
        <v/>
      </c>
      <c r="F196" s="5" t="str">
        <f t="shared" si="22"/>
        <v/>
      </c>
      <c r="I196" s="7">
        <f t="shared" ca="1" si="19"/>
        <v>46149</v>
      </c>
      <c r="J196" s="7"/>
      <c r="K196" s="39" t="str">
        <f t="shared" si="23"/>
        <v/>
      </c>
      <c r="R196" s="44"/>
      <c r="S196" s="44" t="str">
        <f t="shared" si="20"/>
        <v/>
      </c>
      <c r="T196" s="44"/>
      <c r="AR196" s="4" t="str">
        <f t="shared" si="24"/>
        <v/>
      </c>
    </row>
    <row r="197" spans="1:44" s="8" customFormat="1" x14ac:dyDescent="0.25">
      <c r="A197" s="52"/>
      <c r="D197" s="49" t="str">
        <f t="shared" si="21"/>
        <v/>
      </c>
      <c r="F197" s="5" t="str">
        <f t="shared" si="22"/>
        <v/>
      </c>
      <c r="I197" s="52">
        <f t="shared" ca="1" si="19"/>
        <v>46149</v>
      </c>
      <c r="J197" s="52"/>
      <c r="K197" s="39" t="str">
        <f t="shared" si="23"/>
        <v/>
      </c>
      <c r="R197" s="46"/>
      <c r="S197" s="44" t="str">
        <f t="shared" si="20"/>
        <v/>
      </c>
      <c r="T197" s="46"/>
      <c r="AR197" s="4" t="str">
        <f t="shared" si="24"/>
        <v/>
      </c>
    </row>
    <row r="198" spans="1:44" s="5" customFormat="1" x14ac:dyDescent="0.25">
      <c r="A198" s="7"/>
      <c r="D198" s="49" t="str">
        <f t="shared" si="21"/>
        <v/>
      </c>
      <c r="F198" s="5" t="str">
        <f t="shared" si="22"/>
        <v/>
      </c>
      <c r="I198" s="7">
        <f t="shared" ca="1" si="19"/>
        <v>46149</v>
      </c>
      <c r="J198" s="7"/>
      <c r="K198" s="39" t="str">
        <f t="shared" si="23"/>
        <v/>
      </c>
      <c r="R198" s="44"/>
      <c r="S198" s="44" t="str">
        <f t="shared" si="20"/>
        <v/>
      </c>
      <c r="T198" s="44"/>
      <c r="AR198" s="4" t="str">
        <f t="shared" si="24"/>
        <v/>
      </c>
    </row>
    <row r="199" spans="1:44" s="11" customFormat="1" x14ac:dyDescent="0.25">
      <c r="A199" s="144" t="s">
        <v>43</v>
      </c>
      <c r="J199" s="147"/>
      <c r="K199" s="40"/>
      <c r="R199" s="47"/>
      <c r="S199" s="47"/>
      <c r="T199" s="47"/>
      <c r="AR199" s="4" t="str">
        <f t="shared" si="24"/>
        <v/>
      </c>
    </row>
    <row r="200" spans="1:44" s="6" customFormat="1" x14ac:dyDescent="0.25">
      <c r="A200" s="145"/>
      <c r="J200" s="145"/>
      <c r="K200" s="41"/>
      <c r="R200" s="48"/>
      <c r="S200" s="48"/>
      <c r="T200" s="48"/>
    </row>
    <row r="201" spans="1:44" s="6" customFormat="1" x14ac:dyDescent="0.25">
      <c r="A201" s="145">
        <f>COUNTIF(A2:A198,"&gt;0")</f>
        <v>0</v>
      </c>
      <c r="B201" s="6">
        <f>COUNTIF(B2:B198, "Sunday")</f>
        <v>0</v>
      </c>
      <c r="C201" s="6">
        <f>COUNTIF(C2:C198,"*Block A*")</f>
        <v>0</v>
      </c>
      <c r="J201" s="145"/>
      <c r="K201" s="41">
        <f>COUNTIFS(K2:K198,"&gt;0",K2:K198,"&lt;13")</f>
        <v>0</v>
      </c>
      <c r="L201" s="6">
        <f>COUNTIF(L2:L198,"W")</f>
        <v>0</v>
      </c>
      <c r="M201" s="6">
        <f>COUNTIF(M2:M198,"M")</f>
        <v>0</v>
      </c>
      <c r="N201" s="6">
        <f>COUNTIF(N$2:N$198,'Statistics &amp; Lists'!B80)</f>
        <v>0</v>
      </c>
      <c r="O201" s="6">
        <f>COUNTIF(O2:O198,"NW")</f>
        <v>0</v>
      </c>
      <c r="P201" s="6">
        <f>COUNTIF(P$2:P$198, 'Statistics &amp; Lists'!A117)</f>
        <v>0</v>
      </c>
      <c r="R201" s="48" t="e">
        <f>AVERAGE(S2:S198)</f>
        <v>#DIV/0!</v>
      </c>
      <c r="S201" s="48"/>
      <c r="T201" s="48" t="e">
        <f>AVERAGE(T2:T198)</f>
        <v>#DIV/0!</v>
      </c>
      <c r="U201" s="6">
        <f>COUNTIF(U2:U198, "Armed Disturbance")</f>
        <v>0</v>
      </c>
      <c r="V201" s="6">
        <f>COUNTIF(V2:V198, "Armed Disturbance (Final)")</f>
        <v>0</v>
      </c>
      <c r="W201" s="6">
        <f>COUNTIF(W2:W198,"Y")</f>
        <v>0</v>
      </c>
      <c r="X201" s="6">
        <f>COUNTIF(X2:X198,"Y")</f>
        <v>0</v>
      </c>
      <c r="Y201" s="6">
        <f>COUNTIF(Y2:Y198,"Y")</f>
        <v>0</v>
      </c>
      <c r="AA201" s="6">
        <f>COUNTIF(Z$2:AA$198, 'Statistics &amp; Lists'!B223)</f>
        <v>0</v>
      </c>
      <c r="AB201" s="6">
        <f>COUNTIF(AB2:AB198, "Y")</f>
        <v>0</v>
      </c>
      <c r="AC201" s="6">
        <f>COUNTIF(AC2:AC198, "Y")</f>
        <v>0</v>
      </c>
      <c r="AE201" s="6">
        <f>COUNTIF(AE2:AE198,"Y")</f>
        <v>0</v>
      </c>
      <c r="AF201" s="6">
        <f>COUNTIF(AF2:AF198,"Y")</f>
        <v>0</v>
      </c>
      <c r="AG201" s="6">
        <f>COUNTIF(AG2:AG198,"Y")</f>
        <v>0</v>
      </c>
      <c r="AH201" s="6">
        <f>COUNTIF(AH2:AH198,"N/A")</f>
        <v>0</v>
      </c>
      <c r="AI201" s="6">
        <f>COUNTIF(AI$2:AI$198,'Statistics &amp; Lists'!B270)</f>
        <v>0</v>
      </c>
      <c r="AJ201" s="6">
        <f>COUNTIF(AJ2:AJ198,"Y")</f>
        <v>0</v>
      </c>
      <c r="AK201" s="6">
        <f>COUNTIF(AK2:AK198,"Y")</f>
        <v>0</v>
      </c>
      <c r="AL201" s="6">
        <f>COUNTIF(AL2:AL198,"Y")</f>
        <v>0</v>
      </c>
    </row>
    <row r="202" spans="1:44" s="6" customFormat="1" x14ac:dyDescent="0.25">
      <c r="A202" s="145"/>
      <c r="B202" s="6">
        <f>COUNTIF(B2:B198, "Monday")</f>
        <v>0</v>
      </c>
      <c r="C202" s="6">
        <f>COUNTIF(C2:C198,"*Block B*")</f>
        <v>0</v>
      </c>
      <c r="J202" s="145"/>
      <c r="K202" s="41">
        <f>COUNTIFS(K2:K198,"&gt;12",K2:K198,"&lt;18")</f>
        <v>0</v>
      </c>
      <c r="L202" s="6">
        <f>COUNTIF(L2:L198,"B")</f>
        <v>0</v>
      </c>
      <c r="M202" s="6">
        <f>COUNTIF(M2:M198,"F")</f>
        <v>0</v>
      </c>
      <c r="N202" s="6">
        <f>COUNTIF(N$2:N$198,'Statistics &amp; Lists'!B81)</f>
        <v>0</v>
      </c>
      <c r="O202" s="6">
        <f>COUNTIF(O2:O198,"SW")</f>
        <v>0</v>
      </c>
      <c r="P202" s="6">
        <f>COUNTIF(P$2:P$198, 'Statistics &amp; Lists'!A118)</f>
        <v>0</v>
      </c>
      <c r="R202" s="48"/>
      <c r="S202" s="48"/>
      <c r="T202" s="48"/>
      <c r="U202" s="6">
        <f>COUNTIF(U2:U198, "Assist Citizen")</f>
        <v>0</v>
      </c>
      <c r="V202" s="6">
        <f>COUNTIF(V2:V198, "Assist Citizen (Finall)")</f>
        <v>0</v>
      </c>
      <c r="W202" s="6">
        <f>COUNTIF(W2:W198,"N")</f>
        <v>0</v>
      </c>
      <c r="X202" s="6">
        <f>COUNTIF(X2:X198,"N")</f>
        <v>0</v>
      </c>
      <c r="Y202" s="6">
        <f>COUNTIF(Y2:Y198,"n")</f>
        <v>0</v>
      </c>
      <c r="AA202" s="6">
        <f>COUNTIF(Z$2:AA$198, 'Statistics &amp; Lists'!B224)</f>
        <v>0</v>
      </c>
      <c r="AB202" s="6">
        <f>COUNTIF(AB2:AB198, "N")</f>
        <v>0</v>
      </c>
      <c r="AC202" s="6">
        <f>COUNTIF(AC2:AC198, "N")</f>
        <v>0</v>
      </c>
      <c r="AE202" s="6">
        <f>COUNTIF(AE2:AE198,"N")</f>
        <v>0</v>
      </c>
      <c r="AF202" s="6">
        <f>COUNTIF(AF2:AF198,"N")</f>
        <v>0</v>
      </c>
      <c r="AG202" s="6">
        <f>COUNTIF(AG2:AG198,"N")</f>
        <v>0</v>
      </c>
      <c r="AH202" s="6">
        <f>COUNTIF(AH2:AH198,"BA")</f>
        <v>0</v>
      </c>
      <c r="AI202" s="6">
        <f>COUNTIF(AI$2:AI$198,'Statistics &amp; Lists'!B271)</f>
        <v>0</v>
      </c>
      <c r="AJ202" s="6">
        <f>COUNTIF(AJ2:AJ198,"N")</f>
        <v>0</v>
      </c>
      <c r="AK202" s="6">
        <f>COUNTIF(AK2:AK198,"N")</f>
        <v>0</v>
      </c>
      <c r="AL202" s="6">
        <f>COUNTIF(AL2:AL198,"N")</f>
        <v>0</v>
      </c>
    </row>
    <row r="203" spans="1:44" s="6" customFormat="1" x14ac:dyDescent="0.25">
      <c r="A203" s="145"/>
      <c r="B203" s="6">
        <f>COUNTIF(B2:B198, "Tuesday")</f>
        <v>0</v>
      </c>
      <c r="C203" s="6">
        <f>COUNTIF(C2:C198,"*Block C*")</f>
        <v>0</v>
      </c>
      <c r="J203" s="145"/>
      <c r="K203" s="41">
        <f>COUNTIFS(K2:K198,"&gt;17",K2:K198,"&lt;26")</f>
        <v>0</v>
      </c>
      <c r="L203" s="6">
        <f>COUNTIF(L2:L198,"A")</f>
        <v>0</v>
      </c>
      <c r="M203" s="6">
        <f>COUNTIF(M2:M198,"Other")</f>
        <v>0</v>
      </c>
      <c r="N203" s="6">
        <f>COUNTIF(N$2:N$198,'Statistics &amp; Lists'!B82)</f>
        <v>0</v>
      </c>
      <c r="O203" s="6">
        <f>COUNTIF(O2:O198,"SE")</f>
        <v>0</v>
      </c>
      <c r="P203" s="6">
        <f>COUNTIF(P$2:P$198, 'Statistics &amp; Lists'!A119)</f>
        <v>0</v>
      </c>
      <c r="R203" s="48"/>
      <c r="S203" s="48"/>
      <c r="T203" s="48"/>
      <c r="U203" s="6">
        <f>COUNTIF(U2:U198, "Baker Act")</f>
        <v>0</v>
      </c>
      <c r="V203" s="6">
        <f>COUNTIF(V2:V198, "Baker Act/Marchman Act (Final)")</f>
        <v>0</v>
      </c>
      <c r="W203" s="6">
        <f>COUNTIF(W2:W198,"Unknown")</f>
        <v>0</v>
      </c>
      <c r="X203" s="6">
        <f>COUNTIF(X2:X198,"Unknown")</f>
        <v>0</v>
      </c>
      <c r="Y203" s="6">
        <f>COUNTIF(Y2:Y198,"unknown")</f>
        <v>0</v>
      </c>
      <c r="AA203" s="6">
        <f>COUNTIF(Z$2:AA$198, 'Statistics &amp; Lists'!B225)</f>
        <v>0</v>
      </c>
      <c r="AB203" s="6">
        <f>COUNTIF(AB2:AB198, "Unknown")</f>
        <v>0</v>
      </c>
      <c r="AC203" s="6">
        <f>COUNTIF(AC2:AC198, "Unknown")</f>
        <v>0</v>
      </c>
      <c r="AE203" s="6">
        <f>COUNTIF(AE2:AE198,"Unknown")</f>
        <v>0</v>
      </c>
      <c r="AF203" s="6">
        <f>COUNTIF(AF2:AF198,"Unknown")</f>
        <v>0</v>
      </c>
      <c r="AG203" s="6">
        <f>COUNTIF(AG2:AG198,"Unknown")</f>
        <v>0</v>
      </c>
      <c r="AH203" s="6">
        <f>COUNTIF(AH2:AH198,"Medical")</f>
        <v>0</v>
      </c>
      <c r="AI203" s="6">
        <f>COUNTIF(AI$2:AI$198,'Statistics &amp; Lists'!B272)</f>
        <v>0</v>
      </c>
      <c r="AJ203" s="6">
        <f>COUNTIF(AJ2:AJ198,"Unknown")</f>
        <v>0</v>
      </c>
      <c r="AK203" s="6">
        <f>COUNTIF(AK2:AK198,"Unknown")</f>
        <v>0</v>
      </c>
      <c r="AL203" s="6">
        <f>COUNTIF(AL2:AL198,"Unknown")</f>
        <v>0</v>
      </c>
    </row>
    <row r="204" spans="1:44" s="6" customFormat="1" x14ac:dyDescent="0.25">
      <c r="A204" s="145"/>
      <c r="B204" s="6">
        <f>COUNTIF(B2:B198, "Wednesday")</f>
        <v>0</v>
      </c>
      <c r="C204" s="6">
        <f>COUNTIF(C2:C198,"*Block D*")</f>
        <v>0</v>
      </c>
      <c r="J204" s="145"/>
      <c r="K204" s="41">
        <f>COUNTIFS(K2:K198,"&gt;25",K2:K198,"&lt;41")</f>
        <v>0</v>
      </c>
      <c r="L204" s="6">
        <f>COUNTIF(L2:L198,"H")</f>
        <v>0</v>
      </c>
      <c r="N204" s="6">
        <f>COUNTIF(N$2:N$198,'Statistics &amp; Lists'!B83)</f>
        <v>0</v>
      </c>
      <c r="O204" s="6">
        <f>COUNTIF(O2:O198,"NE")</f>
        <v>0</v>
      </c>
      <c r="P204" s="6">
        <f>COUNTIF(P$2:P$198, 'Statistics &amp; Lists'!A120)</f>
        <v>0</v>
      </c>
      <c r="R204" s="48"/>
      <c r="S204" s="48"/>
      <c r="T204" s="48"/>
      <c r="U204" s="6">
        <f>COUNTIF(U2:U198, "Battery")</f>
        <v>0</v>
      </c>
      <c r="V204" s="6">
        <f>COUNTIF(V2:V198, "Battery/Assault (Final)")</f>
        <v>0</v>
      </c>
      <c r="AA204" s="6">
        <f>COUNTIF(Z$2:AA$198, 'Statistics &amp; Lists'!B226)</f>
        <v>0</v>
      </c>
      <c r="AH204" s="6">
        <f>COUNTIF(AH2:AH198,"Voluntary")</f>
        <v>0</v>
      </c>
      <c r="AI204" s="6">
        <f>COUNTIF(AI$2:AI$198,'Statistics &amp; Lists'!B273)</f>
        <v>0</v>
      </c>
    </row>
    <row r="205" spans="1:44" s="6" customFormat="1" x14ac:dyDescent="0.25">
      <c r="A205" s="145"/>
      <c r="B205" s="6">
        <f>COUNTIF(B2:B198, "Thursday")</f>
        <v>0</v>
      </c>
      <c r="C205" s="6">
        <f>COUNTIF(C2:C198,"*Block E*")</f>
        <v>0</v>
      </c>
      <c r="J205" s="145"/>
      <c r="K205" s="41">
        <f>COUNTIFS(K2:K198,"&gt;40",K2:K198,"&lt;61")</f>
        <v>0</v>
      </c>
      <c r="L205" s="6">
        <f>COUNTIF(L2:L198,"O")</f>
        <v>0</v>
      </c>
      <c r="N205" s="6">
        <f>COUNTIF(N$2:N$198,'Statistics &amp; Lists'!B84)</f>
        <v>0</v>
      </c>
      <c r="P205" s="6">
        <f>COUNTIF(P$2:P$198, 'Statistics &amp; Lists'!A121)</f>
        <v>0</v>
      </c>
      <c r="R205" s="48"/>
      <c r="S205" s="48"/>
      <c r="T205" s="48"/>
      <c r="U205" s="6">
        <f>COUNTIF(U2:U198, "Burglary")</f>
        <v>0</v>
      </c>
      <c r="V205" s="6">
        <f>COUNTIF(V2:V198, "Burglary (Final)")</f>
        <v>0</v>
      </c>
      <c r="AA205" s="6">
        <f>COUNTIF(Z$2:AA$198, 'Statistics &amp; Lists'!B227)</f>
        <v>0</v>
      </c>
      <c r="AI205" s="6">
        <f>COUNTIF(AI$2:AI$198,'Statistics &amp; Lists'!B274)</f>
        <v>0</v>
      </c>
    </row>
    <row r="206" spans="1:44" s="6" customFormat="1" x14ac:dyDescent="0.25">
      <c r="A206" s="145"/>
      <c r="B206" s="6">
        <f>COUNTIF(B2:B198, "Friday")</f>
        <v>0</v>
      </c>
      <c r="C206" s="6">
        <f>COUNTIF(C2:C198,"*Block F*")</f>
        <v>0</v>
      </c>
      <c r="J206" s="145"/>
      <c r="K206" s="41">
        <f>COUNTIFS(K2:K198,"&gt;60",K2:K198,"&lt;81")</f>
        <v>0</v>
      </c>
      <c r="N206" s="6">
        <f>COUNTIF(N$2:N$198,'Statistics &amp; Lists'!B85)</f>
        <v>0</v>
      </c>
      <c r="P206" s="6">
        <f>COUNTIF(P$2:P$198, 'Statistics &amp; Lists'!A122)</f>
        <v>0</v>
      </c>
      <c r="R206" s="48"/>
      <c r="S206" s="48"/>
      <c r="T206" s="48"/>
      <c r="U206" s="6">
        <f>COUNTIF(U2:U198, "Disturbance")</f>
        <v>0</v>
      </c>
      <c r="V206" s="6">
        <f>COUNTIF(V2:V198, "Disturbance (Final)")</f>
        <v>0</v>
      </c>
      <c r="AA206" s="6">
        <f>COUNTIF(Z$2:AA$198, 'Statistics &amp; Lists'!B228)</f>
        <v>0</v>
      </c>
      <c r="AI206" s="6">
        <f>COUNTIF(AI$2:AI$198,'Statistics &amp; Lists'!B275)</f>
        <v>0</v>
      </c>
    </row>
    <row r="207" spans="1:44" s="6" customFormat="1" x14ac:dyDescent="0.25">
      <c r="A207" s="145"/>
      <c r="B207" s="6">
        <f>COUNTIF(B2:B198, "Saturday")</f>
        <v>0</v>
      </c>
      <c r="J207" s="145"/>
      <c r="K207" s="41">
        <f>COUNTIFS(K2:K198,"&gt;80",K2:K198,"&lt;111")</f>
        <v>0</v>
      </c>
      <c r="N207" s="6">
        <f>COUNTIF(N$2:N$198,'Statistics &amp; Lists'!B86)</f>
        <v>0</v>
      </c>
      <c r="P207" s="6">
        <f>COUNTIF(P$2:P$198, 'Statistics &amp; Lists'!A123)</f>
        <v>0</v>
      </c>
      <c r="R207" s="48"/>
      <c r="S207" s="48"/>
      <c r="T207" s="48"/>
      <c r="U207" s="6">
        <f>COUNTIF(U2:U198, "Domestic")</f>
        <v>0</v>
      </c>
      <c r="V207" s="6">
        <f>COUNTIF(V2:V198, "Domestic (Final)")</f>
        <v>0</v>
      </c>
      <c r="AA207" s="6">
        <f>COUNTIF(Z$2:AA$198, 'Statistics &amp; Lists'!B229)</f>
        <v>0</v>
      </c>
      <c r="AI207" s="6">
        <f>COUNTIF(AI$2:AI$198,'Statistics &amp; Lists'!B276)</f>
        <v>0</v>
      </c>
    </row>
    <row r="208" spans="1:44" s="6" customFormat="1" x14ac:dyDescent="0.25">
      <c r="A208" s="145"/>
      <c r="J208" s="145"/>
      <c r="K208" s="41"/>
      <c r="N208" s="6">
        <f>COUNTIF(N$2:N$198,'Statistics &amp; Lists'!B87)</f>
        <v>0</v>
      </c>
      <c r="P208" s="6">
        <f>COUNTIF(P$2:P$198, 'Statistics &amp; Lists'!A124)</f>
        <v>0</v>
      </c>
      <c r="R208" s="48"/>
      <c r="S208" s="48"/>
      <c r="T208" s="48"/>
      <c r="U208" s="6">
        <f>COUNTIF(U2:U198, "Medical Emergency")</f>
        <v>0</v>
      </c>
      <c r="V208" s="6">
        <f>COUNTIF(V2:V198, "Medical Emerency (Final)")</f>
        <v>0</v>
      </c>
      <c r="AA208" s="6">
        <f>COUNTIF(Z$2:AA$198, 'Statistics &amp; Lists'!B230)</f>
        <v>0</v>
      </c>
      <c r="AI208" s="6">
        <f>COUNTIF(AI$2:AI$198,'Statistics &amp; Lists'!B277)</f>
        <v>0</v>
      </c>
    </row>
    <row r="209" spans="1:35" s="6" customFormat="1" x14ac:dyDescent="0.25">
      <c r="A209" s="145"/>
      <c r="J209" s="145"/>
      <c r="K209" s="41"/>
      <c r="N209" s="6">
        <f>COUNTIF(N$2:N$198,'Statistics &amp; Lists'!B88)</f>
        <v>0</v>
      </c>
      <c r="P209" s="6">
        <f>COUNTIF(P$2:P$198, 'Statistics &amp; Lists'!A125)</f>
        <v>0</v>
      </c>
      <c r="R209" s="48"/>
      <c r="S209" s="48"/>
      <c r="T209" s="48"/>
      <c r="U209" s="6">
        <f>COUNTIF(U2:U198, "Mental Health Crisis Situation ")</f>
        <v>0</v>
      </c>
      <c r="V209" s="6">
        <f>COUNTIF(V2:V198, "Mental Health Crisis Situation (Final)")</f>
        <v>0</v>
      </c>
      <c r="AA209" s="6">
        <f>COUNTIF(Z$2:AA$198, 'Statistics &amp; Lists'!B231)</f>
        <v>0</v>
      </c>
      <c r="AI209" s="6">
        <f>COUNTIF(AI$2:AI$198,'Statistics &amp; Lists'!B278)</f>
        <v>0</v>
      </c>
    </row>
    <row r="210" spans="1:35" s="6" customFormat="1" x14ac:dyDescent="0.25">
      <c r="A210" s="145"/>
      <c r="J210" s="145"/>
      <c r="K210" s="41"/>
      <c r="N210" s="6">
        <f>COUNTIF(N$2:N$198,'Statistics &amp; Lists'!B89)</f>
        <v>0</v>
      </c>
      <c r="P210" s="6">
        <f>COUNTIF(P$2:P$198, 'Statistics &amp; Lists'!A126)</f>
        <v>0</v>
      </c>
      <c r="R210" s="48"/>
      <c r="S210" s="48"/>
      <c r="T210" s="48"/>
      <c r="U210" s="6">
        <f>COUNTIF(U2:U198, "Other")</f>
        <v>0</v>
      </c>
      <c r="V210" s="6">
        <f>COUNTIF(V2:V198, "Other (Final)")</f>
        <v>0</v>
      </c>
      <c r="AA210" s="6">
        <f>COUNTIF(Z$2:AA$198, 'Statistics &amp; Lists'!B232)</f>
        <v>0</v>
      </c>
      <c r="AI210" s="6">
        <f>COUNTIF(AI$2:AI$198,'Statistics &amp; Lists'!B279)</f>
        <v>0</v>
      </c>
    </row>
    <row r="211" spans="1:35" s="6" customFormat="1" x14ac:dyDescent="0.25">
      <c r="A211" s="145"/>
      <c r="J211" s="145"/>
      <c r="K211" s="41"/>
      <c r="N211" s="6">
        <f>COUNTIF(N$2:N$198,'Statistics &amp; Lists'!B90)</f>
        <v>0</v>
      </c>
      <c r="P211" s="6">
        <f>COUNTIF(P$2:P$198, 'Statistics &amp; Lists'!A127)</f>
        <v>0</v>
      </c>
      <c r="R211" s="48"/>
      <c r="S211" s="48"/>
      <c r="T211" s="48"/>
      <c r="U211" s="6">
        <f>COUNTIF(U2:U198, "S20")</f>
        <v>0</v>
      </c>
      <c r="V211" s="6">
        <f>COUNTIF(V2:V198, "S20 (Final)")</f>
        <v>0</v>
      </c>
      <c r="AA211" s="6">
        <f>COUNTIF(Z$2:AA$198, 'Statistics &amp; Lists'!B233)</f>
        <v>0</v>
      </c>
      <c r="AI211" s="6">
        <f>COUNTIF(AI$2:AI$198,'Statistics &amp; Lists'!B280)</f>
        <v>0</v>
      </c>
    </row>
    <row r="212" spans="1:35" s="6" customFormat="1" x14ac:dyDescent="0.25">
      <c r="A212" s="145"/>
      <c r="J212" s="145"/>
      <c r="K212" s="41"/>
      <c r="N212" s="6">
        <f>COUNTIF(N$2:N$198,'Statistics &amp; Lists'!B91)</f>
        <v>0</v>
      </c>
      <c r="P212" s="6">
        <f>COUNTIF(P$2:P$198, 'Statistics &amp; Lists'!A128)</f>
        <v>0</v>
      </c>
      <c r="R212" s="48"/>
      <c r="S212" s="48"/>
      <c r="T212" s="48"/>
      <c r="U212" s="6">
        <f>COUNTIF(U2:U198, "Suicide Attempt")</f>
        <v>0</v>
      </c>
      <c r="V212" s="6">
        <f>COUNTIF(V2:V198, "Suicide Attempt (Final)")</f>
        <v>0</v>
      </c>
      <c r="AA212" s="6">
        <f>COUNTIF(Z$2:AA$198, 'Statistics &amp; Lists'!B234)</f>
        <v>0</v>
      </c>
      <c r="AI212" s="6">
        <f>COUNTIF(AI$2:AI$198,'Statistics &amp; Lists'!B281)</f>
        <v>0</v>
      </c>
    </row>
    <row r="213" spans="1:35" s="6" customFormat="1" x14ac:dyDescent="0.25">
      <c r="A213" s="145"/>
      <c r="J213" s="145"/>
      <c r="K213" s="41"/>
      <c r="N213" s="6">
        <f>COUNTIF(N$2:N$198,'Statistics &amp; Lists'!B92)</f>
        <v>0</v>
      </c>
      <c r="P213" s="6">
        <f>COUNTIF(P$2:P$198, 'Statistics &amp; Lists'!A129)</f>
        <v>0</v>
      </c>
      <c r="R213" s="48"/>
      <c r="S213" s="48"/>
      <c r="T213" s="48"/>
      <c r="U213" s="6">
        <f>COUNTIF(U2:U198, "Suspicious Activity")</f>
        <v>0</v>
      </c>
      <c r="V213" s="6">
        <f>COUNTIF(V2:V198, "Suspicious Activity/Person (Final)")</f>
        <v>0</v>
      </c>
      <c r="AA213" s="6">
        <f>COUNTIF(Z$2:AA$198, 'Statistics &amp; Lists'!B235)</f>
        <v>0</v>
      </c>
      <c r="AI213" s="6">
        <f>COUNTIF(AI$2:AI$198,'Statistics &amp; Lists'!B282)</f>
        <v>0</v>
      </c>
    </row>
    <row r="214" spans="1:35" s="6" customFormat="1" x14ac:dyDescent="0.25">
      <c r="A214" s="145"/>
      <c r="J214" s="145"/>
      <c r="K214" s="41"/>
      <c r="N214" s="6">
        <f>COUNTIF(N$2:N$198,'Statistics &amp; Lists'!B93)</f>
        <v>0</v>
      </c>
      <c r="P214" s="6">
        <f>COUNTIF(P$2:P$198, 'Statistics &amp; Lists'!A130)</f>
        <v>0</v>
      </c>
      <c r="R214" s="48"/>
      <c r="S214" s="48"/>
      <c r="T214" s="48"/>
      <c r="U214" s="6">
        <f>COUNTIF(U2:U198, "Theft")</f>
        <v>0</v>
      </c>
      <c r="V214" s="6">
        <f>COUNTIF(V2:V198, "Theft/Robbery (Final)")</f>
        <v>0</v>
      </c>
      <c r="AA214" s="6">
        <f>COUNTIF(Z$2:AA$198, 'Statistics &amp; Lists'!B236)</f>
        <v>0</v>
      </c>
      <c r="AI214" s="6">
        <f>COUNTIF(AI$2:AI$198,'Statistics &amp; Lists'!B283)</f>
        <v>0</v>
      </c>
    </row>
    <row r="215" spans="1:35" s="6" customFormat="1" x14ac:dyDescent="0.25">
      <c r="A215" s="145"/>
      <c r="J215" s="145"/>
      <c r="K215" s="41"/>
      <c r="N215" s="6">
        <f>COUNTIF(N$2:N$198,'Statistics &amp; Lists'!B94)</f>
        <v>0</v>
      </c>
      <c r="P215" s="6">
        <f>COUNTIF(P$2:P$198, 'Statistics &amp; Lists'!A131)</f>
        <v>0</v>
      </c>
      <c r="R215" s="48"/>
      <c r="S215" s="48"/>
      <c r="T215" s="48"/>
      <c r="U215" s="6">
        <f>COUNTIF(U2:U198, "Trespassing")</f>
        <v>0</v>
      </c>
      <c r="V215" s="6">
        <f>COUNTIF(V2:V198, "Trespassing (Final)")</f>
        <v>0</v>
      </c>
      <c r="AI215" s="6">
        <f>COUNTIF(AI$2:AI$198,'Statistics &amp; Lists'!B284)</f>
        <v>0</v>
      </c>
    </row>
    <row r="216" spans="1:35" s="6" customFormat="1" x14ac:dyDescent="0.25">
      <c r="A216" s="145"/>
      <c r="J216" s="145"/>
      <c r="K216" s="41"/>
      <c r="N216" s="6">
        <f>COUNTIF(N$2:N$198,'Statistics &amp; Lists'!B95)</f>
        <v>0</v>
      </c>
      <c r="P216" s="6">
        <f>COUNTIF(P$2:P$198, 'Statistics &amp; Lists'!A132)</f>
        <v>0</v>
      </c>
      <c r="R216" s="48"/>
      <c r="S216" s="48"/>
      <c r="T216" s="48"/>
      <c r="U216" s="6">
        <f>COUNTIF(U2:U198, "Well Being Check")</f>
        <v>0</v>
      </c>
      <c r="V216" s="6">
        <f>COUNTIF(V2:V198, "Well Being Check (Final)")</f>
        <v>0</v>
      </c>
      <c r="AI216" s="6">
        <f>COUNTIF(AI$2:AI$198,'Statistics &amp; Lists'!B285)</f>
        <v>0</v>
      </c>
    </row>
    <row r="217" spans="1:35" s="6" customFormat="1" x14ac:dyDescent="0.25">
      <c r="A217" s="145"/>
      <c r="J217" s="145"/>
      <c r="K217" s="41"/>
      <c r="N217" s="6">
        <f>COUNTIF(N$2:N$198,'Statistics &amp; Lists'!B96)</f>
        <v>0</v>
      </c>
      <c r="P217" s="6">
        <f>COUNTIF(P$2:P$198, 'Statistics &amp; Lists'!A133)</f>
        <v>0</v>
      </c>
      <c r="R217" s="48"/>
      <c r="S217" s="48"/>
      <c r="T217" s="48"/>
      <c r="AI217" s="6">
        <f>COUNTIF(AI$2:AI$198,'Statistics &amp; Lists'!B286)</f>
        <v>0</v>
      </c>
    </row>
    <row r="218" spans="1:35" x14ac:dyDescent="0.25">
      <c r="N218" s="6">
        <f>COUNTIF(N$2:N$198,'Statistics &amp; Lists'!B97)</f>
        <v>0</v>
      </c>
      <c r="P218" s="6">
        <f>COUNTIF(P$2:P$198, 'Statistics &amp; Lists'!A134)</f>
        <v>0</v>
      </c>
    </row>
    <row r="219" spans="1:35" x14ac:dyDescent="0.25">
      <c r="N219" s="6">
        <f>COUNTIF(N$2:N$198,'Statistics &amp; Lists'!B98)</f>
        <v>0</v>
      </c>
      <c r="P219" s="6">
        <f>COUNTIF(P$2:P$198, 'Statistics &amp; Lists'!A135)</f>
        <v>0</v>
      </c>
    </row>
    <row r="220" spans="1:35" x14ac:dyDescent="0.25">
      <c r="N220" s="6">
        <f>COUNTIF(N$2:N$198,'Statistics &amp; Lists'!B99)</f>
        <v>0</v>
      </c>
      <c r="P220" s="6">
        <f>COUNTIF(P$2:P$198, 'Statistics &amp; Lists'!A136)</f>
        <v>0</v>
      </c>
    </row>
    <row r="221" spans="1:35" x14ac:dyDescent="0.25">
      <c r="N221" s="6">
        <f>COUNTIF(N$2:N$198,'Statistics &amp; Lists'!B100)</f>
        <v>0</v>
      </c>
      <c r="P221" s="6">
        <f>COUNTIF(P$2:P$198, 'Statistics &amp; Lists'!A137)</f>
        <v>0</v>
      </c>
    </row>
    <row r="222" spans="1:35" x14ac:dyDescent="0.25">
      <c r="N222" s="6">
        <f>COUNTIF(N$2:N$198,'Statistics &amp; Lists'!B101)</f>
        <v>0</v>
      </c>
      <c r="P222" s="6">
        <f>COUNTIF(P$2:P$198, 'Statistics &amp; Lists'!A138)</f>
        <v>0</v>
      </c>
    </row>
    <row r="223" spans="1:35" x14ac:dyDescent="0.25">
      <c r="N223" s="6">
        <f>COUNTIF(N$2:N$198,'Statistics &amp; Lists'!B102)</f>
        <v>0</v>
      </c>
      <c r="P223" s="6">
        <f>COUNTIF(P$2:P$198, 'Statistics &amp; Lists'!A139)</f>
        <v>0</v>
      </c>
    </row>
    <row r="224" spans="1:35" x14ac:dyDescent="0.25">
      <c r="N224" s="6">
        <f>COUNTIF(N$2:N$198,'Statistics &amp; Lists'!B103)</f>
        <v>0</v>
      </c>
      <c r="P224" s="6">
        <f>COUNTIF(P$2:P$198, 'Statistics &amp; Lists'!A140)</f>
        <v>0</v>
      </c>
    </row>
    <row r="225" spans="14:16" x14ac:dyDescent="0.25">
      <c r="N225" s="6">
        <f>COUNTIF(N$2:N$198,'Statistics &amp; Lists'!B104)</f>
        <v>0</v>
      </c>
      <c r="P225" s="6">
        <f>COUNTIF(P$2:P$198, 'Statistics &amp; Lists'!A141)</f>
        <v>0</v>
      </c>
    </row>
    <row r="226" spans="14:16" x14ac:dyDescent="0.25">
      <c r="N226" s="6">
        <f>COUNTIF(N$2:N$198,'Statistics &amp; Lists'!B105)</f>
        <v>0</v>
      </c>
      <c r="P226" s="6">
        <f>COUNTIF(P$2:P$198, 'Statistics &amp; Lists'!A142)</f>
        <v>0</v>
      </c>
    </row>
    <row r="227" spans="14:16" x14ac:dyDescent="0.25">
      <c r="N227" s="6">
        <f>COUNTIF(N$2:N$198,'Statistics &amp; Lists'!B106)</f>
        <v>0</v>
      </c>
      <c r="P227" s="6">
        <f>COUNTIF(P$2:P$198, 'Statistics &amp; Lists'!A143)</f>
        <v>0</v>
      </c>
    </row>
    <row r="228" spans="14:16" x14ac:dyDescent="0.25">
      <c r="P228" s="6">
        <f>COUNTIF(P$2:P$198, 'Statistics &amp; Lists'!A144)</f>
        <v>0</v>
      </c>
    </row>
    <row r="229" spans="14:16" x14ac:dyDescent="0.25">
      <c r="P229" s="6">
        <f>COUNTIF(P$2:P$198, 'Statistics &amp; Lists'!A145)</f>
        <v>0</v>
      </c>
    </row>
    <row r="230" spans="14:16" x14ac:dyDescent="0.25">
      <c r="P230" s="6">
        <f>COUNTIF(P$2:P$198, 'Statistics &amp; Lists'!A146)</f>
        <v>0</v>
      </c>
    </row>
    <row r="231" spans="14:16" x14ac:dyDescent="0.25">
      <c r="P231" s="6">
        <f>COUNTIF(P$2:P$198, 'Statistics &amp; Lists'!A147)</f>
        <v>0</v>
      </c>
    </row>
    <row r="232" spans="14:16" x14ac:dyDescent="0.25">
      <c r="P232" s="6">
        <f>COUNTIF(P$2:P$198, 'Statistics &amp; Lists'!A148)</f>
        <v>0</v>
      </c>
    </row>
    <row r="233" spans="14:16" x14ac:dyDescent="0.25">
      <c r="P233" s="6">
        <f>COUNTIF(P$2:P$198, 'Statistics &amp; Lists'!A149)</f>
        <v>0</v>
      </c>
    </row>
    <row r="234" spans="14:16" x14ac:dyDescent="0.25">
      <c r="P234" s="6">
        <f>COUNTIF(P$2:P$198, 'Statistics &amp; Lists'!A150)</f>
        <v>0</v>
      </c>
    </row>
    <row r="235" spans="14:16" x14ac:dyDescent="0.25">
      <c r="P235" s="6">
        <f>COUNTIF(P$2:P$198, 'Statistics &amp; Lists'!A151)</f>
        <v>0</v>
      </c>
    </row>
    <row r="236" spans="14:16" x14ac:dyDescent="0.25">
      <c r="P236" s="6">
        <f>COUNTIF(P$2:P$198, 'Statistics &amp; Lists'!A152)</f>
        <v>0</v>
      </c>
    </row>
    <row r="237" spans="14:16" x14ac:dyDescent="0.25">
      <c r="P237" s="6">
        <f>COUNTIF(P$2:P$198, 'Statistics &amp; Lists'!A153)</f>
        <v>0</v>
      </c>
    </row>
    <row r="238" spans="14:16" x14ac:dyDescent="0.25">
      <c r="P238" s="6">
        <f>COUNTIF(P$2:P$198, 'Statistics &amp; Lists'!A154)</f>
        <v>0</v>
      </c>
    </row>
    <row r="239" spans="14:16" x14ac:dyDescent="0.25">
      <c r="P239" s="6">
        <f>COUNTIF(P$2:P$198, 'Statistics &amp; Lists'!A155)</f>
        <v>0</v>
      </c>
    </row>
    <row r="240" spans="14:16" x14ac:dyDescent="0.25">
      <c r="P240" s="6">
        <f>COUNTIF(P$2:P$198, 'Statistics &amp; Lists'!A156)</f>
        <v>0</v>
      </c>
    </row>
    <row r="241" spans="16:16" x14ac:dyDescent="0.25">
      <c r="P241" s="6">
        <f>COUNTIF(P$2:P$198, 'Statistics &amp; Lists'!A157)</f>
        <v>0</v>
      </c>
    </row>
    <row r="242" spans="16:16" x14ac:dyDescent="0.25">
      <c r="P242" s="6">
        <f>COUNTIF(P$2:P$198, 'Statistics &amp; Lists'!A158)</f>
        <v>0</v>
      </c>
    </row>
    <row r="243" spans="16:16" x14ac:dyDescent="0.25">
      <c r="P243" s="6">
        <f>COUNTIF(P$2:P$198, 'Statistics &amp; Lists'!A159)</f>
        <v>0</v>
      </c>
    </row>
    <row r="244" spans="16:16" x14ac:dyDescent="0.25">
      <c r="P244" s="6">
        <f>COUNTIF(P$2:P$198, 'Statistics &amp; Lists'!A160)</f>
        <v>0</v>
      </c>
    </row>
    <row r="245" spans="16:16" x14ac:dyDescent="0.25">
      <c r="P245" s="6">
        <f>COUNTIF(P$2:P$198, 'Statistics &amp; Lists'!A161)</f>
        <v>0</v>
      </c>
    </row>
    <row r="246" spans="16:16" x14ac:dyDescent="0.25">
      <c r="P246" s="6">
        <f>COUNTIF(P$2:P$198, 'Statistics &amp; Lists'!A162)</f>
        <v>0</v>
      </c>
    </row>
  </sheetData>
  <conditionalFormatting sqref="AE1">
    <cfRule type="containsText" priority="1" operator="containsText" text="BA / MA (LEO)">
      <formula>NOT(ISERROR(SEARCH("BA / MA (LEO)",AE1)))</formula>
    </cfRule>
  </conditionalFormatting>
  <conditionalFormatting sqref="AH25:AH198">
    <cfRule type="containsText" dxfId="65" priority="4" operator="containsText" text="BA / MA (LEO)">
      <formula>NOT(ISERROR(SEARCH("BA / MA (LEO)",AH25)))</formula>
    </cfRule>
  </conditionalFormatting>
  <conditionalFormatting sqref="AH25:AH1048576">
    <cfRule type="containsText" priority="5" operator="containsText" text="BA / MA (LEO)">
      <formula>NOT(ISERROR(SEARCH("BA / MA (LEO)",AH25)))</formula>
    </cfRule>
  </conditionalFormatting>
  <conditionalFormatting sqref="AJ2:AJ24">
    <cfRule type="containsText" dxfId="64" priority="2" operator="containsText" text="BA / MA (LEO)">
      <formula>NOT(ISERROR(SEARCH("BA / MA (LEO)",AJ2)))</formula>
    </cfRule>
    <cfRule type="containsText" priority="3" operator="containsText" text="BA / MA (LEO)">
      <formula>NOT(ISERROR(SEARCH("BA / MA (LEO)",AJ2)))</formula>
    </cfRule>
  </conditionalFormatting>
  <dataValidations count="3">
    <dataValidation type="list" allowBlank="1" showInputMessage="1" showErrorMessage="1" sqref="B2:C3" xr:uid="{072B4ECC-FB24-4740-8FFF-C524A3E11720}"/>
    <dataValidation type="list" allowBlank="1" showInputMessage="1" showErrorMessage="1" sqref="AO2:AO24 AM25:AM198" xr:uid="{C8969131-DCC7-4D40-B08A-7210DBC4FCC3}">
      <formula1>ChWe</formula1>
    </dataValidation>
    <dataValidation type="list" allowBlank="1" showInputMessage="1" showErrorMessage="1" sqref="AN25:AN198 AP15:AP17 AP5 AP2 AP9:AP11" xr:uid="{8F7F449B-B47F-4763-BD64-EA303C843E96}">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B00-000000000000}">
          <x14:formula1>
            <xm:f>'Statistics &amp; Lists'!$B$299:$B$301</xm:f>
          </x14:formula1>
          <xm:sqref>AN2:AN24 AL25:AL198</xm:sqref>
        </x14:dataValidation>
        <x14:dataValidation type="list" allowBlank="1" showInputMessage="1" showErrorMessage="1" xr:uid="{00000000-0002-0000-0B00-000001000000}">
          <x14:formula1>
            <xm:f>'Statistics &amp; Lists'!$B$294:$B$296</xm:f>
          </x14:formula1>
          <xm:sqref>AM2:AM24 AK25:AK198</xm:sqref>
        </x14:dataValidation>
        <x14:dataValidation type="list" allowBlank="1" showInputMessage="1" showErrorMessage="1" xr:uid="{00000000-0002-0000-0B00-000002000000}">
          <x14:formula1>
            <xm:f>'Statistics &amp; Lists'!$B$289:$B$291</xm:f>
          </x14:formula1>
          <xm:sqref>AJ25:AJ198 AL2:AL24 AO25:AO198 AQ10:AQ18 AQ2:AQ5 AQ7</xm:sqref>
        </x14:dataValidation>
        <x14:dataValidation type="list" allowBlank="1" showInputMessage="1" showErrorMessage="1" xr:uid="{00000000-0002-0000-0B00-000003000000}">
          <x14:formula1>
            <xm:f>'Statistics &amp; Lists'!$B$270:$B$286</xm:f>
          </x14:formula1>
          <xm:sqref>AK2:AK24 AI19:AI198</xm:sqref>
        </x14:dataValidation>
        <x14:dataValidation type="list" allowBlank="1" showInputMessage="1" showErrorMessage="1" xr:uid="{00000000-0002-0000-0B00-000004000000}">
          <x14:formula1>
            <xm:f>'Statistics &amp; Lists'!$B$264:$B$267</xm:f>
          </x14:formula1>
          <xm:sqref>AJ2:AJ24 AH2:AH198</xm:sqref>
        </x14:dataValidation>
        <x14:dataValidation type="list" allowBlank="1" showInputMessage="1" showErrorMessage="1" xr:uid="{00000000-0002-0000-0B00-000005000000}">
          <x14:formula1>
            <xm:f>'Statistics &amp; Lists'!$B$259:$B$261</xm:f>
          </x14:formula1>
          <xm:sqref>AI2:AI18 AG2:AG198</xm:sqref>
        </x14:dataValidation>
        <x14:dataValidation type="list" allowBlank="1" showInputMessage="1" showErrorMessage="1" xr:uid="{00000000-0002-0000-0B00-000007000000}">
          <x14:formula1>
            <xm:f>'Statistics &amp; Lists'!$B$249:$B$251</xm:f>
          </x14:formula1>
          <xm:sqref>AE19:AE23 AE31:AE198</xm:sqref>
        </x14:dataValidation>
        <x14:dataValidation type="list" allowBlank="1" showInputMessage="1" showErrorMessage="1" xr:uid="{00000000-0002-0000-0B00-000008000000}">
          <x14:formula1>
            <xm:f>'Statistics &amp; Lists'!$B$244:$B$246</xm:f>
          </x14:formula1>
          <xm:sqref>AE2:AE18 AE24:AE30 AC19:AC198</xm:sqref>
        </x14:dataValidation>
        <x14:dataValidation type="list" allowBlank="1" showInputMessage="1" showErrorMessage="1" xr:uid="{00000000-0002-0000-0B00-000009000000}">
          <x14:formula1>
            <xm:f>'Statistics &amp; Lists'!$B$239:$B$241</xm:f>
          </x14:formula1>
          <xm:sqref>AD2:AD18 AB19:AB23 AD24:AD30 AB25:AB198</xm:sqref>
        </x14:dataValidation>
        <x14:dataValidation type="list" allowBlank="1" showInputMessage="1" showErrorMessage="1" xr:uid="{00000000-0002-0000-0B00-00000A000000}">
          <x14:formula1>
            <xm:f>'Statistics &amp; Lists'!$B$223:$B$236</xm:f>
          </x14:formula1>
          <xm:sqref>AB2:AC18 Z18:AA23 Z24:AB24 AA14:AA17 AA2:AA4 Z25:AA198</xm:sqref>
        </x14:dataValidation>
        <x14:dataValidation type="list" allowBlank="1" showInputMessage="1" showErrorMessage="1" xr:uid="{00000000-0002-0000-0B00-00000B000000}">
          <x14:formula1>
            <xm:f>'Statistics &amp; Lists'!$B$183:$B$198</xm:f>
          </x14:formula1>
          <xm:sqref>X2:X18 V31:V198 X24:X30 V19:V23</xm:sqref>
        </x14:dataValidation>
        <x14:dataValidation type="list" allowBlank="1" showInputMessage="1" showErrorMessage="1" xr:uid="{00000000-0002-0000-0B00-00000C000000}">
          <x14:formula1>
            <xm:f>'Statistics &amp; Lists'!$B$165:$B$180</xm:f>
          </x14:formula1>
          <xm:sqref>W2:W18 U2:U198 W24:W30</xm:sqref>
        </x14:dataValidation>
        <x14:dataValidation type="list" allowBlank="1" showInputMessage="1" showErrorMessage="1" xr:uid="{00000000-0002-0000-0B00-000010000000}">
          <x14:formula1>
            <xm:f>'Statistics &amp; Lists'!$B$75:$B$77</xm:f>
          </x14:formula1>
          <xm:sqref>Y19:Y23 AA5:AA13 Y31:Y198</xm:sqref>
        </x14:dataValidation>
        <x14:dataValidation type="list" allowBlank="1" showInputMessage="1" showErrorMessage="1" xr:uid="{00000000-0002-0000-0B00-000011000000}">
          <x14:formula1>
            <xm:f>'Statistics &amp; Lists'!$B$70:$B$72</xm:f>
          </x14:formula1>
          <xm:sqref>X19:X23 Z2:Z17 X31:X198</xm:sqref>
        </x14:dataValidation>
        <x14:dataValidation type="list" allowBlank="1" showInputMessage="1" showErrorMessage="1" xr:uid="{00000000-0002-0000-0B00-000012000000}">
          <x14:formula1>
            <xm:f>'Statistics &amp; Lists'!$B$65:$B$67</xm:f>
          </x14:formula1>
          <xm:sqref>Y2:Y18 W19:W23 Y24:Y30 W31:W198</xm:sqref>
        </x14:dataValidation>
        <x14:dataValidation type="list" allowBlank="1" showInputMessage="1" showErrorMessage="1" xr:uid="{00000000-0002-0000-0B00-000006000000}">
          <x14:formula1>
            <xm:f>'Statistics &amp; Lists'!$B$254:$B$256</xm:f>
          </x14:formula1>
          <xm:sqref>AF2:AF198</xm:sqref>
        </x14:dataValidation>
        <x14:dataValidation type="list" errorStyle="warning" allowBlank="1" showInputMessage="1" showErrorMessage="1" xr:uid="{00000000-0002-0000-0B00-00000D000000}">
          <x14:formula1>
            <xm:f>'Statistics &amp; Lists'!$A$117:$A$162</xm:f>
          </x14:formula1>
          <xm:sqref>P2:P198</xm:sqref>
        </x14:dataValidation>
        <x14:dataValidation type="list" allowBlank="1" showInputMessage="1" showErrorMessage="1" xr:uid="{00000000-0002-0000-0B00-00000E000000}">
          <x14:formula1>
            <xm:f>'Statistics &amp; Lists'!$B$109:$B$114</xm:f>
          </x14:formula1>
          <xm:sqref>O2:O198</xm:sqref>
        </x14:dataValidation>
        <x14:dataValidation type="list" allowBlank="1" showInputMessage="1" showErrorMessage="1" xr:uid="{00000000-0002-0000-0B00-00000F000000}">
          <x14:formula1>
            <xm:f>'Statistics &amp; Lists'!$B$80:$B$106</xm:f>
          </x14:formula1>
          <xm:sqref>N2:N198</xm:sqref>
        </x14:dataValidation>
        <x14:dataValidation type="list" allowBlank="1" showInputMessage="1" showErrorMessage="1" xr:uid="{00000000-0002-0000-0B00-000013000000}">
          <x14:formula1>
            <xm:f>'Statistics &amp; Lists'!$B$46:$B$48</xm:f>
          </x14:formula1>
          <xm:sqref>M2:M198</xm:sqref>
        </x14:dataValidation>
        <x14:dataValidation type="list" allowBlank="1" showInputMessage="1" showErrorMessage="1" xr:uid="{00000000-0002-0000-0B00-000014000000}">
          <x14:formula1>
            <xm:f>'Statistics &amp; Lists'!$B$33:$B$37</xm:f>
          </x14:formula1>
          <xm:sqref>L2:L198</xm:sqref>
        </x14:dataValidation>
        <x14:dataValidation type="list" allowBlank="1" showInputMessage="1" showErrorMessage="1" xr:uid="{00000000-0002-0000-0B00-000015000000}">
          <x14:formula1>
            <xm:f>'Statistics &amp; Lists'!$B$26:$B$31</xm:f>
          </x14:formula1>
          <xm:sqref>C4:C198</xm:sqref>
        </x14:dataValidation>
        <x14:dataValidation type="list" allowBlank="1" showInputMessage="1" showErrorMessage="1" xr:uid="{00000000-0002-0000-0B00-000016000000}">
          <x14:formula1>
            <xm:f>'Statistics &amp; Lists'!$B$8:$B$14</xm:f>
          </x14:formula1>
          <xm:sqref>B4:B198</xm:sqref>
        </x14:dataValidation>
        <x14:dataValidation type="list" allowBlank="1" showInputMessage="1" showErrorMessage="1" xr:uid="{D6F5F4F2-0B63-48CA-9282-8A01EC5356AB}">
          <x14:formula1>
            <xm:f>'Statistics &amp; Lists'!$AA$219:$AA$220</xm:f>
          </x14:formula1>
          <xm:sqref>Q2:Q1048576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R248"/>
  <sheetViews>
    <sheetView workbookViewId="0">
      <pane ySplit="1" topLeftCell="A2" activePane="bottomLeft" state="frozen"/>
      <selection activeCell="E1" sqref="E1"/>
      <selection pane="bottomLeft" activeCell="P3" sqref="P3"/>
    </sheetView>
  </sheetViews>
  <sheetFormatPr defaultColWidth="9.140625" defaultRowHeight="15" x14ac:dyDescent="0.25"/>
  <cols>
    <col min="1" max="1" width="17" style="4" customWidth="1"/>
    <col min="2" max="2" width="14.7109375" style="4" customWidth="1"/>
    <col min="3" max="3" width="17" style="4" customWidth="1"/>
    <col min="4" max="4" width="17.85546875" style="4" bestFit="1" customWidth="1"/>
    <col min="5" max="5" width="14.42578125" style="4" customWidth="1"/>
    <col min="6" max="6" width="25.28515625" style="4" customWidth="1"/>
    <col min="7" max="8" width="14.42578125" style="4" customWidth="1"/>
    <col min="9" max="9" width="9.7109375" style="4" hidden="1" customWidth="1"/>
    <col min="10" max="10" width="9.7109375" style="4" bestFit="1" customWidth="1"/>
    <col min="11" max="11" width="9.140625" style="42"/>
    <col min="12" max="14" width="9.140625" style="4"/>
    <col min="15" max="15" width="11.42578125" style="4" customWidth="1"/>
    <col min="16" max="17" width="13.28515625" style="4" customWidth="1"/>
    <col min="18" max="18" width="9.140625" style="45"/>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2"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63" t="s">
        <v>47</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D2" s="49" t="str">
        <f>IF(TRIM(F2)="","",COUNTIF($F$2:$F$200,F2))</f>
        <v/>
      </c>
      <c r="F2" s="5" t="str">
        <f>IF(AND(LEN(TRIM(G2))=0,LEN(TRIM(H2))=0),"",CONCATENATE(TRIM(G2),", ",TRIM(H2)))</f>
        <v/>
      </c>
      <c r="I2" s="50">
        <f ca="1">TODAY()</f>
        <v>46149</v>
      </c>
      <c r="J2" s="50"/>
      <c r="K2" s="39" t="str">
        <f>IF(AND(TRIM(A2)&lt;&gt;"",TRIM(J2)&lt;&gt;""),IFERROR(DATEDIF(J2,A2,"Y"),""),"")</f>
        <v/>
      </c>
      <c r="Q2" s="5"/>
      <c r="R2" s="51"/>
      <c r="S2" s="44" t="str">
        <f>IFERROR(IF(OR(Q2="Outreach",Q2=""),"",R2),"")</f>
        <v/>
      </c>
      <c r="T2" s="51"/>
      <c r="AR2" s="4" t="str">
        <f>IF(R2&lt;&gt;"",R2*1440,"")</f>
        <v/>
      </c>
    </row>
    <row r="3" spans="1:44" s="8" customFormat="1" x14ac:dyDescent="0.25">
      <c r="D3" s="49" t="str">
        <f t="shared" ref="D3:D66" si="0">IF(TRIM(F3)="","",COUNTIF($F$2:$F$200,F3))</f>
        <v/>
      </c>
      <c r="F3" s="5" t="str">
        <f t="shared" ref="F3:F66" si="1">IF(AND(LEN(TRIM(G3))=0,LEN(TRIM(H3))=0),"",CONCATENATE(TRIM(G3),", ",TRIM(H3)))</f>
        <v/>
      </c>
      <c r="I3" s="52">
        <f t="shared" ref="I3:I66" ca="1" si="2">TODAY()</f>
        <v>46149</v>
      </c>
      <c r="K3" s="39" t="str">
        <f t="shared" ref="K3:K66" si="3">IF(AND(TRIM(A3)&lt;&gt;"",TRIM(J3)&lt;&gt;""),IFERROR(DATEDIF(J3,A3,"Y"),""),"")</f>
        <v/>
      </c>
      <c r="R3" s="46"/>
      <c r="S3" s="44" t="str">
        <f t="shared" ref="S3:S66" si="4">IFERROR(IF(OR(Q3="Outreach",Q3=""),"",R3),"")</f>
        <v/>
      </c>
      <c r="T3" s="46"/>
      <c r="AR3" s="4" t="str">
        <f t="shared" ref="AR3:AR66" si="5">IF(R3&lt;&gt;"",R3*1440,"")</f>
        <v/>
      </c>
    </row>
    <row r="4" spans="1:44" s="49" customFormat="1" x14ac:dyDescent="0.25">
      <c r="D4" s="49" t="str">
        <f t="shared" si="0"/>
        <v/>
      </c>
      <c r="F4" s="5" t="str">
        <f t="shared" si="1"/>
        <v/>
      </c>
      <c r="I4" s="50">
        <f t="shared" ca="1" si="2"/>
        <v>46149</v>
      </c>
      <c r="K4" s="39" t="str">
        <f t="shared" si="3"/>
        <v/>
      </c>
      <c r="R4" s="51"/>
      <c r="S4" s="44" t="str">
        <f t="shared" si="4"/>
        <v/>
      </c>
      <c r="T4" s="51"/>
      <c r="AR4" s="4" t="str">
        <f t="shared" si="5"/>
        <v/>
      </c>
    </row>
    <row r="5" spans="1:44" s="8" customFormat="1" x14ac:dyDescent="0.25">
      <c r="D5" s="49" t="str">
        <f t="shared" si="0"/>
        <v/>
      </c>
      <c r="F5" s="5" t="str">
        <f t="shared" si="1"/>
        <v/>
      </c>
      <c r="I5" s="52">
        <f t="shared" ca="1" si="2"/>
        <v>46149</v>
      </c>
      <c r="K5" s="39" t="str">
        <f t="shared" si="3"/>
        <v/>
      </c>
      <c r="R5" s="46"/>
      <c r="S5" s="44" t="str">
        <f t="shared" si="4"/>
        <v/>
      </c>
      <c r="T5" s="46"/>
      <c r="AR5" s="4" t="str">
        <f t="shared" si="5"/>
        <v/>
      </c>
    </row>
    <row r="6" spans="1:44" s="49" customFormat="1" x14ac:dyDescent="0.25">
      <c r="D6" s="49" t="str">
        <f t="shared" si="0"/>
        <v/>
      </c>
      <c r="F6" s="5" t="str">
        <f t="shared" si="1"/>
        <v/>
      </c>
      <c r="I6" s="50">
        <f t="shared" ca="1" si="2"/>
        <v>46149</v>
      </c>
      <c r="K6" s="39" t="str">
        <f t="shared" si="3"/>
        <v/>
      </c>
      <c r="R6" s="51"/>
      <c r="S6" s="44" t="str">
        <f t="shared" si="4"/>
        <v/>
      </c>
      <c r="T6" s="51"/>
      <c r="AR6" s="4" t="str">
        <f t="shared" si="5"/>
        <v/>
      </c>
    </row>
    <row r="7" spans="1:44" s="8" customFormat="1" x14ac:dyDescent="0.25">
      <c r="D7" s="49" t="str">
        <f t="shared" si="0"/>
        <v/>
      </c>
      <c r="F7" s="5" t="str">
        <f t="shared" si="1"/>
        <v/>
      </c>
      <c r="I7" s="52">
        <f t="shared" ca="1" si="2"/>
        <v>46149</v>
      </c>
      <c r="K7" s="39" t="str">
        <f t="shared" si="3"/>
        <v/>
      </c>
      <c r="R7" s="46"/>
      <c r="S7" s="44" t="str">
        <f t="shared" si="4"/>
        <v/>
      </c>
      <c r="T7" s="46"/>
      <c r="AR7" s="4" t="str">
        <f t="shared" si="5"/>
        <v/>
      </c>
    </row>
    <row r="8" spans="1:44" s="49" customFormat="1" x14ac:dyDescent="0.25">
      <c r="D8" s="49" t="str">
        <f t="shared" si="0"/>
        <v/>
      </c>
      <c r="F8" s="5" t="str">
        <f t="shared" si="1"/>
        <v/>
      </c>
      <c r="I8" s="50">
        <f t="shared" ca="1" si="2"/>
        <v>46149</v>
      </c>
      <c r="K8" s="39" t="str">
        <f t="shared" si="3"/>
        <v/>
      </c>
      <c r="R8" s="51"/>
      <c r="S8" s="44" t="str">
        <f t="shared" si="4"/>
        <v/>
      </c>
      <c r="T8" s="51"/>
      <c r="AR8" s="4" t="str">
        <f t="shared" si="5"/>
        <v/>
      </c>
    </row>
    <row r="9" spans="1:44" s="8" customFormat="1" x14ac:dyDescent="0.25">
      <c r="D9" s="49" t="str">
        <f t="shared" si="0"/>
        <v/>
      </c>
      <c r="F9" s="5" t="str">
        <f t="shared" si="1"/>
        <v/>
      </c>
      <c r="I9" s="52">
        <f t="shared" ca="1" si="2"/>
        <v>46149</v>
      </c>
      <c r="K9" s="39" t="str">
        <f t="shared" si="3"/>
        <v/>
      </c>
      <c r="R9" s="46"/>
      <c r="S9" s="44" t="str">
        <f t="shared" si="4"/>
        <v/>
      </c>
      <c r="T9" s="46"/>
      <c r="AR9" s="4" t="str">
        <f t="shared" si="5"/>
        <v/>
      </c>
    </row>
    <row r="10" spans="1:44" s="49" customFormat="1" x14ac:dyDescent="0.25">
      <c r="D10" s="49" t="str">
        <f t="shared" si="0"/>
        <v/>
      </c>
      <c r="F10" s="5" t="str">
        <f t="shared" si="1"/>
        <v/>
      </c>
      <c r="I10" s="50">
        <f t="shared" ca="1" si="2"/>
        <v>46149</v>
      </c>
      <c r="K10" s="39" t="str">
        <f t="shared" si="3"/>
        <v/>
      </c>
      <c r="R10" s="51"/>
      <c r="S10" s="44" t="str">
        <f t="shared" si="4"/>
        <v/>
      </c>
      <c r="T10" s="51"/>
      <c r="AR10" s="4" t="str">
        <f t="shared" si="5"/>
        <v/>
      </c>
    </row>
    <row r="11" spans="1:44" s="8" customFormat="1" x14ac:dyDescent="0.25">
      <c r="D11" s="49" t="str">
        <f t="shared" si="0"/>
        <v/>
      </c>
      <c r="F11" s="5" t="str">
        <f t="shared" si="1"/>
        <v/>
      </c>
      <c r="I11" s="52">
        <f t="shared" ca="1" si="2"/>
        <v>46149</v>
      </c>
      <c r="K11" s="39" t="str">
        <f t="shared" si="3"/>
        <v/>
      </c>
      <c r="R11" s="46"/>
      <c r="S11" s="44" t="str">
        <f t="shared" si="4"/>
        <v/>
      </c>
      <c r="T11" s="46"/>
      <c r="AR11" s="4" t="str">
        <f t="shared" si="5"/>
        <v/>
      </c>
    </row>
    <row r="12" spans="1:44" s="49" customFormat="1" x14ac:dyDescent="0.25">
      <c r="D12" s="49" t="str">
        <f t="shared" si="0"/>
        <v/>
      </c>
      <c r="F12" s="5" t="str">
        <f t="shared" si="1"/>
        <v/>
      </c>
      <c r="I12" s="50">
        <f t="shared" ca="1" si="2"/>
        <v>46149</v>
      </c>
      <c r="K12" s="39" t="str">
        <f t="shared" si="3"/>
        <v/>
      </c>
      <c r="R12" s="51"/>
      <c r="S12" s="44" t="str">
        <f t="shared" si="4"/>
        <v/>
      </c>
      <c r="T12" s="51"/>
      <c r="AR12" s="4" t="str">
        <f t="shared" si="5"/>
        <v/>
      </c>
    </row>
    <row r="13" spans="1:44" s="8" customFormat="1" x14ac:dyDescent="0.25">
      <c r="D13" s="49" t="str">
        <f t="shared" si="0"/>
        <v/>
      </c>
      <c r="F13" s="5" t="str">
        <f t="shared" si="1"/>
        <v/>
      </c>
      <c r="I13" s="52">
        <f t="shared" ca="1" si="2"/>
        <v>46149</v>
      </c>
      <c r="K13" s="39" t="str">
        <f t="shared" si="3"/>
        <v/>
      </c>
      <c r="R13" s="46"/>
      <c r="S13" s="44" t="str">
        <f t="shared" si="4"/>
        <v/>
      </c>
      <c r="T13" s="46"/>
      <c r="AR13" s="4" t="str">
        <f t="shared" si="5"/>
        <v/>
      </c>
    </row>
    <row r="14" spans="1:44" s="49" customFormat="1" x14ac:dyDescent="0.25">
      <c r="D14" s="49" t="str">
        <f t="shared" si="0"/>
        <v/>
      </c>
      <c r="F14" s="5" t="str">
        <f t="shared" si="1"/>
        <v/>
      </c>
      <c r="I14" s="50">
        <f t="shared" ca="1" si="2"/>
        <v>46149</v>
      </c>
      <c r="K14" s="39" t="str">
        <f t="shared" si="3"/>
        <v/>
      </c>
      <c r="R14" s="51"/>
      <c r="S14" s="44" t="str">
        <f t="shared" si="4"/>
        <v/>
      </c>
      <c r="T14" s="51"/>
      <c r="AR14" s="4" t="str">
        <f t="shared" si="5"/>
        <v/>
      </c>
    </row>
    <row r="15" spans="1:44" s="8" customFormat="1" x14ac:dyDescent="0.25">
      <c r="D15" s="49" t="str">
        <f t="shared" si="0"/>
        <v/>
      </c>
      <c r="F15" s="5" t="str">
        <f t="shared" si="1"/>
        <v/>
      </c>
      <c r="I15" s="52">
        <f t="shared" ca="1" si="2"/>
        <v>46149</v>
      </c>
      <c r="K15" s="39" t="str">
        <f t="shared" si="3"/>
        <v/>
      </c>
      <c r="R15" s="46"/>
      <c r="S15" s="44" t="str">
        <f t="shared" si="4"/>
        <v/>
      </c>
      <c r="T15" s="46"/>
      <c r="AR15" s="4" t="str">
        <f t="shared" si="5"/>
        <v/>
      </c>
    </row>
    <row r="16" spans="1:44" s="5" customFormat="1" x14ac:dyDescent="0.25">
      <c r="D16" s="49" t="str">
        <f t="shared" si="0"/>
        <v/>
      </c>
      <c r="F16" s="5" t="str">
        <f t="shared" si="1"/>
        <v/>
      </c>
      <c r="I16" s="7">
        <f t="shared" ca="1" si="2"/>
        <v>46149</v>
      </c>
      <c r="K16" s="39" t="str">
        <f t="shared" si="3"/>
        <v/>
      </c>
      <c r="R16" s="44"/>
      <c r="S16" s="44" t="str">
        <f t="shared" si="4"/>
        <v/>
      </c>
      <c r="T16" s="44"/>
      <c r="AR16" s="4" t="str">
        <f t="shared" si="5"/>
        <v/>
      </c>
    </row>
    <row r="17" spans="4:44" s="8" customFormat="1" x14ac:dyDescent="0.25">
      <c r="D17" s="49" t="str">
        <f t="shared" si="0"/>
        <v/>
      </c>
      <c r="F17" s="5" t="str">
        <f t="shared" si="1"/>
        <v/>
      </c>
      <c r="I17" s="52">
        <f t="shared" ca="1" si="2"/>
        <v>46149</v>
      </c>
      <c r="K17" s="39" t="str">
        <f t="shared" si="3"/>
        <v/>
      </c>
      <c r="R17" s="46"/>
      <c r="S17" s="44" t="str">
        <f t="shared" si="4"/>
        <v/>
      </c>
      <c r="T17" s="46"/>
      <c r="AR17" s="4" t="str">
        <f t="shared" si="5"/>
        <v/>
      </c>
    </row>
    <row r="18" spans="4:44" s="5" customFormat="1" x14ac:dyDescent="0.25">
      <c r="D18" s="49" t="str">
        <f t="shared" si="0"/>
        <v/>
      </c>
      <c r="F18" s="5" t="str">
        <f t="shared" si="1"/>
        <v/>
      </c>
      <c r="I18" s="7">
        <f t="shared" ca="1" si="2"/>
        <v>46149</v>
      </c>
      <c r="K18" s="39" t="str">
        <f t="shared" si="3"/>
        <v/>
      </c>
      <c r="R18" s="44"/>
      <c r="S18" s="44" t="str">
        <f t="shared" si="4"/>
        <v/>
      </c>
      <c r="T18" s="44"/>
      <c r="AR18" s="4" t="str">
        <f t="shared" si="5"/>
        <v/>
      </c>
    </row>
    <row r="19" spans="4:44" s="8" customFormat="1" x14ac:dyDescent="0.25">
      <c r="D19" s="49" t="str">
        <f t="shared" si="0"/>
        <v/>
      </c>
      <c r="F19" s="5" t="str">
        <f t="shared" si="1"/>
        <v/>
      </c>
      <c r="I19" s="52">
        <f t="shared" ca="1" si="2"/>
        <v>46149</v>
      </c>
      <c r="K19" s="39" t="str">
        <f t="shared" si="3"/>
        <v/>
      </c>
      <c r="R19" s="46"/>
      <c r="S19" s="44" t="str">
        <f t="shared" si="4"/>
        <v/>
      </c>
      <c r="T19" s="46"/>
      <c r="AR19" s="4" t="str">
        <f t="shared" si="5"/>
        <v/>
      </c>
    </row>
    <row r="20" spans="4:44" s="5" customFormat="1" x14ac:dyDescent="0.25">
      <c r="D20" s="49" t="str">
        <f t="shared" si="0"/>
        <v/>
      </c>
      <c r="F20" s="5" t="str">
        <f t="shared" si="1"/>
        <v/>
      </c>
      <c r="I20" s="7">
        <f t="shared" ca="1" si="2"/>
        <v>46149</v>
      </c>
      <c r="K20" s="39" t="str">
        <f t="shared" si="3"/>
        <v/>
      </c>
      <c r="R20" s="44"/>
      <c r="S20" s="44" t="str">
        <f t="shared" si="4"/>
        <v/>
      </c>
      <c r="T20" s="44"/>
      <c r="AR20" s="4" t="str">
        <f t="shared" si="5"/>
        <v/>
      </c>
    </row>
    <row r="21" spans="4:44" s="8" customFormat="1" x14ac:dyDescent="0.25">
      <c r="D21" s="49" t="str">
        <f t="shared" si="0"/>
        <v/>
      </c>
      <c r="F21" s="5" t="str">
        <f t="shared" si="1"/>
        <v/>
      </c>
      <c r="I21" s="52">
        <f t="shared" ca="1" si="2"/>
        <v>46149</v>
      </c>
      <c r="K21" s="39" t="str">
        <f t="shared" si="3"/>
        <v/>
      </c>
      <c r="R21" s="46"/>
      <c r="S21" s="44" t="str">
        <f t="shared" si="4"/>
        <v/>
      </c>
      <c r="T21" s="46"/>
      <c r="AR21" s="4" t="str">
        <f t="shared" si="5"/>
        <v/>
      </c>
    </row>
    <row r="22" spans="4:44" s="5" customFormat="1" x14ac:dyDescent="0.25">
      <c r="D22" s="49" t="str">
        <f t="shared" si="0"/>
        <v/>
      </c>
      <c r="F22" s="5" t="str">
        <f t="shared" si="1"/>
        <v/>
      </c>
      <c r="I22" s="7">
        <f t="shared" ca="1" si="2"/>
        <v>46149</v>
      </c>
      <c r="K22" s="39" t="str">
        <f t="shared" si="3"/>
        <v/>
      </c>
      <c r="R22" s="44"/>
      <c r="S22" s="44" t="str">
        <f t="shared" si="4"/>
        <v/>
      </c>
      <c r="T22" s="44"/>
      <c r="AR22" s="4" t="str">
        <f t="shared" si="5"/>
        <v/>
      </c>
    </row>
    <row r="23" spans="4:44" s="8" customFormat="1" x14ac:dyDescent="0.25">
      <c r="D23" s="49" t="str">
        <f t="shared" si="0"/>
        <v/>
      </c>
      <c r="F23" s="5" t="str">
        <f t="shared" si="1"/>
        <v/>
      </c>
      <c r="I23" s="52">
        <f t="shared" ca="1" si="2"/>
        <v>46149</v>
      </c>
      <c r="K23" s="39" t="str">
        <f t="shared" si="3"/>
        <v/>
      </c>
      <c r="R23" s="46"/>
      <c r="S23" s="44" t="str">
        <f t="shared" si="4"/>
        <v/>
      </c>
      <c r="T23" s="46"/>
      <c r="AR23" s="4" t="str">
        <f t="shared" si="5"/>
        <v/>
      </c>
    </row>
    <row r="24" spans="4:44" s="5" customFormat="1" x14ac:dyDescent="0.25">
      <c r="D24" s="49" t="str">
        <f t="shared" si="0"/>
        <v/>
      </c>
      <c r="F24" s="5" t="str">
        <f t="shared" si="1"/>
        <v/>
      </c>
      <c r="I24" s="7">
        <f t="shared" ca="1" si="2"/>
        <v>46149</v>
      </c>
      <c r="K24" s="39" t="str">
        <f t="shared" si="3"/>
        <v/>
      </c>
      <c r="R24" s="44"/>
      <c r="S24" s="44" t="str">
        <f t="shared" si="4"/>
        <v/>
      </c>
      <c r="T24" s="44"/>
      <c r="AR24" s="4" t="str">
        <f t="shared" si="5"/>
        <v/>
      </c>
    </row>
    <row r="25" spans="4:44" s="8" customFormat="1" x14ac:dyDescent="0.25">
      <c r="D25" s="49" t="str">
        <f t="shared" si="0"/>
        <v/>
      </c>
      <c r="F25" s="5" t="str">
        <f t="shared" si="1"/>
        <v/>
      </c>
      <c r="I25" s="52">
        <f t="shared" ca="1" si="2"/>
        <v>46149</v>
      </c>
      <c r="K25" s="39" t="str">
        <f t="shared" si="3"/>
        <v/>
      </c>
      <c r="R25" s="46"/>
      <c r="S25" s="44" t="str">
        <f t="shared" si="4"/>
        <v/>
      </c>
      <c r="T25" s="46"/>
      <c r="AR25" s="4" t="str">
        <f t="shared" si="5"/>
        <v/>
      </c>
    </row>
    <row r="26" spans="4:44" s="5" customFormat="1" x14ac:dyDescent="0.25">
      <c r="D26" s="49" t="str">
        <f t="shared" si="0"/>
        <v/>
      </c>
      <c r="F26" s="5" t="str">
        <f t="shared" si="1"/>
        <v/>
      </c>
      <c r="I26" s="7">
        <f t="shared" ca="1" si="2"/>
        <v>46149</v>
      </c>
      <c r="K26" s="39" t="str">
        <f t="shared" si="3"/>
        <v/>
      </c>
      <c r="R26" s="44"/>
      <c r="S26" s="44" t="str">
        <f t="shared" si="4"/>
        <v/>
      </c>
      <c r="T26" s="44"/>
      <c r="AR26" s="4" t="str">
        <f t="shared" si="5"/>
        <v/>
      </c>
    </row>
    <row r="27" spans="4:44" s="8" customFormat="1" x14ac:dyDescent="0.25">
      <c r="D27" s="49" t="str">
        <f t="shared" si="0"/>
        <v/>
      </c>
      <c r="F27" s="5" t="str">
        <f t="shared" si="1"/>
        <v/>
      </c>
      <c r="I27" s="52">
        <f t="shared" ca="1" si="2"/>
        <v>46149</v>
      </c>
      <c r="K27" s="39" t="str">
        <f t="shared" si="3"/>
        <v/>
      </c>
      <c r="R27" s="46"/>
      <c r="S27" s="44" t="str">
        <f t="shared" si="4"/>
        <v/>
      </c>
      <c r="T27" s="46"/>
      <c r="AR27" s="4" t="str">
        <f t="shared" si="5"/>
        <v/>
      </c>
    </row>
    <row r="28" spans="4:44" s="5" customFormat="1" x14ac:dyDescent="0.25">
      <c r="D28" s="49" t="str">
        <f t="shared" si="0"/>
        <v/>
      </c>
      <c r="F28" s="5" t="str">
        <f t="shared" si="1"/>
        <v/>
      </c>
      <c r="I28" s="7">
        <f t="shared" ca="1" si="2"/>
        <v>46149</v>
      </c>
      <c r="K28" s="39" t="str">
        <f t="shared" si="3"/>
        <v/>
      </c>
      <c r="R28" s="44"/>
      <c r="S28" s="44" t="str">
        <f t="shared" si="4"/>
        <v/>
      </c>
      <c r="T28" s="44"/>
      <c r="AR28" s="4" t="str">
        <f t="shared" si="5"/>
        <v/>
      </c>
    </row>
    <row r="29" spans="4:44" s="8" customFormat="1" x14ac:dyDescent="0.25">
      <c r="D29" s="49" t="str">
        <f t="shared" si="0"/>
        <v/>
      </c>
      <c r="F29" s="5" t="str">
        <f t="shared" si="1"/>
        <v/>
      </c>
      <c r="I29" s="52">
        <f t="shared" ca="1" si="2"/>
        <v>46149</v>
      </c>
      <c r="K29" s="39" t="str">
        <f t="shared" si="3"/>
        <v/>
      </c>
      <c r="R29" s="46"/>
      <c r="S29" s="44" t="str">
        <f t="shared" si="4"/>
        <v/>
      </c>
      <c r="T29" s="46"/>
      <c r="AR29" s="4" t="str">
        <f t="shared" si="5"/>
        <v/>
      </c>
    </row>
    <row r="30" spans="4:44" s="5" customFormat="1" x14ac:dyDescent="0.25">
      <c r="D30" s="49" t="str">
        <f t="shared" si="0"/>
        <v/>
      </c>
      <c r="F30" s="5" t="str">
        <f t="shared" si="1"/>
        <v/>
      </c>
      <c r="I30" s="7">
        <f t="shared" ca="1" si="2"/>
        <v>46149</v>
      </c>
      <c r="K30" s="39" t="str">
        <f t="shared" si="3"/>
        <v/>
      </c>
      <c r="R30" s="44"/>
      <c r="S30" s="44" t="str">
        <f t="shared" si="4"/>
        <v/>
      </c>
      <c r="T30" s="44"/>
      <c r="AR30" s="4" t="str">
        <f t="shared" si="5"/>
        <v/>
      </c>
    </row>
    <row r="31" spans="4:44" s="8" customFormat="1" x14ac:dyDescent="0.25">
      <c r="D31" s="49" t="str">
        <f t="shared" si="0"/>
        <v/>
      </c>
      <c r="F31" s="5" t="str">
        <f t="shared" si="1"/>
        <v/>
      </c>
      <c r="I31" s="52">
        <f ca="1">TODAY()</f>
        <v>46149</v>
      </c>
      <c r="K31" s="39" t="str">
        <f t="shared" si="3"/>
        <v/>
      </c>
      <c r="R31" s="46"/>
      <c r="S31" s="44" t="str">
        <f t="shared" si="4"/>
        <v/>
      </c>
      <c r="T31" s="46"/>
      <c r="AR31" s="4" t="str">
        <f t="shared" si="5"/>
        <v/>
      </c>
    </row>
    <row r="32" spans="4:44" s="5" customFormat="1" x14ac:dyDescent="0.25">
      <c r="D32" s="49" t="str">
        <f t="shared" si="0"/>
        <v/>
      </c>
      <c r="F32" s="5" t="str">
        <f t="shared" si="1"/>
        <v/>
      </c>
      <c r="I32" s="7">
        <f t="shared" ca="1" si="2"/>
        <v>46149</v>
      </c>
      <c r="K32" s="39" t="str">
        <f t="shared" si="3"/>
        <v/>
      </c>
      <c r="R32" s="44"/>
      <c r="S32" s="44" t="str">
        <f t="shared" si="4"/>
        <v/>
      </c>
      <c r="T32" s="44"/>
      <c r="AR32" s="4" t="str">
        <f t="shared" si="5"/>
        <v/>
      </c>
    </row>
    <row r="33" spans="4:44" s="8" customFormat="1" x14ac:dyDescent="0.25">
      <c r="D33" s="49" t="str">
        <f t="shared" si="0"/>
        <v/>
      </c>
      <c r="F33" s="5" t="str">
        <f t="shared" si="1"/>
        <v/>
      </c>
      <c r="I33" s="52">
        <f t="shared" ca="1" si="2"/>
        <v>46149</v>
      </c>
      <c r="K33" s="39" t="str">
        <f t="shared" si="3"/>
        <v/>
      </c>
      <c r="R33" s="46"/>
      <c r="S33" s="44" t="str">
        <f t="shared" si="4"/>
        <v/>
      </c>
      <c r="T33" s="46"/>
      <c r="AR33" s="4" t="str">
        <f t="shared" si="5"/>
        <v/>
      </c>
    </row>
    <row r="34" spans="4:44" s="5" customFormat="1" x14ac:dyDescent="0.25">
      <c r="D34" s="49" t="str">
        <f t="shared" si="0"/>
        <v/>
      </c>
      <c r="F34" s="5" t="str">
        <f t="shared" si="1"/>
        <v/>
      </c>
      <c r="I34" s="7">
        <f t="shared" ca="1" si="2"/>
        <v>46149</v>
      </c>
      <c r="K34" s="39" t="str">
        <f t="shared" si="3"/>
        <v/>
      </c>
      <c r="R34" s="44"/>
      <c r="S34" s="44" t="str">
        <f t="shared" si="4"/>
        <v/>
      </c>
      <c r="T34" s="44"/>
      <c r="AR34" s="4" t="str">
        <f t="shared" si="5"/>
        <v/>
      </c>
    </row>
    <row r="35" spans="4:44" s="8" customFormat="1" x14ac:dyDescent="0.25">
      <c r="D35" s="49" t="str">
        <f t="shared" si="0"/>
        <v/>
      </c>
      <c r="F35" s="5" t="str">
        <f t="shared" si="1"/>
        <v/>
      </c>
      <c r="I35" s="52">
        <f t="shared" ca="1" si="2"/>
        <v>46149</v>
      </c>
      <c r="K35" s="39" t="str">
        <f t="shared" si="3"/>
        <v/>
      </c>
      <c r="R35" s="46"/>
      <c r="S35" s="44" t="str">
        <f t="shared" si="4"/>
        <v/>
      </c>
      <c r="T35" s="46"/>
      <c r="AR35" s="4" t="str">
        <f t="shared" si="5"/>
        <v/>
      </c>
    </row>
    <row r="36" spans="4:44" s="5" customFormat="1" x14ac:dyDescent="0.25">
      <c r="D36" s="49" t="str">
        <f t="shared" si="0"/>
        <v/>
      </c>
      <c r="F36" s="5" t="str">
        <f t="shared" si="1"/>
        <v/>
      </c>
      <c r="I36" s="7">
        <f t="shared" ca="1" si="2"/>
        <v>46149</v>
      </c>
      <c r="K36" s="39" t="str">
        <f t="shared" si="3"/>
        <v/>
      </c>
      <c r="R36" s="44"/>
      <c r="S36" s="44" t="str">
        <f t="shared" si="4"/>
        <v/>
      </c>
      <c r="T36" s="44"/>
      <c r="AR36" s="4" t="str">
        <f t="shared" si="5"/>
        <v/>
      </c>
    </row>
    <row r="37" spans="4:44" s="8" customFormat="1" x14ac:dyDescent="0.25">
      <c r="D37" s="49" t="str">
        <f t="shared" si="0"/>
        <v/>
      </c>
      <c r="F37" s="5" t="str">
        <f t="shared" si="1"/>
        <v/>
      </c>
      <c r="I37" s="52">
        <f t="shared" ca="1" si="2"/>
        <v>46149</v>
      </c>
      <c r="K37" s="39" t="str">
        <f t="shared" si="3"/>
        <v/>
      </c>
      <c r="R37" s="46"/>
      <c r="S37" s="44" t="str">
        <f t="shared" si="4"/>
        <v/>
      </c>
      <c r="T37" s="46"/>
      <c r="AR37" s="4" t="str">
        <f t="shared" si="5"/>
        <v/>
      </c>
    </row>
    <row r="38" spans="4:44" s="5" customFormat="1" x14ac:dyDescent="0.25">
      <c r="D38" s="49" t="str">
        <f t="shared" si="0"/>
        <v/>
      </c>
      <c r="F38" s="5" t="str">
        <f t="shared" si="1"/>
        <v/>
      </c>
      <c r="I38" s="7">
        <f t="shared" ca="1" si="2"/>
        <v>46149</v>
      </c>
      <c r="K38" s="39" t="str">
        <f t="shared" si="3"/>
        <v/>
      </c>
      <c r="R38" s="44"/>
      <c r="S38" s="44" t="str">
        <f t="shared" si="4"/>
        <v/>
      </c>
      <c r="T38" s="44"/>
      <c r="AR38" s="4" t="str">
        <f t="shared" si="5"/>
        <v/>
      </c>
    </row>
    <row r="39" spans="4:44" s="8" customFormat="1" x14ac:dyDescent="0.25">
      <c r="D39" s="49" t="str">
        <f t="shared" si="0"/>
        <v/>
      </c>
      <c r="F39" s="5" t="str">
        <f t="shared" si="1"/>
        <v/>
      </c>
      <c r="I39" s="52">
        <f t="shared" ca="1" si="2"/>
        <v>46149</v>
      </c>
      <c r="K39" s="39" t="str">
        <f t="shared" si="3"/>
        <v/>
      </c>
      <c r="R39" s="46"/>
      <c r="S39" s="44" t="str">
        <f t="shared" si="4"/>
        <v/>
      </c>
      <c r="T39" s="46"/>
      <c r="AR39" s="4" t="str">
        <f t="shared" si="5"/>
        <v/>
      </c>
    </row>
    <row r="40" spans="4:44" s="5" customFormat="1" x14ac:dyDescent="0.25">
      <c r="D40" s="49" t="str">
        <f t="shared" si="0"/>
        <v/>
      </c>
      <c r="F40" s="5" t="str">
        <f t="shared" si="1"/>
        <v/>
      </c>
      <c r="I40" s="7">
        <f t="shared" ca="1" si="2"/>
        <v>46149</v>
      </c>
      <c r="K40" s="39" t="str">
        <f t="shared" si="3"/>
        <v/>
      </c>
      <c r="R40" s="44"/>
      <c r="S40" s="44" t="str">
        <f t="shared" si="4"/>
        <v/>
      </c>
      <c r="T40" s="44"/>
      <c r="AR40" s="4" t="str">
        <f t="shared" si="5"/>
        <v/>
      </c>
    </row>
    <row r="41" spans="4:44" s="8" customFormat="1" x14ac:dyDescent="0.25">
      <c r="D41" s="49" t="str">
        <f t="shared" si="0"/>
        <v/>
      </c>
      <c r="F41" s="5" t="str">
        <f t="shared" si="1"/>
        <v/>
      </c>
      <c r="I41" s="52">
        <f t="shared" ca="1" si="2"/>
        <v>46149</v>
      </c>
      <c r="K41" s="39" t="str">
        <f t="shared" si="3"/>
        <v/>
      </c>
      <c r="R41" s="46"/>
      <c r="S41" s="44" t="str">
        <f t="shared" si="4"/>
        <v/>
      </c>
      <c r="T41" s="46"/>
      <c r="AR41" s="4" t="str">
        <f t="shared" si="5"/>
        <v/>
      </c>
    </row>
    <row r="42" spans="4:44" s="5" customFormat="1" x14ac:dyDescent="0.25">
      <c r="D42" s="49" t="str">
        <f t="shared" si="0"/>
        <v/>
      </c>
      <c r="F42" s="5" t="str">
        <f t="shared" si="1"/>
        <v/>
      </c>
      <c r="I42" s="7">
        <f t="shared" ca="1" si="2"/>
        <v>46149</v>
      </c>
      <c r="K42" s="39" t="str">
        <f t="shared" si="3"/>
        <v/>
      </c>
      <c r="R42" s="44"/>
      <c r="S42" s="44" t="str">
        <f t="shared" si="4"/>
        <v/>
      </c>
      <c r="T42" s="44"/>
      <c r="AR42" s="4" t="str">
        <f t="shared" si="5"/>
        <v/>
      </c>
    </row>
    <row r="43" spans="4:44" s="8" customFormat="1" x14ac:dyDescent="0.25">
      <c r="D43" s="49" t="str">
        <f t="shared" si="0"/>
        <v/>
      </c>
      <c r="F43" s="5" t="str">
        <f t="shared" si="1"/>
        <v/>
      </c>
      <c r="I43" s="52">
        <f t="shared" ca="1" si="2"/>
        <v>46149</v>
      </c>
      <c r="K43" s="39" t="str">
        <f t="shared" si="3"/>
        <v/>
      </c>
      <c r="R43" s="46"/>
      <c r="S43" s="44" t="str">
        <f t="shared" si="4"/>
        <v/>
      </c>
      <c r="T43" s="46"/>
      <c r="AR43" s="4" t="str">
        <f t="shared" si="5"/>
        <v/>
      </c>
    </row>
    <row r="44" spans="4:44" s="5" customFormat="1" x14ac:dyDescent="0.25">
      <c r="D44" s="49" t="str">
        <f t="shared" si="0"/>
        <v/>
      </c>
      <c r="F44" s="5" t="str">
        <f t="shared" si="1"/>
        <v/>
      </c>
      <c r="I44" s="7">
        <f t="shared" ca="1" si="2"/>
        <v>46149</v>
      </c>
      <c r="K44" s="39" t="str">
        <f t="shared" si="3"/>
        <v/>
      </c>
      <c r="R44" s="44"/>
      <c r="S44" s="44" t="str">
        <f t="shared" si="4"/>
        <v/>
      </c>
      <c r="T44" s="44"/>
      <c r="AR44" s="4" t="str">
        <f t="shared" si="5"/>
        <v/>
      </c>
    </row>
    <row r="45" spans="4:44" s="8" customFormat="1" x14ac:dyDescent="0.25">
      <c r="D45" s="49" t="str">
        <f t="shared" si="0"/>
        <v/>
      </c>
      <c r="F45" s="5" t="str">
        <f t="shared" si="1"/>
        <v/>
      </c>
      <c r="I45" s="52">
        <f t="shared" ca="1" si="2"/>
        <v>46149</v>
      </c>
      <c r="K45" s="39" t="str">
        <f t="shared" si="3"/>
        <v/>
      </c>
      <c r="R45" s="46"/>
      <c r="S45" s="44" t="str">
        <f t="shared" si="4"/>
        <v/>
      </c>
      <c r="T45" s="46"/>
      <c r="AR45" s="4" t="str">
        <f t="shared" si="5"/>
        <v/>
      </c>
    </row>
    <row r="46" spans="4:44" s="5" customFormat="1" x14ac:dyDescent="0.25">
      <c r="D46" s="49" t="str">
        <f t="shared" si="0"/>
        <v/>
      </c>
      <c r="F46" s="5" t="str">
        <f t="shared" si="1"/>
        <v/>
      </c>
      <c r="I46" s="7">
        <f t="shared" ca="1" si="2"/>
        <v>46149</v>
      </c>
      <c r="K46" s="39" t="str">
        <f t="shared" si="3"/>
        <v/>
      </c>
      <c r="R46" s="44"/>
      <c r="S46" s="44" t="str">
        <f t="shared" si="4"/>
        <v/>
      </c>
      <c r="T46" s="44"/>
      <c r="AR46" s="4" t="str">
        <f t="shared" si="5"/>
        <v/>
      </c>
    </row>
    <row r="47" spans="4:44" s="8" customFormat="1" x14ac:dyDescent="0.25">
      <c r="D47" s="49" t="str">
        <f t="shared" si="0"/>
        <v/>
      </c>
      <c r="F47" s="5" t="str">
        <f t="shared" si="1"/>
        <v/>
      </c>
      <c r="I47" s="52">
        <f ca="1">TODAY()</f>
        <v>46149</v>
      </c>
      <c r="K47" s="39" t="str">
        <f t="shared" si="3"/>
        <v/>
      </c>
      <c r="R47" s="46"/>
      <c r="S47" s="44" t="str">
        <f t="shared" si="4"/>
        <v/>
      </c>
      <c r="T47" s="46"/>
      <c r="AR47" s="4" t="str">
        <f t="shared" si="5"/>
        <v/>
      </c>
    </row>
    <row r="48" spans="4:44" s="5" customFormat="1" x14ac:dyDescent="0.25">
      <c r="D48" s="49" t="str">
        <f t="shared" si="0"/>
        <v/>
      </c>
      <c r="F48" s="5" t="str">
        <f t="shared" si="1"/>
        <v/>
      </c>
      <c r="I48" s="7">
        <f t="shared" ca="1" si="2"/>
        <v>46149</v>
      </c>
      <c r="K48" s="39" t="str">
        <f t="shared" si="3"/>
        <v/>
      </c>
      <c r="R48" s="44"/>
      <c r="S48" s="44" t="str">
        <f t="shared" si="4"/>
        <v/>
      </c>
      <c r="T48" s="44"/>
      <c r="AR48" s="4" t="str">
        <f t="shared" si="5"/>
        <v/>
      </c>
    </row>
    <row r="49" spans="4:44" s="8" customFormat="1" x14ac:dyDescent="0.25">
      <c r="D49" s="49" t="str">
        <f t="shared" si="0"/>
        <v/>
      </c>
      <c r="F49" s="5" t="str">
        <f t="shared" si="1"/>
        <v/>
      </c>
      <c r="I49" s="52">
        <f t="shared" ca="1" si="2"/>
        <v>46149</v>
      </c>
      <c r="K49" s="39" t="str">
        <f t="shared" si="3"/>
        <v/>
      </c>
      <c r="R49" s="46"/>
      <c r="S49" s="44" t="str">
        <f t="shared" si="4"/>
        <v/>
      </c>
      <c r="T49" s="46"/>
      <c r="AR49" s="4" t="str">
        <f t="shared" si="5"/>
        <v/>
      </c>
    </row>
    <row r="50" spans="4:44" s="5" customFormat="1" x14ac:dyDescent="0.25">
      <c r="D50" s="49" t="str">
        <f t="shared" si="0"/>
        <v/>
      </c>
      <c r="F50" s="5" t="str">
        <f t="shared" si="1"/>
        <v/>
      </c>
      <c r="I50" s="7">
        <f t="shared" ca="1" si="2"/>
        <v>46149</v>
      </c>
      <c r="K50" s="39" t="str">
        <f t="shared" si="3"/>
        <v/>
      </c>
      <c r="R50" s="44"/>
      <c r="S50" s="44" t="str">
        <f t="shared" si="4"/>
        <v/>
      </c>
      <c r="T50" s="44"/>
      <c r="AR50" s="4" t="str">
        <f t="shared" si="5"/>
        <v/>
      </c>
    </row>
    <row r="51" spans="4:44" s="8" customFormat="1" x14ac:dyDescent="0.25">
      <c r="D51" s="49" t="str">
        <f t="shared" si="0"/>
        <v/>
      </c>
      <c r="F51" s="5" t="str">
        <f t="shared" si="1"/>
        <v/>
      </c>
      <c r="I51" s="52">
        <f t="shared" ca="1" si="2"/>
        <v>46149</v>
      </c>
      <c r="K51" s="39" t="str">
        <f t="shared" si="3"/>
        <v/>
      </c>
      <c r="R51" s="46"/>
      <c r="S51" s="44" t="str">
        <f t="shared" si="4"/>
        <v/>
      </c>
      <c r="T51" s="46"/>
      <c r="AR51" s="4" t="str">
        <f t="shared" si="5"/>
        <v/>
      </c>
    </row>
    <row r="52" spans="4:44" s="5" customFormat="1" x14ac:dyDescent="0.25">
      <c r="D52" s="49" t="str">
        <f t="shared" si="0"/>
        <v/>
      </c>
      <c r="F52" s="5" t="str">
        <f t="shared" si="1"/>
        <v/>
      </c>
      <c r="I52" s="7">
        <f t="shared" ca="1" si="2"/>
        <v>46149</v>
      </c>
      <c r="K52" s="39" t="str">
        <f t="shared" si="3"/>
        <v/>
      </c>
      <c r="R52" s="44"/>
      <c r="S52" s="44" t="str">
        <f t="shared" si="4"/>
        <v/>
      </c>
      <c r="T52" s="44"/>
      <c r="AR52" s="4" t="str">
        <f t="shared" si="5"/>
        <v/>
      </c>
    </row>
    <row r="53" spans="4:44" s="8" customFormat="1" x14ac:dyDescent="0.25">
      <c r="D53" s="49" t="str">
        <f t="shared" si="0"/>
        <v/>
      </c>
      <c r="F53" s="5" t="str">
        <f t="shared" si="1"/>
        <v/>
      </c>
      <c r="I53" s="52">
        <f t="shared" ca="1" si="2"/>
        <v>46149</v>
      </c>
      <c r="K53" s="39" t="str">
        <f t="shared" si="3"/>
        <v/>
      </c>
      <c r="R53" s="46"/>
      <c r="S53" s="44" t="str">
        <f t="shared" si="4"/>
        <v/>
      </c>
      <c r="T53" s="46"/>
      <c r="AR53" s="4" t="str">
        <f t="shared" si="5"/>
        <v/>
      </c>
    </row>
    <row r="54" spans="4:44" s="5" customFormat="1" x14ac:dyDescent="0.25">
      <c r="D54" s="49" t="str">
        <f t="shared" si="0"/>
        <v/>
      </c>
      <c r="F54" s="5" t="str">
        <f t="shared" si="1"/>
        <v/>
      </c>
      <c r="I54" s="7">
        <f t="shared" ca="1" si="2"/>
        <v>46149</v>
      </c>
      <c r="K54" s="39" t="str">
        <f t="shared" si="3"/>
        <v/>
      </c>
      <c r="R54" s="44"/>
      <c r="S54" s="44" t="str">
        <f t="shared" si="4"/>
        <v/>
      </c>
      <c r="T54" s="44"/>
      <c r="AR54" s="4" t="str">
        <f t="shared" si="5"/>
        <v/>
      </c>
    </row>
    <row r="55" spans="4:44" s="8" customFormat="1" x14ac:dyDescent="0.25">
      <c r="D55" s="49" t="str">
        <f t="shared" si="0"/>
        <v/>
      </c>
      <c r="F55" s="5" t="str">
        <f t="shared" si="1"/>
        <v/>
      </c>
      <c r="I55" s="52">
        <f t="shared" ca="1" si="2"/>
        <v>46149</v>
      </c>
      <c r="K55" s="39" t="str">
        <f t="shared" si="3"/>
        <v/>
      </c>
      <c r="R55" s="46"/>
      <c r="S55" s="44" t="str">
        <f t="shared" si="4"/>
        <v/>
      </c>
      <c r="T55" s="46"/>
      <c r="AR55" s="4" t="str">
        <f t="shared" si="5"/>
        <v/>
      </c>
    </row>
    <row r="56" spans="4:44" s="5" customFormat="1" x14ac:dyDescent="0.25">
      <c r="D56" s="49" t="str">
        <f t="shared" si="0"/>
        <v/>
      </c>
      <c r="F56" s="5" t="str">
        <f t="shared" si="1"/>
        <v/>
      </c>
      <c r="I56" s="7">
        <f t="shared" ca="1" si="2"/>
        <v>46149</v>
      </c>
      <c r="K56" s="39" t="str">
        <f t="shared" si="3"/>
        <v/>
      </c>
      <c r="R56" s="44"/>
      <c r="S56" s="44" t="str">
        <f t="shared" si="4"/>
        <v/>
      </c>
      <c r="T56" s="44"/>
      <c r="AR56" s="4" t="str">
        <f t="shared" si="5"/>
        <v/>
      </c>
    </row>
    <row r="57" spans="4:44" s="8" customFormat="1" x14ac:dyDescent="0.25">
      <c r="D57" s="49" t="str">
        <f t="shared" si="0"/>
        <v/>
      </c>
      <c r="F57" s="5" t="str">
        <f t="shared" si="1"/>
        <v/>
      </c>
      <c r="I57" s="52">
        <f t="shared" ca="1" si="2"/>
        <v>46149</v>
      </c>
      <c r="K57" s="39" t="str">
        <f t="shared" si="3"/>
        <v/>
      </c>
      <c r="R57" s="46"/>
      <c r="S57" s="44" t="str">
        <f t="shared" si="4"/>
        <v/>
      </c>
      <c r="T57" s="46"/>
      <c r="AR57" s="4" t="str">
        <f t="shared" si="5"/>
        <v/>
      </c>
    </row>
    <row r="58" spans="4:44" s="5" customFormat="1" x14ac:dyDescent="0.25">
      <c r="D58" s="49" t="str">
        <f t="shared" si="0"/>
        <v/>
      </c>
      <c r="F58" s="5" t="str">
        <f t="shared" si="1"/>
        <v/>
      </c>
      <c r="I58" s="7">
        <f t="shared" ca="1" si="2"/>
        <v>46149</v>
      </c>
      <c r="K58" s="39" t="str">
        <f t="shared" si="3"/>
        <v/>
      </c>
      <c r="R58" s="44"/>
      <c r="S58" s="44" t="str">
        <f t="shared" si="4"/>
        <v/>
      </c>
      <c r="T58" s="44"/>
      <c r="AR58" s="4" t="str">
        <f t="shared" si="5"/>
        <v/>
      </c>
    </row>
    <row r="59" spans="4:44" s="8" customFormat="1" x14ac:dyDescent="0.25">
      <c r="D59" s="49" t="str">
        <f t="shared" si="0"/>
        <v/>
      </c>
      <c r="F59" s="5" t="str">
        <f t="shared" si="1"/>
        <v/>
      </c>
      <c r="I59" s="52">
        <f t="shared" ca="1" si="2"/>
        <v>46149</v>
      </c>
      <c r="K59" s="39" t="str">
        <f t="shared" si="3"/>
        <v/>
      </c>
      <c r="R59" s="46"/>
      <c r="S59" s="44" t="str">
        <f t="shared" si="4"/>
        <v/>
      </c>
      <c r="T59" s="46"/>
      <c r="AR59" s="4" t="str">
        <f t="shared" si="5"/>
        <v/>
      </c>
    </row>
    <row r="60" spans="4:44" s="5" customFormat="1" x14ac:dyDescent="0.25">
      <c r="D60" s="49" t="str">
        <f t="shared" si="0"/>
        <v/>
      </c>
      <c r="F60" s="5" t="str">
        <f t="shared" si="1"/>
        <v/>
      </c>
      <c r="I60" s="7">
        <f t="shared" ca="1" si="2"/>
        <v>46149</v>
      </c>
      <c r="K60" s="39" t="str">
        <f t="shared" si="3"/>
        <v/>
      </c>
      <c r="R60" s="44"/>
      <c r="S60" s="44" t="str">
        <f t="shared" si="4"/>
        <v/>
      </c>
      <c r="T60" s="44"/>
      <c r="AR60" s="4" t="str">
        <f t="shared" si="5"/>
        <v/>
      </c>
    </row>
    <row r="61" spans="4:44" s="8" customFormat="1" x14ac:dyDescent="0.25">
      <c r="D61" s="49" t="str">
        <f t="shared" si="0"/>
        <v/>
      </c>
      <c r="F61" s="5" t="str">
        <f t="shared" si="1"/>
        <v/>
      </c>
      <c r="I61" s="52">
        <f t="shared" ca="1" si="2"/>
        <v>46149</v>
      </c>
      <c r="K61" s="39" t="str">
        <f t="shared" si="3"/>
        <v/>
      </c>
      <c r="R61" s="46"/>
      <c r="S61" s="44" t="str">
        <f t="shared" si="4"/>
        <v/>
      </c>
      <c r="T61" s="46"/>
      <c r="AR61" s="4" t="str">
        <f t="shared" si="5"/>
        <v/>
      </c>
    </row>
    <row r="62" spans="4:44" s="5" customFormat="1" x14ac:dyDescent="0.25">
      <c r="D62" s="49" t="str">
        <f t="shared" si="0"/>
        <v/>
      </c>
      <c r="F62" s="5" t="str">
        <f t="shared" si="1"/>
        <v/>
      </c>
      <c r="I62" s="7">
        <f t="shared" ca="1" si="2"/>
        <v>46149</v>
      </c>
      <c r="K62" s="39" t="str">
        <f t="shared" si="3"/>
        <v/>
      </c>
      <c r="R62" s="44"/>
      <c r="S62" s="44" t="str">
        <f t="shared" si="4"/>
        <v/>
      </c>
      <c r="T62" s="44"/>
      <c r="AR62" s="4" t="str">
        <f t="shared" si="5"/>
        <v/>
      </c>
    </row>
    <row r="63" spans="4:44" s="8" customFormat="1" x14ac:dyDescent="0.25">
      <c r="D63" s="49" t="str">
        <f t="shared" si="0"/>
        <v/>
      </c>
      <c r="F63" s="5" t="str">
        <f t="shared" si="1"/>
        <v/>
      </c>
      <c r="I63" s="52">
        <f t="shared" ca="1" si="2"/>
        <v>46149</v>
      </c>
      <c r="K63" s="39" t="str">
        <f t="shared" si="3"/>
        <v/>
      </c>
      <c r="R63" s="46"/>
      <c r="S63" s="44" t="str">
        <f t="shared" si="4"/>
        <v/>
      </c>
      <c r="T63" s="46"/>
      <c r="AR63" s="4" t="str">
        <f t="shared" si="5"/>
        <v/>
      </c>
    </row>
    <row r="64" spans="4:44" s="5" customFormat="1" x14ac:dyDescent="0.25">
      <c r="D64" s="49" t="str">
        <f t="shared" si="0"/>
        <v/>
      </c>
      <c r="F64" s="5" t="str">
        <f t="shared" si="1"/>
        <v/>
      </c>
      <c r="I64" s="7">
        <f t="shared" ca="1" si="2"/>
        <v>46149</v>
      </c>
      <c r="K64" s="39" t="str">
        <f t="shared" si="3"/>
        <v/>
      </c>
      <c r="R64" s="44"/>
      <c r="S64" s="44" t="str">
        <f t="shared" si="4"/>
        <v/>
      </c>
      <c r="T64" s="44"/>
      <c r="AR64" s="4" t="str">
        <f t="shared" si="5"/>
        <v/>
      </c>
    </row>
    <row r="65" spans="4:44" s="8" customFormat="1" x14ac:dyDescent="0.25">
      <c r="D65" s="49" t="str">
        <f t="shared" si="0"/>
        <v/>
      </c>
      <c r="F65" s="5" t="str">
        <f t="shared" si="1"/>
        <v/>
      </c>
      <c r="I65" s="52">
        <f t="shared" ca="1" si="2"/>
        <v>46149</v>
      </c>
      <c r="K65" s="39" t="str">
        <f t="shared" si="3"/>
        <v/>
      </c>
      <c r="R65" s="46"/>
      <c r="S65" s="44" t="str">
        <f t="shared" si="4"/>
        <v/>
      </c>
      <c r="T65" s="46"/>
      <c r="AR65" s="4" t="str">
        <f t="shared" si="5"/>
        <v/>
      </c>
    </row>
    <row r="66" spans="4:44" s="5" customFormat="1" x14ac:dyDescent="0.25">
      <c r="D66" s="49" t="str">
        <f t="shared" si="0"/>
        <v/>
      </c>
      <c r="F66" s="5" t="str">
        <f t="shared" si="1"/>
        <v/>
      </c>
      <c r="I66" s="7">
        <f t="shared" ca="1" si="2"/>
        <v>46149</v>
      </c>
      <c r="K66" s="39" t="str">
        <f t="shared" si="3"/>
        <v/>
      </c>
      <c r="R66" s="44"/>
      <c r="S66" s="44" t="str">
        <f t="shared" si="4"/>
        <v/>
      </c>
      <c r="T66" s="44"/>
      <c r="AR66" s="4" t="str">
        <f t="shared" si="5"/>
        <v/>
      </c>
    </row>
    <row r="67" spans="4:44" s="8" customFormat="1" x14ac:dyDescent="0.25">
      <c r="D67" s="49" t="str">
        <f t="shared" ref="D67:D130" si="6">IF(TRIM(F67)="","",COUNTIF($F$2:$F$200,F67))</f>
        <v/>
      </c>
      <c r="F67" s="5" t="str">
        <f t="shared" ref="F67:F130" si="7">IF(AND(LEN(TRIM(G67))=0,LEN(TRIM(H67))=0),"",CONCATENATE(TRIM(G67),", ",TRIM(H67)))</f>
        <v/>
      </c>
      <c r="I67" s="52">
        <f ca="1">TODAY()</f>
        <v>46149</v>
      </c>
      <c r="K67" s="39" t="str">
        <f t="shared" ref="K67:K130" si="8">IF(AND(TRIM(A67)&lt;&gt;"",TRIM(J67)&lt;&gt;""),IFERROR(DATEDIF(J67,A67,"Y"),""),"")</f>
        <v/>
      </c>
      <c r="R67" s="46"/>
      <c r="S67" s="44" t="str">
        <f t="shared" ref="S67:S130" si="9">IFERROR(IF(OR(Q67="Outreach",Q67=""),"",R67),"")</f>
        <v/>
      </c>
      <c r="T67" s="46"/>
      <c r="AR67" s="4" t="str">
        <f t="shared" ref="AR67:AR130" si="10">IF(R67&lt;&gt;"",R67*1440,"")</f>
        <v/>
      </c>
    </row>
    <row r="68" spans="4:44" s="5" customFormat="1" x14ac:dyDescent="0.25">
      <c r="D68" s="49" t="str">
        <f t="shared" si="6"/>
        <v/>
      </c>
      <c r="F68" s="5" t="str">
        <f t="shared" si="7"/>
        <v/>
      </c>
      <c r="I68" s="7">
        <f ca="1">TODAY()</f>
        <v>46149</v>
      </c>
      <c r="K68" s="39" t="str">
        <f t="shared" si="8"/>
        <v/>
      </c>
      <c r="R68" s="44"/>
      <c r="S68" s="44" t="str">
        <f t="shared" si="9"/>
        <v/>
      </c>
      <c r="T68" s="44"/>
      <c r="AR68" s="4" t="str">
        <f t="shared" si="10"/>
        <v/>
      </c>
    </row>
    <row r="69" spans="4:44" s="8" customFormat="1" x14ac:dyDescent="0.25">
      <c r="D69" s="49" t="str">
        <f t="shared" si="6"/>
        <v/>
      </c>
      <c r="F69" s="5" t="str">
        <f t="shared" si="7"/>
        <v/>
      </c>
      <c r="I69" s="52">
        <f ca="1">TODAY()</f>
        <v>46149</v>
      </c>
      <c r="K69" s="39" t="str">
        <f t="shared" si="8"/>
        <v/>
      </c>
      <c r="R69" s="46"/>
      <c r="S69" s="44" t="str">
        <f t="shared" si="9"/>
        <v/>
      </c>
      <c r="T69" s="46"/>
      <c r="AR69" s="4" t="str">
        <f t="shared" si="10"/>
        <v/>
      </c>
    </row>
    <row r="70" spans="4:44" s="5" customFormat="1" x14ac:dyDescent="0.25">
      <c r="D70" s="49" t="str">
        <f t="shared" si="6"/>
        <v/>
      </c>
      <c r="F70" s="5" t="str">
        <f t="shared" si="7"/>
        <v/>
      </c>
      <c r="I70" s="7">
        <f t="shared" ref="I70:I95" ca="1" si="11">TODAY()</f>
        <v>46149</v>
      </c>
      <c r="K70" s="39" t="str">
        <f t="shared" si="8"/>
        <v/>
      </c>
      <c r="R70" s="44"/>
      <c r="S70" s="44" t="str">
        <f t="shared" si="9"/>
        <v/>
      </c>
      <c r="T70" s="44"/>
      <c r="AR70" s="4" t="str">
        <f t="shared" si="10"/>
        <v/>
      </c>
    </row>
    <row r="71" spans="4:44" s="8" customFormat="1" x14ac:dyDescent="0.25">
      <c r="D71" s="49" t="str">
        <f t="shared" si="6"/>
        <v/>
      </c>
      <c r="F71" s="5" t="str">
        <f t="shared" si="7"/>
        <v/>
      </c>
      <c r="I71" s="52">
        <f t="shared" ca="1" si="11"/>
        <v>46149</v>
      </c>
      <c r="K71" s="39" t="str">
        <f t="shared" si="8"/>
        <v/>
      </c>
      <c r="R71" s="46"/>
      <c r="S71" s="44" t="str">
        <f t="shared" si="9"/>
        <v/>
      </c>
      <c r="T71" s="46"/>
      <c r="AR71" s="4" t="str">
        <f t="shared" si="10"/>
        <v/>
      </c>
    </row>
    <row r="72" spans="4:44" s="5" customFormat="1" x14ac:dyDescent="0.25">
      <c r="D72" s="49" t="str">
        <f t="shared" si="6"/>
        <v/>
      </c>
      <c r="F72" s="5" t="str">
        <f t="shared" si="7"/>
        <v/>
      </c>
      <c r="I72" s="7">
        <f t="shared" ca="1" si="11"/>
        <v>46149</v>
      </c>
      <c r="K72" s="39" t="str">
        <f t="shared" si="8"/>
        <v/>
      </c>
      <c r="R72" s="44"/>
      <c r="S72" s="44" t="str">
        <f t="shared" si="9"/>
        <v/>
      </c>
      <c r="T72" s="44"/>
      <c r="AR72" s="4" t="str">
        <f t="shared" si="10"/>
        <v/>
      </c>
    </row>
    <row r="73" spans="4:44" s="8" customFormat="1" x14ac:dyDescent="0.25">
      <c r="D73" s="49" t="str">
        <f t="shared" si="6"/>
        <v/>
      </c>
      <c r="F73" s="5" t="str">
        <f t="shared" si="7"/>
        <v/>
      </c>
      <c r="I73" s="52">
        <f t="shared" ca="1" si="11"/>
        <v>46149</v>
      </c>
      <c r="K73" s="39" t="str">
        <f t="shared" si="8"/>
        <v/>
      </c>
      <c r="R73" s="46"/>
      <c r="S73" s="44" t="str">
        <f t="shared" si="9"/>
        <v/>
      </c>
      <c r="T73" s="46"/>
      <c r="AR73" s="4" t="str">
        <f t="shared" si="10"/>
        <v/>
      </c>
    </row>
    <row r="74" spans="4:44" s="5" customFormat="1" x14ac:dyDescent="0.25">
      <c r="D74" s="49" t="str">
        <f t="shared" si="6"/>
        <v/>
      </c>
      <c r="F74" s="5" t="str">
        <f t="shared" si="7"/>
        <v/>
      </c>
      <c r="I74" s="7">
        <f t="shared" ca="1" si="11"/>
        <v>46149</v>
      </c>
      <c r="K74" s="39" t="str">
        <f t="shared" si="8"/>
        <v/>
      </c>
      <c r="R74" s="44"/>
      <c r="S74" s="44" t="str">
        <f t="shared" si="9"/>
        <v/>
      </c>
      <c r="T74" s="44"/>
      <c r="AR74" s="4" t="str">
        <f t="shared" si="10"/>
        <v/>
      </c>
    </row>
    <row r="75" spans="4:44" s="8" customFormat="1" x14ac:dyDescent="0.25">
      <c r="D75" s="49" t="str">
        <f t="shared" si="6"/>
        <v/>
      </c>
      <c r="F75" s="5" t="str">
        <f t="shared" si="7"/>
        <v/>
      </c>
      <c r="I75" s="52">
        <f t="shared" ca="1" si="11"/>
        <v>46149</v>
      </c>
      <c r="K75" s="39" t="str">
        <f t="shared" si="8"/>
        <v/>
      </c>
      <c r="R75" s="46"/>
      <c r="S75" s="44" t="str">
        <f t="shared" si="9"/>
        <v/>
      </c>
      <c r="T75" s="46"/>
      <c r="AR75" s="4" t="str">
        <f t="shared" si="10"/>
        <v/>
      </c>
    </row>
    <row r="76" spans="4:44" s="5" customFormat="1" x14ac:dyDescent="0.25">
      <c r="D76" s="49" t="str">
        <f t="shared" si="6"/>
        <v/>
      </c>
      <c r="F76" s="5" t="str">
        <f t="shared" si="7"/>
        <v/>
      </c>
      <c r="I76" s="7">
        <f t="shared" ca="1" si="11"/>
        <v>46149</v>
      </c>
      <c r="K76" s="39" t="str">
        <f t="shared" si="8"/>
        <v/>
      </c>
      <c r="R76" s="44"/>
      <c r="S76" s="44" t="str">
        <f t="shared" si="9"/>
        <v/>
      </c>
      <c r="T76" s="44"/>
      <c r="AR76" s="4" t="str">
        <f t="shared" si="10"/>
        <v/>
      </c>
    </row>
    <row r="77" spans="4:44" s="8" customFormat="1" x14ac:dyDescent="0.25">
      <c r="D77" s="49" t="str">
        <f t="shared" si="6"/>
        <v/>
      </c>
      <c r="F77" s="5" t="str">
        <f t="shared" si="7"/>
        <v/>
      </c>
      <c r="I77" s="52">
        <f t="shared" ca="1" si="11"/>
        <v>46149</v>
      </c>
      <c r="K77" s="39" t="str">
        <f t="shared" si="8"/>
        <v/>
      </c>
      <c r="R77" s="46"/>
      <c r="S77" s="44" t="str">
        <f t="shared" si="9"/>
        <v/>
      </c>
      <c r="T77" s="46"/>
      <c r="AR77" s="4" t="str">
        <f t="shared" si="10"/>
        <v/>
      </c>
    </row>
    <row r="78" spans="4:44" s="5" customFormat="1" x14ac:dyDescent="0.25">
      <c r="D78" s="49" t="str">
        <f t="shared" si="6"/>
        <v/>
      </c>
      <c r="F78" s="5" t="str">
        <f t="shared" si="7"/>
        <v/>
      </c>
      <c r="I78" s="7">
        <f t="shared" ca="1" si="11"/>
        <v>46149</v>
      </c>
      <c r="K78" s="39" t="str">
        <f t="shared" si="8"/>
        <v/>
      </c>
      <c r="R78" s="44"/>
      <c r="S78" s="44" t="str">
        <f t="shared" si="9"/>
        <v/>
      </c>
      <c r="T78" s="44"/>
      <c r="AR78" s="4" t="str">
        <f t="shared" si="10"/>
        <v/>
      </c>
    </row>
    <row r="79" spans="4:44" s="8" customFormat="1" x14ac:dyDescent="0.25">
      <c r="D79" s="49" t="str">
        <f t="shared" si="6"/>
        <v/>
      </c>
      <c r="F79" s="5" t="str">
        <f t="shared" si="7"/>
        <v/>
      </c>
      <c r="I79" s="52">
        <f t="shared" ca="1" si="11"/>
        <v>46149</v>
      </c>
      <c r="K79" s="39" t="str">
        <f t="shared" si="8"/>
        <v/>
      </c>
      <c r="R79" s="46"/>
      <c r="S79" s="44" t="str">
        <f t="shared" si="9"/>
        <v/>
      </c>
      <c r="T79" s="46"/>
      <c r="AR79" s="4" t="str">
        <f t="shared" si="10"/>
        <v/>
      </c>
    </row>
    <row r="80" spans="4:44" s="5" customFormat="1" x14ac:dyDescent="0.25">
      <c r="D80" s="49" t="str">
        <f t="shared" si="6"/>
        <v/>
      </c>
      <c r="F80" s="5" t="str">
        <f t="shared" si="7"/>
        <v/>
      </c>
      <c r="I80" s="7">
        <f t="shared" ca="1" si="11"/>
        <v>46149</v>
      </c>
      <c r="K80" s="39" t="str">
        <f t="shared" si="8"/>
        <v/>
      </c>
      <c r="R80" s="44"/>
      <c r="S80" s="44" t="str">
        <f t="shared" si="9"/>
        <v/>
      </c>
      <c r="T80" s="44"/>
      <c r="AR80" s="4" t="str">
        <f t="shared" si="10"/>
        <v/>
      </c>
    </row>
    <row r="81" spans="4:44" s="8" customFormat="1" x14ac:dyDescent="0.25">
      <c r="D81" s="49" t="str">
        <f t="shared" si="6"/>
        <v/>
      </c>
      <c r="F81" s="5" t="str">
        <f t="shared" si="7"/>
        <v/>
      </c>
      <c r="I81" s="52">
        <f t="shared" ca="1" si="11"/>
        <v>46149</v>
      </c>
      <c r="K81" s="39" t="str">
        <f t="shared" si="8"/>
        <v/>
      </c>
      <c r="R81" s="46"/>
      <c r="S81" s="44" t="str">
        <f t="shared" si="9"/>
        <v/>
      </c>
      <c r="T81" s="46"/>
      <c r="AR81" s="4" t="str">
        <f t="shared" si="10"/>
        <v/>
      </c>
    </row>
    <row r="82" spans="4:44" s="5" customFormat="1" x14ac:dyDescent="0.25">
      <c r="D82" s="49" t="str">
        <f t="shared" si="6"/>
        <v/>
      </c>
      <c r="F82" s="5" t="str">
        <f t="shared" si="7"/>
        <v/>
      </c>
      <c r="I82" s="7">
        <f t="shared" ca="1" si="11"/>
        <v>46149</v>
      </c>
      <c r="K82" s="39" t="str">
        <f t="shared" si="8"/>
        <v/>
      </c>
      <c r="R82" s="44"/>
      <c r="S82" s="44" t="str">
        <f t="shared" si="9"/>
        <v/>
      </c>
      <c r="T82" s="44"/>
      <c r="AR82" s="4" t="str">
        <f t="shared" si="10"/>
        <v/>
      </c>
    </row>
    <row r="83" spans="4:44" s="8" customFormat="1" x14ac:dyDescent="0.25">
      <c r="D83" s="49" t="str">
        <f t="shared" si="6"/>
        <v/>
      </c>
      <c r="F83" s="5" t="str">
        <f t="shared" si="7"/>
        <v/>
      </c>
      <c r="I83" s="52">
        <f t="shared" ca="1" si="11"/>
        <v>46149</v>
      </c>
      <c r="K83" s="39" t="str">
        <f t="shared" si="8"/>
        <v/>
      </c>
      <c r="R83" s="46"/>
      <c r="S83" s="44" t="str">
        <f t="shared" si="9"/>
        <v/>
      </c>
      <c r="T83" s="46"/>
      <c r="AR83" s="4" t="str">
        <f t="shared" si="10"/>
        <v/>
      </c>
    </row>
    <row r="84" spans="4:44" s="5" customFormat="1" x14ac:dyDescent="0.25">
      <c r="D84" s="49" t="str">
        <f t="shared" si="6"/>
        <v/>
      </c>
      <c r="F84" s="5" t="str">
        <f t="shared" si="7"/>
        <v/>
      </c>
      <c r="I84" s="7">
        <f t="shared" ca="1" si="11"/>
        <v>46149</v>
      </c>
      <c r="K84" s="39" t="str">
        <f t="shared" si="8"/>
        <v/>
      </c>
      <c r="R84" s="44"/>
      <c r="S84" s="44" t="str">
        <f t="shared" si="9"/>
        <v/>
      </c>
      <c r="T84" s="44"/>
      <c r="AR84" s="4" t="str">
        <f t="shared" si="10"/>
        <v/>
      </c>
    </row>
    <row r="85" spans="4:44" s="8" customFormat="1" x14ac:dyDescent="0.25">
      <c r="D85" s="49" t="str">
        <f t="shared" si="6"/>
        <v/>
      </c>
      <c r="F85" s="5" t="str">
        <f t="shared" si="7"/>
        <v/>
      </c>
      <c r="I85" s="52">
        <f t="shared" ca="1" si="11"/>
        <v>46149</v>
      </c>
      <c r="K85" s="39" t="str">
        <f t="shared" si="8"/>
        <v/>
      </c>
      <c r="R85" s="46"/>
      <c r="S85" s="44" t="str">
        <f t="shared" si="9"/>
        <v/>
      </c>
      <c r="T85" s="46"/>
      <c r="AR85" s="4" t="str">
        <f t="shared" si="10"/>
        <v/>
      </c>
    </row>
    <row r="86" spans="4:44" s="5" customFormat="1" x14ac:dyDescent="0.25">
      <c r="D86" s="49" t="str">
        <f t="shared" si="6"/>
        <v/>
      </c>
      <c r="F86" s="5" t="str">
        <f t="shared" si="7"/>
        <v/>
      </c>
      <c r="I86" s="7">
        <f t="shared" ca="1" si="11"/>
        <v>46149</v>
      </c>
      <c r="K86" s="39" t="str">
        <f t="shared" si="8"/>
        <v/>
      </c>
      <c r="R86" s="44"/>
      <c r="S86" s="44" t="str">
        <f t="shared" si="9"/>
        <v/>
      </c>
      <c r="T86" s="44"/>
      <c r="AR86" s="4" t="str">
        <f t="shared" si="10"/>
        <v/>
      </c>
    </row>
    <row r="87" spans="4:44" s="8" customFormat="1" x14ac:dyDescent="0.25">
      <c r="D87" s="49" t="str">
        <f t="shared" si="6"/>
        <v/>
      </c>
      <c r="F87" s="5" t="str">
        <f t="shared" si="7"/>
        <v/>
      </c>
      <c r="I87" s="52">
        <f t="shared" ca="1" si="11"/>
        <v>46149</v>
      </c>
      <c r="K87" s="39" t="str">
        <f t="shared" si="8"/>
        <v/>
      </c>
      <c r="R87" s="46"/>
      <c r="S87" s="44" t="str">
        <f t="shared" si="9"/>
        <v/>
      </c>
      <c r="T87" s="46"/>
      <c r="AR87" s="4" t="str">
        <f t="shared" si="10"/>
        <v/>
      </c>
    </row>
    <row r="88" spans="4:44" s="5" customFormat="1" x14ac:dyDescent="0.25">
      <c r="D88" s="49" t="str">
        <f t="shared" si="6"/>
        <v/>
      </c>
      <c r="F88" s="5" t="str">
        <f t="shared" si="7"/>
        <v/>
      </c>
      <c r="I88" s="7">
        <f t="shared" ca="1" si="11"/>
        <v>46149</v>
      </c>
      <c r="K88" s="39" t="str">
        <f t="shared" si="8"/>
        <v/>
      </c>
      <c r="R88" s="44"/>
      <c r="S88" s="44" t="str">
        <f t="shared" si="9"/>
        <v/>
      </c>
      <c r="T88" s="44"/>
      <c r="AR88" s="4" t="str">
        <f t="shared" si="10"/>
        <v/>
      </c>
    </row>
    <row r="89" spans="4:44" s="8" customFormat="1" x14ac:dyDescent="0.25">
      <c r="D89" s="49" t="str">
        <f t="shared" si="6"/>
        <v/>
      </c>
      <c r="F89" s="5" t="str">
        <f t="shared" si="7"/>
        <v/>
      </c>
      <c r="I89" s="52">
        <f t="shared" ca="1" si="11"/>
        <v>46149</v>
      </c>
      <c r="K89" s="39" t="str">
        <f t="shared" si="8"/>
        <v/>
      </c>
      <c r="R89" s="46"/>
      <c r="S89" s="44" t="str">
        <f t="shared" si="9"/>
        <v/>
      </c>
      <c r="T89" s="46"/>
      <c r="AR89" s="4" t="str">
        <f t="shared" si="10"/>
        <v/>
      </c>
    </row>
    <row r="90" spans="4:44" s="5" customFormat="1" x14ac:dyDescent="0.25">
      <c r="D90" s="49" t="str">
        <f t="shared" si="6"/>
        <v/>
      </c>
      <c r="F90" s="5" t="str">
        <f t="shared" si="7"/>
        <v/>
      </c>
      <c r="I90" s="7">
        <f t="shared" ca="1" si="11"/>
        <v>46149</v>
      </c>
      <c r="K90" s="39" t="str">
        <f t="shared" si="8"/>
        <v/>
      </c>
      <c r="R90" s="44"/>
      <c r="S90" s="44" t="str">
        <f t="shared" si="9"/>
        <v/>
      </c>
      <c r="T90" s="44"/>
      <c r="AR90" s="4" t="str">
        <f t="shared" si="10"/>
        <v/>
      </c>
    </row>
    <row r="91" spans="4:44" s="8" customFormat="1" x14ac:dyDescent="0.25">
      <c r="D91" s="49" t="str">
        <f t="shared" si="6"/>
        <v/>
      </c>
      <c r="F91" s="5" t="str">
        <f t="shared" si="7"/>
        <v/>
      </c>
      <c r="I91" s="52">
        <f t="shared" ca="1" si="11"/>
        <v>46149</v>
      </c>
      <c r="K91" s="39" t="str">
        <f t="shared" si="8"/>
        <v/>
      </c>
      <c r="R91" s="46"/>
      <c r="S91" s="44" t="str">
        <f t="shared" si="9"/>
        <v/>
      </c>
      <c r="T91" s="46"/>
      <c r="AR91" s="4" t="str">
        <f t="shared" si="10"/>
        <v/>
      </c>
    </row>
    <row r="92" spans="4:44" s="5" customFormat="1" x14ac:dyDescent="0.25">
      <c r="D92" s="49" t="str">
        <f t="shared" si="6"/>
        <v/>
      </c>
      <c r="F92" s="5" t="str">
        <f t="shared" si="7"/>
        <v/>
      </c>
      <c r="I92" s="7">
        <f t="shared" ca="1" si="11"/>
        <v>46149</v>
      </c>
      <c r="K92" s="39" t="str">
        <f t="shared" si="8"/>
        <v/>
      </c>
      <c r="R92" s="44"/>
      <c r="S92" s="44" t="str">
        <f t="shared" si="9"/>
        <v/>
      </c>
      <c r="T92" s="44"/>
      <c r="AR92" s="4" t="str">
        <f t="shared" si="10"/>
        <v/>
      </c>
    </row>
    <row r="93" spans="4:44" s="8" customFormat="1" x14ac:dyDescent="0.25">
      <c r="D93" s="49" t="str">
        <f t="shared" si="6"/>
        <v/>
      </c>
      <c r="F93" s="5" t="str">
        <f t="shared" si="7"/>
        <v/>
      </c>
      <c r="I93" s="52">
        <f t="shared" ca="1" si="11"/>
        <v>46149</v>
      </c>
      <c r="K93" s="39" t="str">
        <f t="shared" si="8"/>
        <v/>
      </c>
      <c r="R93" s="46"/>
      <c r="S93" s="44" t="str">
        <f t="shared" si="9"/>
        <v/>
      </c>
      <c r="T93" s="46"/>
      <c r="AR93" s="4" t="str">
        <f t="shared" si="10"/>
        <v/>
      </c>
    </row>
    <row r="94" spans="4:44" s="5" customFormat="1" x14ac:dyDescent="0.25">
      <c r="D94" s="49" t="str">
        <f t="shared" si="6"/>
        <v/>
      </c>
      <c r="F94" s="5" t="str">
        <f t="shared" si="7"/>
        <v/>
      </c>
      <c r="I94" s="7">
        <f t="shared" ca="1" si="11"/>
        <v>46149</v>
      </c>
      <c r="K94" s="39" t="str">
        <f t="shared" si="8"/>
        <v/>
      </c>
      <c r="R94" s="44"/>
      <c r="S94" s="44" t="str">
        <f t="shared" si="9"/>
        <v/>
      </c>
      <c r="T94" s="44"/>
      <c r="AR94" s="4" t="str">
        <f t="shared" si="10"/>
        <v/>
      </c>
    </row>
    <row r="95" spans="4:44" s="8" customFormat="1" x14ac:dyDescent="0.25">
      <c r="D95" s="49" t="str">
        <f t="shared" si="6"/>
        <v/>
      </c>
      <c r="F95" s="5" t="str">
        <f t="shared" si="7"/>
        <v/>
      </c>
      <c r="I95" s="52">
        <f t="shared" ca="1" si="11"/>
        <v>46149</v>
      </c>
      <c r="K95" s="39" t="str">
        <f t="shared" si="8"/>
        <v/>
      </c>
      <c r="R95" s="46"/>
      <c r="S95" s="44" t="str">
        <f t="shared" si="9"/>
        <v/>
      </c>
      <c r="T95" s="46"/>
      <c r="AR95" s="4" t="str">
        <f t="shared" si="10"/>
        <v/>
      </c>
    </row>
    <row r="96" spans="4:44" s="5" customFormat="1" x14ac:dyDescent="0.25">
      <c r="D96" s="49" t="str">
        <f t="shared" si="6"/>
        <v/>
      </c>
      <c r="F96" s="5" t="str">
        <f t="shared" si="7"/>
        <v/>
      </c>
      <c r="I96" s="7">
        <f ca="1">TODAY()</f>
        <v>46149</v>
      </c>
      <c r="K96" s="39" t="str">
        <f t="shared" si="8"/>
        <v/>
      </c>
      <c r="R96" s="44"/>
      <c r="S96" s="44" t="str">
        <f t="shared" si="9"/>
        <v/>
      </c>
      <c r="T96" s="44"/>
      <c r="AR96" s="4" t="str">
        <f t="shared" si="10"/>
        <v/>
      </c>
    </row>
    <row r="97" spans="4:44" s="8" customFormat="1" x14ac:dyDescent="0.25">
      <c r="D97" s="49" t="str">
        <f t="shared" si="6"/>
        <v/>
      </c>
      <c r="F97" s="5" t="str">
        <f t="shared" si="7"/>
        <v/>
      </c>
      <c r="I97" s="52">
        <f t="shared" ref="I97:I130" ca="1" si="12">TODAY()</f>
        <v>46149</v>
      </c>
      <c r="K97" s="39" t="str">
        <f t="shared" si="8"/>
        <v/>
      </c>
      <c r="R97" s="46"/>
      <c r="S97" s="44" t="str">
        <f t="shared" si="9"/>
        <v/>
      </c>
      <c r="T97" s="46"/>
      <c r="AR97" s="4" t="str">
        <f t="shared" si="10"/>
        <v/>
      </c>
    </row>
    <row r="98" spans="4:44" s="5" customFormat="1" x14ac:dyDescent="0.25">
      <c r="D98" s="49" t="str">
        <f t="shared" si="6"/>
        <v/>
      </c>
      <c r="F98" s="5" t="str">
        <f t="shared" si="7"/>
        <v/>
      </c>
      <c r="I98" s="7">
        <f t="shared" ca="1" si="12"/>
        <v>46149</v>
      </c>
      <c r="K98" s="39" t="str">
        <f t="shared" si="8"/>
        <v/>
      </c>
      <c r="R98" s="44"/>
      <c r="S98" s="44" t="str">
        <f t="shared" si="9"/>
        <v/>
      </c>
      <c r="T98" s="44"/>
      <c r="AR98" s="4" t="str">
        <f t="shared" si="10"/>
        <v/>
      </c>
    </row>
    <row r="99" spans="4:44" s="8" customFormat="1" x14ac:dyDescent="0.25">
      <c r="D99" s="49" t="str">
        <f t="shared" si="6"/>
        <v/>
      </c>
      <c r="F99" s="5" t="str">
        <f t="shared" si="7"/>
        <v/>
      </c>
      <c r="I99" s="52">
        <f t="shared" ca="1" si="12"/>
        <v>46149</v>
      </c>
      <c r="K99" s="39" t="str">
        <f t="shared" si="8"/>
        <v/>
      </c>
      <c r="R99" s="46"/>
      <c r="S99" s="44" t="str">
        <f t="shared" si="9"/>
        <v/>
      </c>
      <c r="T99" s="46"/>
      <c r="AR99" s="4" t="str">
        <f t="shared" si="10"/>
        <v/>
      </c>
    </row>
    <row r="100" spans="4:44" s="5" customFormat="1" x14ac:dyDescent="0.25">
      <c r="D100" s="49" t="str">
        <f t="shared" si="6"/>
        <v/>
      </c>
      <c r="F100" s="5" t="str">
        <f t="shared" si="7"/>
        <v/>
      </c>
      <c r="I100" s="7">
        <f t="shared" ca="1" si="12"/>
        <v>46149</v>
      </c>
      <c r="K100" s="39" t="str">
        <f t="shared" si="8"/>
        <v/>
      </c>
      <c r="R100" s="44"/>
      <c r="S100" s="44" t="str">
        <f t="shared" si="9"/>
        <v/>
      </c>
      <c r="T100" s="44"/>
      <c r="AR100" s="4" t="str">
        <f t="shared" si="10"/>
        <v/>
      </c>
    </row>
    <row r="101" spans="4:44" s="8" customFormat="1" x14ac:dyDescent="0.25">
      <c r="D101" s="49" t="str">
        <f t="shared" si="6"/>
        <v/>
      </c>
      <c r="F101" s="5" t="str">
        <f t="shared" si="7"/>
        <v/>
      </c>
      <c r="I101" s="52">
        <f t="shared" ca="1" si="12"/>
        <v>46149</v>
      </c>
      <c r="K101" s="39" t="str">
        <f t="shared" si="8"/>
        <v/>
      </c>
      <c r="R101" s="46"/>
      <c r="S101" s="44" t="str">
        <f t="shared" si="9"/>
        <v/>
      </c>
      <c r="T101" s="46"/>
      <c r="AR101" s="4" t="str">
        <f t="shared" si="10"/>
        <v/>
      </c>
    </row>
    <row r="102" spans="4:44" s="5" customFormat="1" x14ac:dyDescent="0.25">
      <c r="D102" s="49" t="str">
        <f t="shared" si="6"/>
        <v/>
      </c>
      <c r="F102" s="5" t="str">
        <f t="shared" si="7"/>
        <v/>
      </c>
      <c r="I102" s="7">
        <f t="shared" ca="1" si="12"/>
        <v>46149</v>
      </c>
      <c r="K102" s="39" t="str">
        <f t="shared" si="8"/>
        <v/>
      </c>
      <c r="R102" s="44"/>
      <c r="S102" s="44" t="str">
        <f t="shared" si="9"/>
        <v/>
      </c>
      <c r="T102" s="44"/>
      <c r="AR102" s="4" t="str">
        <f t="shared" si="10"/>
        <v/>
      </c>
    </row>
    <row r="103" spans="4:44" s="8" customFormat="1" x14ac:dyDescent="0.25">
      <c r="D103" s="49" t="str">
        <f t="shared" si="6"/>
        <v/>
      </c>
      <c r="F103" s="5" t="str">
        <f t="shared" si="7"/>
        <v/>
      </c>
      <c r="I103" s="52">
        <f t="shared" ca="1" si="12"/>
        <v>46149</v>
      </c>
      <c r="K103" s="39" t="str">
        <f t="shared" si="8"/>
        <v/>
      </c>
      <c r="R103" s="46"/>
      <c r="S103" s="44" t="str">
        <f t="shared" si="9"/>
        <v/>
      </c>
      <c r="T103" s="46"/>
      <c r="AR103" s="4" t="str">
        <f t="shared" si="10"/>
        <v/>
      </c>
    </row>
    <row r="104" spans="4:44" s="5" customFormat="1" x14ac:dyDescent="0.25">
      <c r="D104" s="49" t="str">
        <f t="shared" si="6"/>
        <v/>
      </c>
      <c r="F104" s="5" t="str">
        <f t="shared" si="7"/>
        <v/>
      </c>
      <c r="I104" s="7">
        <f t="shared" ca="1" si="12"/>
        <v>46149</v>
      </c>
      <c r="K104" s="39" t="str">
        <f t="shared" si="8"/>
        <v/>
      </c>
      <c r="R104" s="44"/>
      <c r="S104" s="44" t="str">
        <f t="shared" si="9"/>
        <v/>
      </c>
      <c r="T104" s="44"/>
      <c r="AR104" s="4" t="str">
        <f t="shared" si="10"/>
        <v/>
      </c>
    </row>
    <row r="105" spans="4:44" s="8" customFormat="1" x14ac:dyDescent="0.25">
      <c r="D105" s="49" t="str">
        <f t="shared" si="6"/>
        <v/>
      </c>
      <c r="F105" s="5" t="str">
        <f t="shared" si="7"/>
        <v/>
      </c>
      <c r="I105" s="52">
        <f t="shared" ca="1" si="12"/>
        <v>46149</v>
      </c>
      <c r="K105" s="39" t="str">
        <f t="shared" si="8"/>
        <v/>
      </c>
      <c r="R105" s="46"/>
      <c r="S105" s="44" t="str">
        <f t="shared" si="9"/>
        <v/>
      </c>
      <c r="T105" s="46"/>
      <c r="AR105" s="4" t="str">
        <f t="shared" si="10"/>
        <v/>
      </c>
    </row>
    <row r="106" spans="4:44" s="5" customFormat="1" x14ac:dyDescent="0.25">
      <c r="D106" s="49" t="str">
        <f t="shared" si="6"/>
        <v/>
      </c>
      <c r="F106" s="5" t="str">
        <f t="shared" si="7"/>
        <v/>
      </c>
      <c r="I106" s="7">
        <f t="shared" ca="1" si="12"/>
        <v>46149</v>
      </c>
      <c r="K106" s="39" t="str">
        <f t="shared" si="8"/>
        <v/>
      </c>
      <c r="R106" s="44"/>
      <c r="S106" s="44" t="str">
        <f t="shared" si="9"/>
        <v/>
      </c>
      <c r="T106" s="44"/>
      <c r="AR106" s="4" t="str">
        <f t="shared" si="10"/>
        <v/>
      </c>
    </row>
    <row r="107" spans="4:44" s="8" customFormat="1" x14ac:dyDescent="0.25">
      <c r="D107" s="49" t="str">
        <f t="shared" si="6"/>
        <v/>
      </c>
      <c r="F107" s="5" t="str">
        <f t="shared" si="7"/>
        <v/>
      </c>
      <c r="I107" s="52">
        <f t="shared" ca="1" si="12"/>
        <v>46149</v>
      </c>
      <c r="K107" s="39" t="str">
        <f t="shared" si="8"/>
        <v/>
      </c>
      <c r="R107" s="46"/>
      <c r="S107" s="44" t="str">
        <f t="shared" si="9"/>
        <v/>
      </c>
      <c r="T107" s="46"/>
      <c r="AR107" s="4" t="str">
        <f t="shared" si="10"/>
        <v/>
      </c>
    </row>
    <row r="108" spans="4:44" s="5" customFormat="1" x14ac:dyDescent="0.25">
      <c r="D108" s="49" t="str">
        <f t="shared" si="6"/>
        <v/>
      </c>
      <c r="F108" s="5" t="str">
        <f t="shared" si="7"/>
        <v/>
      </c>
      <c r="I108" s="7">
        <f t="shared" ca="1" si="12"/>
        <v>46149</v>
      </c>
      <c r="K108" s="39" t="str">
        <f t="shared" si="8"/>
        <v/>
      </c>
      <c r="R108" s="44"/>
      <c r="S108" s="44" t="str">
        <f t="shared" si="9"/>
        <v/>
      </c>
      <c r="T108" s="44"/>
      <c r="AR108" s="4" t="str">
        <f t="shared" si="10"/>
        <v/>
      </c>
    </row>
    <row r="109" spans="4:44" s="8" customFormat="1" x14ac:dyDescent="0.25">
      <c r="D109" s="49" t="str">
        <f t="shared" si="6"/>
        <v/>
      </c>
      <c r="F109" s="5" t="str">
        <f t="shared" si="7"/>
        <v/>
      </c>
      <c r="I109" s="52">
        <f t="shared" ca="1" si="12"/>
        <v>46149</v>
      </c>
      <c r="K109" s="39" t="str">
        <f t="shared" si="8"/>
        <v/>
      </c>
      <c r="R109" s="46"/>
      <c r="S109" s="44" t="str">
        <f t="shared" si="9"/>
        <v/>
      </c>
      <c r="T109" s="46"/>
      <c r="AR109" s="4" t="str">
        <f t="shared" si="10"/>
        <v/>
      </c>
    </row>
    <row r="110" spans="4:44" s="5" customFormat="1" x14ac:dyDescent="0.25">
      <c r="D110" s="49" t="str">
        <f t="shared" si="6"/>
        <v/>
      </c>
      <c r="F110" s="5" t="str">
        <f t="shared" si="7"/>
        <v/>
      </c>
      <c r="I110" s="7">
        <f t="shared" ca="1" si="12"/>
        <v>46149</v>
      </c>
      <c r="K110" s="39" t="str">
        <f t="shared" si="8"/>
        <v/>
      </c>
      <c r="R110" s="44"/>
      <c r="S110" s="44" t="str">
        <f t="shared" si="9"/>
        <v/>
      </c>
      <c r="T110" s="44"/>
      <c r="AR110" s="4" t="str">
        <f t="shared" si="10"/>
        <v/>
      </c>
    </row>
    <row r="111" spans="4:44" s="8" customFormat="1" x14ac:dyDescent="0.25">
      <c r="D111" s="49" t="str">
        <f t="shared" si="6"/>
        <v/>
      </c>
      <c r="F111" s="5" t="str">
        <f t="shared" si="7"/>
        <v/>
      </c>
      <c r="I111" s="52">
        <f t="shared" ca="1" si="12"/>
        <v>46149</v>
      </c>
      <c r="K111" s="39" t="str">
        <f t="shared" si="8"/>
        <v/>
      </c>
      <c r="R111" s="46"/>
      <c r="S111" s="44" t="str">
        <f t="shared" si="9"/>
        <v/>
      </c>
      <c r="T111" s="46"/>
      <c r="AR111" s="4" t="str">
        <f t="shared" si="10"/>
        <v/>
      </c>
    </row>
    <row r="112" spans="4:44" s="5" customFormat="1" x14ac:dyDescent="0.25">
      <c r="D112" s="49" t="str">
        <f t="shared" si="6"/>
        <v/>
      </c>
      <c r="F112" s="5" t="str">
        <f t="shared" si="7"/>
        <v/>
      </c>
      <c r="I112" s="7">
        <f t="shared" ca="1" si="12"/>
        <v>46149</v>
      </c>
      <c r="K112" s="39" t="str">
        <f t="shared" si="8"/>
        <v/>
      </c>
      <c r="R112" s="44"/>
      <c r="S112" s="44" t="str">
        <f t="shared" si="9"/>
        <v/>
      </c>
      <c r="T112" s="44"/>
      <c r="AR112" s="4" t="str">
        <f t="shared" si="10"/>
        <v/>
      </c>
    </row>
    <row r="113" spans="4:44" s="8" customFormat="1" x14ac:dyDescent="0.25">
      <c r="D113" s="49" t="str">
        <f t="shared" si="6"/>
        <v/>
      </c>
      <c r="F113" s="5" t="str">
        <f t="shared" si="7"/>
        <v/>
      </c>
      <c r="I113" s="52">
        <f t="shared" ca="1" si="12"/>
        <v>46149</v>
      </c>
      <c r="K113" s="39" t="str">
        <f t="shared" si="8"/>
        <v/>
      </c>
      <c r="R113" s="46"/>
      <c r="S113" s="44" t="str">
        <f t="shared" si="9"/>
        <v/>
      </c>
      <c r="T113" s="46"/>
      <c r="AR113" s="4" t="str">
        <f t="shared" si="10"/>
        <v/>
      </c>
    </row>
    <row r="114" spans="4:44" s="5" customFormat="1" x14ac:dyDescent="0.25">
      <c r="D114" s="49" t="str">
        <f t="shared" si="6"/>
        <v/>
      </c>
      <c r="F114" s="5" t="str">
        <f t="shared" si="7"/>
        <v/>
      </c>
      <c r="I114" s="7">
        <f t="shared" ca="1" si="12"/>
        <v>46149</v>
      </c>
      <c r="K114" s="39" t="str">
        <f t="shared" si="8"/>
        <v/>
      </c>
      <c r="R114" s="44"/>
      <c r="S114" s="44" t="str">
        <f t="shared" si="9"/>
        <v/>
      </c>
      <c r="T114" s="44"/>
      <c r="AR114" s="4" t="str">
        <f t="shared" si="10"/>
        <v/>
      </c>
    </row>
    <row r="115" spans="4:44" s="8" customFormat="1" x14ac:dyDescent="0.25">
      <c r="D115" s="49" t="str">
        <f t="shared" si="6"/>
        <v/>
      </c>
      <c r="F115" s="5" t="str">
        <f t="shared" si="7"/>
        <v/>
      </c>
      <c r="I115" s="52">
        <f t="shared" ca="1" si="12"/>
        <v>46149</v>
      </c>
      <c r="K115" s="39" t="str">
        <f t="shared" si="8"/>
        <v/>
      </c>
      <c r="R115" s="46"/>
      <c r="S115" s="44" t="str">
        <f t="shared" si="9"/>
        <v/>
      </c>
      <c r="T115" s="46"/>
      <c r="AR115" s="4" t="str">
        <f t="shared" si="10"/>
        <v/>
      </c>
    </row>
    <row r="116" spans="4:44" s="5" customFormat="1" x14ac:dyDescent="0.25">
      <c r="D116" s="49" t="str">
        <f t="shared" si="6"/>
        <v/>
      </c>
      <c r="F116" s="5" t="str">
        <f t="shared" si="7"/>
        <v/>
      </c>
      <c r="I116" s="7">
        <f t="shared" ca="1" si="12"/>
        <v>46149</v>
      </c>
      <c r="K116" s="39" t="str">
        <f t="shared" si="8"/>
        <v/>
      </c>
      <c r="R116" s="44"/>
      <c r="S116" s="44" t="str">
        <f t="shared" si="9"/>
        <v/>
      </c>
      <c r="T116" s="44"/>
      <c r="AR116" s="4" t="str">
        <f t="shared" si="10"/>
        <v/>
      </c>
    </row>
    <row r="117" spans="4:44" s="8" customFormat="1" x14ac:dyDescent="0.25">
      <c r="D117" s="49" t="str">
        <f t="shared" si="6"/>
        <v/>
      </c>
      <c r="F117" s="5" t="str">
        <f t="shared" si="7"/>
        <v/>
      </c>
      <c r="I117" s="52">
        <f t="shared" ca="1" si="12"/>
        <v>46149</v>
      </c>
      <c r="K117" s="39" t="str">
        <f t="shared" si="8"/>
        <v/>
      </c>
      <c r="R117" s="46"/>
      <c r="S117" s="44" t="str">
        <f t="shared" si="9"/>
        <v/>
      </c>
      <c r="T117" s="46"/>
      <c r="AR117" s="4" t="str">
        <f t="shared" si="10"/>
        <v/>
      </c>
    </row>
    <row r="118" spans="4:44" s="5" customFormat="1" x14ac:dyDescent="0.25">
      <c r="D118" s="49" t="str">
        <f t="shared" si="6"/>
        <v/>
      </c>
      <c r="F118" s="5" t="str">
        <f t="shared" si="7"/>
        <v/>
      </c>
      <c r="I118" s="7">
        <f t="shared" ca="1" si="12"/>
        <v>46149</v>
      </c>
      <c r="K118" s="39" t="str">
        <f t="shared" si="8"/>
        <v/>
      </c>
      <c r="R118" s="44"/>
      <c r="S118" s="44" t="str">
        <f t="shared" si="9"/>
        <v/>
      </c>
      <c r="T118" s="44"/>
      <c r="AR118" s="4" t="str">
        <f t="shared" si="10"/>
        <v/>
      </c>
    </row>
    <row r="119" spans="4:44" s="8" customFormat="1" x14ac:dyDescent="0.25">
      <c r="D119" s="49" t="str">
        <f t="shared" si="6"/>
        <v/>
      </c>
      <c r="F119" s="5" t="str">
        <f t="shared" si="7"/>
        <v/>
      </c>
      <c r="I119" s="52">
        <f t="shared" ca="1" si="12"/>
        <v>46149</v>
      </c>
      <c r="K119" s="39" t="str">
        <f t="shared" si="8"/>
        <v/>
      </c>
      <c r="R119" s="46"/>
      <c r="S119" s="44" t="str">
        <f t="shared" si="9"/>
        <v/>
      </c>
      <c r="T119" s="46"/>
      <c r="AR119" s="4" t="str">
        <f t="shared" si="10"/>
        <v/>
      </c>
    </row>
    <row r="120" spans="4:44" s="5" customFormat="1" x14ac:dyDescent="0.25">
      <c r="D120" s="49" t="str">
        <f t="shared" si="6"/>
        <v/>
      </c>
      <c r="F120" s="5" t="str">
        <f t="shared" si="7"/>
        <v/>
      </c>
      <c r="I120" s="7">
        <f t="shared" ca="1" si="12"/>
        <v>46149</v>
      </c>
      <c r="K120" s="39" t="str">
        <f t="shared" si="8"/>
        <v/>
      </c>
      <c r="R120" s="44"/>
      <c r="S120" s="44" t="str">
        <f t="shared" si="9"/>
        <v/>
      </c>
      <c r="T120" s="44"/>
      <c r="AR120" s="4" t="str">
        <f t="shared" si="10"/>
        <v/>
      </c>
    </row>
    <row r="121" spans="4:44" s="8" customFormat="1" x14ac:dyDescent="0.25">
      <c r="D121" s="49" t="str">
        <f t="shared" si="6"/>
        <v/>
      </c>
      <c r="F121" s="5" t="str">
        <f t="shared" si="7"/>
        <v/>
      </c>
      <c r="I121" s="52">
        <f t="shared" ca="1" si="12"/>
        <v>46149</v>
      </c>
      <c r="K121" s="39" t="str">
        <f t="shared" si="8"/>
        <v/>
      </c>
      <c r="R121" s="46"/>
      <c r="S121" s="44" t="str">
        <f t="shared" si="9"/>
        <v/>
      </c>
      <c r="T121" s="46"/>
      <c r="AR121" s="4" t="str">
        <f t="shared" si="10"/>
        <v/>
      </c>
    </row>
    <row r="122" spans="4:44" s="5" customFormat="1" x14ac:dyDescent="0.25">
      <c r="D122" s="49" t="str">
        <f t="shared" si="6"/>
        <v/>
      </c>
      <c r="F122" s="5" t="str">
        <f t="shared" si="7"/>
        <v/>
      </c>
      <c r="I122" s="7">
        <f t="shared" ca="1" si="12"/>
        <v>46149</v>
      </c>
      <c r="K122" s="39" t="str">
        <f t="shared" si="8"/>
        <v/>
      </c>
      <c r="R122" s="44"/>
      <c r="S122" s="44" t="str">
        <f t="shared" si="9"/>
        <v/>
      </c>
      <c r="T122" s="44"/>
      <c r="AR122" s="4" t="str">
        <f t="shared" si="10"/>
        <v/>
      </c>
    </row>
    <row r="123" spans="4:44" s="8" customFormat="1" x14ac:dyDescent="0.25">
      <c r="D123" s="49" t="str">
        <f t="shared" si="6"/>
        <v/>
      </c>
      <c r="F123" s="5" t="str">
        <f t="shared" si="7"/>
        <v/>
      </c>
      <c r="I123" s="52">
        <f t="shared" ca="1" si="12"/>
        <v>46149</v>
      </c>
      <c r="K123" s="39" t="str">
        <f t="shared" si="8"/>
        <v/>
      </c>
      <c r="R123" s="46"/>
      <c r="S123" s="44" t="str">
        <f t="shared" si="9"/>
        <v/>
      </c>
      <c r="T123" s="46"/>
      <c r="AR123" s="4" t="str">
        <f t="shared" si="10"/>
        <v/>
      </c>
    </row>
    <row r="124" spans="4:44" s="5" customFormat="1" x14ac:dyDescent="0.25">
      <c r="D124" s="49" t="str">
        <f t="shared" si="6"/>
        <v/>
      </c>
      <c r="F124" s="5" t="str">
        <f t="shared" si="7"/>
        <v/>
      </c>
      <c r="I124" s="7">
        <f t="shared" ca="1" si="12"/>
        <v>46149</v>
      </c>
      <c r="K124" s="39" t="str">
        <f t="shared" si="8"/>
        <v/>
      </c>
      <c r="R124" s="44"/>
      <c r="S124" s="44" t="str">
        <f t="shared" si="9"/>
        <v/>
      </c>
      <c r="T124" s="44"/>
      <c r="AR124" s="4" t="str">
        <f t="shared" si="10"/>
        <v/>
      </c>
    </row>
    <row r="125" spans="4:44" s="8" customFormat="1" x14ac:dyDescent="0.25">
      <c r="D125" s="49" t="str">
        <f t="shared" si="6"/>
        <v/>
      </c>
      <c r="F125" s="5" t="str">
        <f t="shared" si="7"/>
        <v/>
      </c>
      <c r="I125" s="52">
        <f ca="1">TODAY()</f>
        <v>46149</v>
      </c>
      <c r="K125" s="39" t="str">
        <f t="shared" si="8"/>
        <v/>
      </c>
      <c r="R125" s="46"/>
      <c r="S125" s="44" t="str">
        <f t="shared" si="9"/>
        <v/>
      </c>
      <c r="T125" s="46"/>
      <c r="AR125" s="4" t="str">
        <f t="shared" si="10"/>
        <v/>
      </c>
    </row>
    <row r="126" spans="4:44" s="5" customFormat="1" x14ac:dyDescent="0.25">
      <c r="D126" s="49" t="str">
        <f t="shared" si="6"/>
        <v/>
      </c>
      <c r="F126" s="5" t="str">
        <f t="shared" si="7"/>
        <v/>
      </c>
      <c r="I126" s="7">
        <f t="shared" ca="1" si="12"/>
        <v>46149</v>
      </c>
      <c r="K126" s="39" t="str">
        <f t="shared" si="8"/>
        <v/>
      </c>
      <c r="R126" s="44"/>
      <c r="S126" s="44" t="str">
        <f t="shared" si="9"/>
        <v/>
      </c>
      <c r="T126" s="44"/>
      <c r="AR126" s="4" t="str">
        <f t="shared" si="10"/>
        <v/>
      </c>
    </row>
    <row r="127" spans="4:44" s="8" customFormat="1" x14ac:dyDescent="0.25">
      <c r="D127" s="49" t="str">
        <f t="shared" si="6"/>
        <v/>
      </c>
      <c r="F127" s="5" t="str">
        <f t="shared" si="7"/>
        <v/>
      </c>
      <c r="I127" s="52">
        <f t="shared" ca="1" si="12"/>
        <v>46149</v>
      </c>
      <c r="K127" s="39" t="str">
        <f t="shared" si="8"/>
        <v/>
      </c>
      <c r="R127" s="46"/>
      <c r="S127" s="44" t="str">
        <f t="shared" si="9"/>
        <v/>
      </c>
      <c r="T127" s="46"/>
      <c r="AR127" s="4" t="str">
        <f t="shared" si="10"/>
        <v/>
      </c>
    </row>
    <row r="128" spans="4:44" s="5" customFormat="1" x14ac:dyDescent="0.25">
      <c r="D128" s="49" t="str">
        <f t="shared" si="6"/>
        <v/>
      </c>
      <c r="F128" s="5" t="str">
        <f t="shared" si="7"/>
        <v/>
      </c>
      <c r="I128" s="7">
        <f t="shared" ca="1" si="12"/>
        <v>46149</v>
      </c>
      <c r="K128" s="39" t="str">
        <f t="shared" si="8"/>
        <v/>
      </c>
      <c r="R128" s="44"/>
      <c r="S128" s="44" t="str">
        <f t="shared" si="9"/>
        <v/>
      </c>
      <c r="T128" s="44"/>
      <c r="AR128" s="4" t="str">
        <f t="shared" si="10"/>
        <v/>
      </c>
    </row>
    <row r="129" spans="4:44" s="8" customFormat="1" x14ac:dyDescent="0.25">
      <c r="D129" s="49" t="str">
        <f t="shared" si="6"/>
        <v/>
      </c>
      <c r="F129" s="5" t="str">
        <f t="shared" si="7"/>
        <v/>
      </c>
      <c r="I129" s="52">
        <f t="shared" ca="1" si="12"/>
        <v>46149</v>
      </c>
      <c r="K129" s="39" t="str">
        <f t="shared" si="8"/>
        <v/>
      </c>
      <c r="R129" s="46"/>
      <c r="S129" s="44" t="str">
        <f t="shared" si="9"/>
        <v/>
      </c>
      <c r="T129" s="46"/>
      <c r="AR129" s="4" t="str">
        <f t="shared" si="10"/>
        <v/>
      </c>
    </row>
    <row r="130" spans="4:44" s="5" customFormat="1" x14ac:dyDescent="0.25">
      <c r="D130" s="49" t="str">
        <f t="shared" si="6"/>
        <v/>
      </c>
      <c r="F130" s="5" t="str">
        <f t="shared" si="7"/>
        <v/>
      </c>
      <c r="I130" s="7">
        <f t="shared" ca="1" si="12"/>
        <v>46149</v>
      </c>
      <c r="K130" s="39" t="str">
        <f t="shared" si="8"/>
        <v/>
      </c>
      <c r="R130" s="44"/>
      <c r="S130" s="44" t="str">
        <f t="shared" si="9"/>
        <v/>
      </c>
      <c r="T130" s="44"/>
      <c r="AR130" s="4" t="str">
        <f t="shared" si="10"/>
        <v/>
      </c>
    </row>
    <row r="131" spans="4:44" s="8" customFormat="1" x14ac:dyDescent="0.25">
      <c r="D131" s="49" t="str">
        <f t="shared" ref="D131:D194" si="13">IF(TRIM(F131)="","",COUNTIF($F$2:$F$200,F131))</f>
        <v/>
      </c>
      <c r="F131" s="5" t="str">
        <f t="shared" ref="F131:F194" si="14">IF(AND(LEN(TRIM(G131))=0,LEN(TRIM(H131))=0),"",CONCATENATE(TRIM(G131),", ",TRIM(H131)))</f>
        <v/>
      </c>
      <c r="I131" s="52">
        <f ca="1">TODAY()</f>
        <v>46149</v>
      </c>
      <c r="K131" s="39" t="str">
        <f t="shared" ref="K131:K194" si="15">IF(AND(TRIM(A131)&lt;&gt;"",TRIM(J131)&lt;&gt;""),IFERROR(DATEDIF(J131,A131,"Y"),""),"")</f>
        <v/>
      </c>
      <c r="R131" s="46"/>
      <c r="S131" s="44" t="str">
        <f t="shared" ref="S131:S194" si="16">IFERROR(IF(OR(Q131="Outreach",Q131=""),"",R131),"")</f>
        <v/>
      </c>
      <c r="T131" s="46"/>
      <c r="AR131" s="4" t="str">
        <f t="shared" ref="AR131:AR194" si="17">IF(R131&lt;&gt;"",R131*1440,"")</f>
        <v/>
      </c>
    </row>
    <row r="132" spans="4:44" s="5" customFormat="1" x14ac:dyDescent="0.25">
      <c r="D132" s="49" t="str">
        <f t="shared" si="13"/>
        <v/>
      </c>
      <c r="F132" s="5" t="str">
        <f t="shared" si="14"/>
        <v/>
      </c>
      <c r="I132" s="7">
        <f t="shared" ref="I132:I174" ca="1" si="18">TODAY()</f>
        <v>46149</v>
      </c>
      <c r="K132" s="39" t="str">
        <f t="shared" si="15"/>
        <v/>
      </c>
      <c r="R132" s="44"/>
      <c r="S132" s="44" t="str">
        <f t="shared" si="16"/>
        <v/>
      </c>
      <c r="T132" s="44"/>
      <c r="AR132" s="4" t="str">
        <f t="shared" si="17"/>
        <v/>
      </c>
    </row>
    <row r="133" spans="4:44" s="8" customFormat="1" x14ac:dyDescent="0.25">
      <c r="D133" s="49" t="str">
        <f t="shared" si="13"/>
        <v/>
      </c>
      <c r="F133" s="5" t="str">
        <f t="shared" si="14"/>
        <v/>
      </c>
      <c r="I133" s="52">
        <f t="shared" ca="1" si="18"/>
        <v>46149</v>
      </c>
      <c r="K133" s="39" t="str">
        <f t="shared" si="15"/>
        <v/>
      </c>
      <c r="R133" s="46"/>
      <c r="S133" s="44" t="str">
        <f t="shared" si="16"/>
        <v/>
      </c>
      <c r="T133" s="46"/>
      <c r="AR133" s="4" t="str">
        <f t="shared" si="17"/>
        <v/>
      </c>
    </row>
    <row r="134" spans="4:44" s="5" customFormat="1" x14ac:dyDescent="0.25">
      <c r="D134" s="49" t="str">
        <f t="shared" si="13"/>
        <v/>
      </c>
      <c r="F134" s="5" t="str">
        <f t="shared" si="14"/>
        <v/>
      </c>
      <c r="I134" s="7">
        <f t="shared" ca="1" si="18"/>
        <v>46149</v>
      </c>
      <c r="K134" s="39" t="str">
        <f t="shared" si="15"/>
        <v/>
      </c>
      <c r="R134" s="44"/>
      <c r="S134" s="44" t="str">
        <f t="shared" si="16"/>
        <v/>
      </c>
      <c r="T134" s="44"/>
      <c r="AR134" s="4" t="str">
        <f t="shared" si="17"/>
        <v/>
      </c>
    </row>
    <row r="135" spans="4:44" s="8" customFormat="1" x14ac:dyDescent="0.25">
      <c r="D135" s="49" t="str">
        <f t="shared" si="13"/>
        <v/>
      </c>
      <c r="F135" s="5" t="str">
        <f t="shared" si="14"/>
        <v/>
      </c>
      <c r="I135" s="52">
        <f t="shared" ca="1" si="18"/>
        <v>46149</v>
      </c>
      <c r="K135" s="39" t="str">
        <f t="shared" si="15"/>
        <v/>
      </c>
      <c r="R135" s="46"/>
      <c r="S135" s="44" t="str">
        <f t="shared" si="16"/>
        <v/>
      </c>
      <c r="T135" s="46"/>
      <c r="AR135" s="4" t="str">
        <f t="shared" si="17"/>
        <v/>
      </c>
    </row>
    <row r="136" spans="4:44" s="5" customFormat="1" x14ac:dyDescent="0.25">
      <c r="D136" s="49" t="str">
        <f t="shared" si="13"/>
        <v/>
      </c>
      <c r="F136" s="5" t="str">
        <f t="shared" si="14"/>
        <v/>
      </c>
      <c r="I136" s="7">
        <f t="shared" ca="1" si="18"/>
        <v>46149</v>
      </c>
      <c r="K136" s="39" t="str">
        <f t="shared" si="15"/>
        <v/>
      </c>
      <c r="R136" s="44"/>
      <c r="S136" s="44" t="str">
        <f t="shared" si="16"/>
        <v/>
      </c>
      <c r="T136" s="44"/>
      <c r="AR136" s="4" t="str">
        <f t="shared" si="17"/>
        <v/>
      </c>
    </row>
    <row r="137" spans="4:44" s="8" customFormat="1" x14ac:dyDescent="0.25">
      <c r="D137" s="49" t="str">
        <f t="shared" si="13"/>
        <v/>
      </c>
      <c r="F137" s="5" t="str">
        <f t="shared" si="14"/>
        <v/>
      </c>
      <c r="I137" s="52">
        <f t="shared" ca="1" si="18"/>
        <v>46149</v>
      </c>
      <c r="K137" s="39" t="str">
        <f t="shared" si="15"/>
        <v/>
      </c>
      <c r="R137" s="46"/>
      <c r="S137" s="44" t="str">
        <f t="shared" si="16"/>
        <v/>
      </c>
      <c r="T137" s="46"/>
      <c r="AR137" s="4" t="str">
        <f t="shared" si="17"/>
        <v/>
      </c>
    </row>
    <row r="138" spans="4:44" s="5" customFormat="1" x14ac:dyDescent="0.25">
      <c r="D138" s="49" t="str">
        <f t="shared" si="13"/>
        <v/>
      </c>
      <c r="F138" s="5" t="str">
        <f t="shared" si="14"/>
        <v/>
      </c>
      <c r="I138" s="7">
        <f t="shared" ca="1" si="18"/>
        <v>46149</v>
      </c>
      <c r="K138" s="39" t="str">
        <f t="shared" si="15"/>
        <v/>
      </c>
      <c r="R138" s="44"/>
      <c r="S138" s="44" t="str">
        <f t="shared" si="16"/>
        <v/>
      </c>
      <c r="T138" s="44"/>
      <c r="AR138" s="4" t="str">
        <f t="shared" si="17"/>
        <v/>
      </c>
    </row>
    <row r="139" spans="4:44" s="8" customFormat="1" x14ac:dyDescent="0.25">
      <c r="D139" s="49" t="str">
        <f t="shared" si="13"/>
        <v/>
      </c>
      <c r="F139" s="5" t="str">
        <f t="shared" si="14"/>
        <v/>
      </c>
      <c r="I139" s="52">
        <f t="shared" ca="1" si="18"/>
        <v>46149</v>
      </c>
      <c r="K139" s="39" t="str">
        <f t="shared" si="15"/>
        <v/>
      </c>
      <c r="R139" s="46"/>
      <c r="S139" s="44" t="str">
        <f t="shared" si="16"/>
        <v/>
      </c>
      <c r="T139" s="46"/>
      <c r="AR139" s="4" t="str">
        <f t="shared" si="17"/>
        <v/>
      </c>
    </row>
    <row r="140" spans="4:44" s="5" customFormat="1" x14ac:dyDescent="0.25">
      <c r="D140" s="49" t="str">
        <f t="shared" si="13"/>
        <v/>
      </c>
      <c r="F140" s="5" t="str">
        <f t="shared" si="14"/>
        <v/>
      </c>
      <c r="I140" s="7">
        <f t="shared" ca="1" si="18"/>
        <v>46149</v>
      </c>
      <c r="K140" s="39" t="str">
        <f t="shared" si="15"/>
        <v/>
      </c>
      <c r="R140" s="44"/>
      <c r="S140" s="44" t="str">
        <f t="shared" si="16"/>
        <v/>
      </c>
      <c r="T140" s="44"/>
      <c r="AR140" s="4" t="str">
        <f t="shared" si="17"/>
        <v/>
      </c>
    </row>
    <row r="141" spans="4:44" s="8" customFormat="1" x14ac:dyDescent="0.25">
      <c r="D141" s="49" t="str">
        <f t="shared" si="13"/>
        <v/>
      </c>
      <c r="F141" s="5" t="str">
        <f t="shared" si="14"/>
        <v/>
      </c>
      <c r="I141" s="52">
        <f t="shared" ca="1" si="18"/>
        <v>46149</v>
      </c>
      <c r="K141" s="39" t="str">
        <f t="shared" si="15"/>
        <v/>
      </c>
      <c r="R141" s="46"/>
      <c r="S141" s="44" t="str">
        <f t="shared" si="16"/>
        <v/>
      </c>
      <c r="T141" s="46"/>
      <c r="AR141" s="4" t="str">
        <f t="shared" si="17"/>
        <v/>
      </c>
    </row>
    <row r="142" spans="4:44" s="5" customFormat="1" x14ac:dyDescent="0.25">
      <c r="D142" s="49" t="str">
        <f t="shared" si="13"/>
        <v/>
      </c>
      <c r="F142" s="5" t="str">
        <f t="shared" si="14"/>
        <v/>
      </c>
      <c r="I142" s="7">
        <f t="shared" ca="1" si="18"/>
        <v>46149</v>
      </c>
      <c r="K142" s="39" t="str">
        <f t="shared" si="15"/>
        <v/>
      </c>
      <c r="R142" s="44"/>
      <c r="S142" s="44" t="str">
        <f t="shared" si="16"/>
        <v/>
      </c>
      <c r="T142" s="44"/>
      <c r="AR142" s="4" t="str">
        <f t="shared" si="17"/>
        <v/>
      </c>
    </row>
    <row r="143" spans="4:44" s="8" customFormat="1" x14ac:dyDescent="0.25">
      <c r="D143" s="49" t="str">
        <f t="shared" si="13"/>
        <v/>
      </c>
      <c r="F143" s="5" t="str">
        <f t="shared" si="14"/>
        <v/>
      </c>
      <c r="I143" s="52">
        <f t="shared" ca="1" si="18"/>
        <v>46149</v>
      </c>
      <c r="K143" s="39" t="str">
        <f t="shared" si="15"/>
        <v/>
      </c>
      <c r="R143" s="46"/>
      <c r="S143" s="44" t="str">
        <f t="shared" si="16"/>
        <v/>
      </c>
      <c r="T143" s="46"/>
      <c r="AR143" s="4" t="str">
        <f t="shared" si="17"/>
        <v/>
      </c>
    </row>
    <row r="144" spans="4:44" s="5" customFormat="1" x14ac:dyDescent="0.25">
      <c r="D144" s="49" t="str">
        <f t="shared" si="13"/>
        <v/>
      </c>
      <c r="F144" s="5" t="str">
        <f t="shared" si="14"/>
        <v/>
      </c>
      <c r="I144" s="7">
        <f t="shared" ca="1" si="18"/>
        <v>46149</v>
      </c>
      <c r="K144" s="39" t="str">
        <f t="shared" si="15"/>
        <v/>
      </c>
      <c r="R144" s="44"/>
      <c r="S144" s="44" t="str">
        <f t="shared" si="16"/>
        <v/>
      </c>
      <c r="T144" s="44"/>
      <c r="AR144" s="4" t="str">
        <f t="shared" si="17"/>
        <v/>
      </c>
    </row>
    <row r="145" spans="4:44" s="8" customFormat="1" x14ac:dyDescent="0.25">
      <c r="D145" s="49" t="str">
        <f t="shared" si="13"/>
        <v/>
      </c>
      <c r="F145" s="5" t="str">
        <f t="shared" si="14"/>
        <v/>
      </c>
      <c r="I145" s="52">
        <f t="shared" ca="1" si="18"/>
        <v>46149</v>
      </c>
      <c r="K145" s="39" t="str">
        <f t="shared" si="15"/>
        <v/>
      </c>
      <c r="R145" s="46"/>
      <c r="S145" s="44" t="str">
        <f t="shared" si="16"/>
        <v/>
      </c>
      <c r="T145" s="46"/>
      <c r="AR145" s="4" t="str">
        <f t="shared" si="17"/>
        <v/>
      </c>
    </row>
    <row r="146" spans="4:44" s="5" customFormat="1" x14ac:dyDescent="0.25">
      <c r="D146" s="49" t="str">
        <f t="shared" si="13"/>
        <v/>
      </c>
      <c r="F146" s="5" t="str">
        <f t="shared" si="14"/>
        <v/>
      </c>
      <c r="I146" s="7">
        <f t="shared" ca="1" si="18"/>
        <v>46149</v>
      </c>
      <c r="K146" s="39" t="str">
        <f t="shared" si="15"/>
        <v/>
      </c>
      <c r="R146" s="44"/>
      <c r="S146" s="44" t="str">
        <f t="shared" si="16"/>
        <v/>
      </c>
      <c r="T146" s="44"/>
      <c r="AR146" s="4" t="str">
        <f t="shared" si="17"/>
        <v/>
      </c>
    </row>
    <row r="147" spans="4:44" s="8" customFormat="1" x14ac:dyDescent="0.25">
      <c r="D147" s="49" t="str">
        <f t="shared" si="13"/>
        <v/>
      </c>
      <c r="F147" s="5" t="str">
        <f t="shared" si="14"/>
        <v/>
      </c>
      <c r="I147" s="52">
        <f t="shared" ca="1" si="18"/>
        <v>46149</v>
      </c>
      <c r="K147" s="39" t="str">
        <f t="shared" si="15"/>
        <v/>
      </c>
      <c r="R147" s="46"/>
      <c r="S147" s="44" t="str">
        <f t="shared" si="16"/>
        <v/>
      </c>
      <c r="T147" s="46"/>
      <c r="AR147" s="4" t="str">
        <f t="shared" si="17"/>
        <v/>
      </c>
    </row>
    <row r="148" spans="4:44" s="5" customFormat="1" x14ac:dyDescent="0.25">
      <c r="D148" s="49" t="str">
        <f t="shared" si="13"/>
        <v/>
      </c>
      <c r="F148" s="5" t="str">
        <f t="shared" si="14"/>
        <v/>
      </c>
      <c r="I148" s="7">
        <f t="shared" ca="1" si="18"/>
        <v>46149</v>
      </c>
      <c r="K148" s="39" t="str">
        <f t="shared" si="15"/>
        <v/>
      </c>
      <c r="R148" s="44"/>
      <c r="S148" s="44" t="str">
        <f t="shared" si="16"/>
        <v/>
      </c>
      <c r="T148" s="44"/>
      <c r="AR148" s="4" t="str">
        <f t="shared" si="17"/>
        <v/>
      </c>
    </row>
    <row r="149" spans="4:44" s="8" customFormat="1" x14ac:dyDescent="0.25">
      <c r="D149" s="49" t="str">
        <f t="shared" si="13"/>
        <v/>
      </c>
      <c r="F149" s="5" t="str">
        <f t="shared" si="14"/>
        <v/>
      </c>
      <c r="I149" s="52">
        <f t="shared" ca="1" si="18"/>
        <v>46149</v>
      </c>
      <c r="K149" s="39" t="str">
        <f t="shared" si="15"/>
        <v/>
      </c>
      <c r="R149" s="46"/>
      <c r="S149" s="44" t="str">
        <f t="shared" si="16"/>
        <v/>
      </c>
      <c r="T149" s="46"/>
      <c r="AR149" s="4" t="str">
        <f t="shared" si="17"/>
        <v/>
      </c>
    </row>
    <row r="150" spans="4:44" s="5" customFormat="1" x14ac:dyDescent="0.25">
      <c r="D150" s="49" t="str">
        <f t="shared" si="13"/>
        <v/>
      </c>
      <c r="F150" s="5" t="str">
        <f t="shared" si="14"/>
        <v/>
      </c>
      <c r="I150" s="7">
        <f t="shared" ca="1" si="18"/>
        <v>46149</v>
      </c>
      <c r="K150" s="39" t="str">
        <f t="shared" si="15"/>
        <v/>
      </c>
      <c r="R150" s="44"/>
      <c r="S150" s="44" t="str">
        <f t="shared" si="16"/>
        <v/>
      </c>
      <c r="T150" s="44"/>
      <c r="AR150" s="4" t="str">
        <f t="shared" si="17"/>
        <v/>
      </c>
    </row>
    <row r="151" spans="4:44" s="8" customFormat="1" x14ac:dyDescent="0.25">
      <c r="D151" s="49" t="str">
        <f t="shared" si="13"/>
        <v/>
      </c>
      <c r="F151" s="5" t="str">
        <f t="shared" si="14"/>
        <v/>
      </c>
      <c r="I151" s="52">
        <f t="shared" ca="1" si="18"/>
        <v>46149</v>
      </c>
      <c r="K151" s="39" t="str">
        <f t="shared" si="15"/>
        <v/>
      </c>
      <c r="R151" s="46"/>
      <c r="S151" s="44" t="str">
        <f t="shared" si="16"/>
        <v/>
      </c>
      <c r="T151" s="46"/>
      <c r="AR151" s="4" t="str">
        <f t="shared" si="17"/>
        <v/>
      </c>
    </row>
    <row r="152" spans="4:44" s="5" customFormat="1" x14ac:dyDescent="0.25">
      <c r="D152" s="49" t="str">
        <f t="shared" si="13"/>
        <v/>
      </c>
      <c r="F152" s="5" t="str">
        <f t="shared" si="14"/>
        <v/>
      </c>
      <c r="I152" s="7">
        <f t="shared" ca="1" si="18"/>
        <v>46149</v>
      </c>
      <c r="K152" s="39" t="str">
        <f t="shared" si="15"/>
        <v/>
      </c>
      <c r="R152" s="44"/>
      <c r="S152" s="44" t="str">
        <f t="shared" si="16"/>
        <v/>
      </c>
      <c r="T152" s="44"/>
      <c r="AR152" s="4" t="str">
        <f t="shared" si="17"/>
        <v/>
      </c>
    </row>
    <row r="153" spans="4:44" s="8" customFormat="1" x14ac:dyDescent="0.25">
      <c r="D153" s="49" t="str">
        <f t="shared" si="13"/>
        <v/>
      </c>
      <c r="F153" s="5" t="str">
        <f t="shared" si="14"/>
        <v/>
      </c>
      <c r="I153" s="52">
        <f t="shared" ca="1" si="18"/>
        <v>46149</v>
      </c>
      <c r="K153" s="39" t="str">
        <f t="shared" si="15"/>
        <v/>
      </c>
      <c r="R153" s="46"/>
      <c r="S153" s="44" t="str">
        <f t="shared" si="16"/>
        <v/>
      </c>
      <c r="T153" s="46"/>
      <c r="AR153" s="4" t="str">
        <f t="shared" si="17"/>
        <v/>
      </c>
    </row>
    <row r="154" spans="4:44" s="5" customFormat="1" x14ac:dyDescent="0.25">
      <c r="D154" s="49" t="str">
        <f t="shared" si="13"/>
        <v/>
      </c>
      <c r="F154" s="5" t="str">
        <f t="shared" si="14"/>
        <v/>
      </c>
      <c r="I154" s="7">
        <f t="shared" ca="1" si="18"/>
        <v>46149</v>
      </c>
      <c r="K154" s="39" t="str">
        <f t="shared" si="15"/>
        <v/>
      </c>
      <c r="R154" s="44"/>
      <c r="S154" s="44" t="str">
        <f t="shared" si="16"/>
        <v/>
      </c>
      <c r="T154" s="44"/>
      <c r="AR154" s="4" t="str">
        <f t="shared" si="17"/>
        <v/>
      </c>
    </row>
    <row r="155" spans="4:44" s="8" customFormat="1" x14ac:dyDescent="0.25">
      <c r="D155" s="49" t="str">
        <f t="shared" si="13"/>
        <v/>
      </c>
      <c r="F155" s="5" t="str">
        <f t="shared" si="14"/>
        <v/>
      </c>
      <c r="I155" s="52">
        <f t="shared" ca="1" si="18"/>
        <v>46149</v>
      </c>
      <c r="K155" s="39" t="str">
        <f t="shared" si="15"/>
        <v/>
      </c>
      <c r="R155" s="46"/>
      <c r="S155" s="44" t="str">
        <f t="shared" si="16"/>
        <v/>
      </c>
      <c r="T155" s="46"/>
      <c r="AR155" s="4" t="str">
        <f t="shared" si="17"/>
        <v/>
      </c>
    </row>
    <row r="156" spans="4:44" s="5" customFormat="1" x14ac:dyDescent="0.25">
      <c r="D156" s="49" t="str">
        <f t="shared" si="13"/>
        <v/>
      </c>
      <c r="F156" s="5" t="str">
        <f t="shared" si="14"/>
        <v/>
      </c>
      <c r="I156" s="7">
        <f t="shared" ca="1" si="18"/>
        <v>46149</v>
      </c>
      <c r="K156" s="39" t="str">
        <f t="shared" si="15"/>
        <v/>
      </c>
      <c r="R156" s="44"/>
      <c r="S156" s="44" t="str">
        <f t="shared" si="16"/>
        <v/>
      </c>
      <c r="T156" s="44"/>
      <c r="AR156" s="4" t="str">
        <f t="shared" si="17"/>
        <v/>
      </c>
    </row>
    <row r="157" spans="4:44" s="8" customFormat="1" x14ac:dyDescent="0.25">
      <c r="D157" s="49" t="str">
        <f t="shared" si="13"/>
        <v/>
      </c>
      <c r="F157" s="5" t="str">
        <f t="shared" si="14"/>
        <v/>
      </c>
      <c r="I157" s="52">
        <f t="shared" ca="1" si="18"/>
        <v>46149</v>
      </c>
      <c r="K157" s="39" t="str">
        <f t="shared" si="15"/>
        <v/>
      </c>
      <c r="R157" s="46"/>
      <c r="S157" s="44" t="str">
        <f t="shared" si="16"/>
        <v/>
      </c>
      <c r="T157" s="46"/>
      <c r="AR157" s="4" t="str">
        <f t="shared" si="17"/>
        <v/>
      </c>
    </row>
    <row r="158" spans="4:44" s="5" customFormat="1" x14ac:dyDescent="0.25">
      <c r="D158" s="49" t="str">
        <f t="shared" si="13"/>
        <v/>
      </c>
      <c r="F158" s="5" t="str">
        <f t="shared" si="14"/>
        <v/>
      </c>
      <c r="I158" s="7">
        <f t="shared" ca="1" si="18"/>
        <v>46149</v>
      </c>
      <c r="K158" s="39" t="str">
        <f t="shared" si="15"/>
        <v/>
      </c>
      <c r="R158" s="44"/>
      <c r="S158" s="44" t="str">
        <f t="shared" si="16"/>
        <v/>
      </c>
      <c r="T158" s="44"/>
      <c r="AR158" s="4" t="str">
        <f t="shared" si="17"/>
        <v/>
      </c>
    </row>
    <row r="159" spans="4:44" s="8" customFormat="1" x14ac:dyDescent="0.25">
      <c r="D159" s="49" t="str">
        <f t="shared" si="13"/>
        <v/>
      </c>
      <c r="F159" s="5" t="str">
        <f t="shared" si="14"/>
        <v/>
      </c>
      <c r="I159" s="52">
        <f t="shared" ca="1" si="18"/>
        <v>46149</v>
      </c>
      <c r="K159" s="39" t="str">
        <f t="shared" si="15"/>
        <v/>
      </c>
      <c r="R159" s="46"/>
      <c r="S159" s="44" t="str">
        <f t="shared" si="16"/>
        <v/>
      </c>
      <c r="T159" s="46"/>
      <c r="AR159" s="4" t="str">
        <f t="shared" si="17"/>
        <v/>
      </c>
    </row>
    <row r="160" spans="4:44" s="5" customFormat="1" x14ac:dyDescent="0.25">
      <c r="D160" s="49" t="str">
        <f t="shared" si="13"/>
        <v/>
      </c>
      <c r="F160" s="5" t="str">
        <f t="shared" si="14"/>
        <v/>
      </c>
      <c r="I160" s="7">
        <f ca="1">TODAY()</f>
        <v>46149</v>
      </c>
      <c r="K160" s="39" t="str">
        <f t="shared" si="15"/>
        <v/>
      </c>
      <c r="R160" s="44"/>
      <c r="S160" s="44" t="str">
        <f t="shared" si="16"/>
        <v/>
      </c>
      <c r="T160" s="44"/>
      <c r="AR160" s="4" t="str">
        <f t="shared" si="17"/>
        <v/>
      </c>
    </row>
    <row r="161" spans="4:44" s="8" customFormat="1" x14ac:dyDescent="0.25">
      <c r="D161" s="49" t="str">
        <f t="shared" si="13"/>
        <v/>
      </c>
      <c r="F161" s="5" t="str">
        <f t="shared" si="14"/>
        <v/>
      </c>
      <c r="I161" s="52">
        <f t="shared" ca="1" si="18"/>
        <v>46149</v>
      </c>
      <c r="K161" s="39" t="str">
        <f t="shared" si="15"/>
        <v/>
      </c>
      <c r="R161" s="46"/>
      <c r="S161" s="44" t="str">
        <f t="shared" si="16"/>
        <v/>
      </c>
      <c r="T161" s="46"/>
      <c r="AR161" s="4" t="str">
        <f t="shared" si="17"/>
        <v/>
      </c>
    </row>
    <row r="162" spans="4:44" s="5" customFormat="1" x14ac:dyDescent="0.25">
      <c r="D162" s="49" t="str">
        <f t="shared" si="13"/>
        <v/>
      </c>
      <c r="F162" s="5" t="str">
        <f t="shared" si="14"/>
        <v/>
      </c>
      <c r="I162" s="7">
        <f t="shared" ca="1" si="18"/>
        <v>46149</v>
      </c>
      <c r="K162" s="39" t="str">
        <f t="shared" si="15"/>
        <v/>
      </c>
      <c r="R162" s="44"/>
      <c r="S162" s="44" t="str">
        <f t="shared" si="16"/>
        <v/>
      </c>
      <c r="T162" s="44"/>
      <c r="AR162" s="4" t="str">
        <f t="shared" si="17"/>
        <v/>
      </c>
    </row>
    <row r="163" spans="4:44" s="8" customFormat="1" x14ac:dyDescent="0.25">
      <c r="D163" s="49" t="str">
        <f t="shared" si="13"/>
        <v/>
      </c>
      <c r="F163" s="5" t="str">
        <f t="shared" si="14"/>
        <v/>
      </c>
      <c r="I163" s="52">
        <f t="shared" ca="1" si="18"/>
        <v>46149</v>
      </c>
      <c r="K163" s="39" t="str">
        <f t="shared" si="15"/>
        <v/>
      </c>
      <c r="R163" s="46"/>
      <c r="S163" s="44" t="str">
        <f t="shared" si="16"/>
        <v/>
      </c>
      <c r="T163" s="46"/>
      <c r="AR163" s="4" t="str">
        <f t="shared" si="17"/>
        <v/>
      </c>
    </row>
    <row r="164" spans="4:44" s="5" customFormat="1" x14ac:dyDescent="0.25">
      <c r="D164" s="49" t="str">
        <f t="shared" si="13"/>
        <v/>
      </c>
      <c r="F164" s="5" t="str">
        <f t="shared" si="14"/>
        <v/>
      </c>
      <c r="I164" s="7">
        <f t="shared" ca="1" si="18"/>
        <v>46149</v>
      </c>
      <c r="K164" s="39" t="str">
        <f t="shared" si="15"/>
        <v/>
      </c>
      <c r="R164" s="44"/>
      <c r="S164" s="44" t="str">
        <f t="shared" si="16"/>
        <v/>
      </c>
      <c r="T164" s="44"/>
      <c r="AR164" s="4" t="str">
        <f t="shared" si="17"/>
        <v/>
      </c>
    </row>
    <row r="165" spans="4:44" s="8" customFormat="1" x14ac:dyDescent="0.25">
      <c r="D165" s="49" t="str">
        <f t="shared" si="13"/>
        <v/>
      </c>
      <c r="F165" s="5" t="str">
        <f t="shared" si="14"/>
        <v/>
      </c>
      <c r="I165" s="52">
        <f t="shared" ca="1" si="18"/>
        <v>46149</v>
      </c>
      <c r="K165" s="39" t="str">
        <f t="shared" si="15"/>
        <v/>
      </c>
      <c r="R165" s="46"/>
      <c r="S165" s="44" t="str">
        <f t="shared" si="16"/>
        <v/>
      </c>
      <c r="T165" s="46"/>
      <c r="AR165" s="4" t="str">
        <f t="shared" si="17"/>
        <v/>
      </c>
    </row>
    <row r="166" spans="4:44" s="5" customFormat="1" x14ac:dyDescent="0.25">
      <c r="D166" s="49" t="str">
        <f t="shared" si="13"/>
        <v/>
      </c>
      <c r="F166" s="5" t="str">
        <f t="shared" si="14"/>
        <v/>
      </c>
      <c r="I166" s="7">
        <f t="shared" ca="1" si="18"/>
        <v>46149</v>
      </c>
      <c r="K166" s="39" t="str">
        <f t="shared" si="15"/>
        <v/>
      </c>
      <c r="R166" s="44"/>
      <c r="S166" s="44" t="str">
        <f t="shared" si="16"/>
        <v/>
      </c>
      <c r="T166" s="44"/>
      <c r="AR166" s="4" t="str">
        <f t="shared" si="17"/>
        <v/>
      </c>
    </row>
    <row r="167" spans="4:44" s="8" customFormat="1" x14ac:dyDescent="0.25">
      <c r="D167" s="49" t="str">
        <f t="shared" si="13"/>
        <v/>
      </c>
      <c r="F167" s="5" t="str">
        <f t="shared" si="14"/>
        <v/>
      </c>
      <c r="I167" s="52">
        <f t="shared" ca="1" si="18"/>
        <v>46149</v>
      </c>
      <c r="K167" s="39" t="str">
        <f t="shared" si="15"/>
        <v/>
      </c>
      <c r="R167" s="46"/>
      <c r="S167" s="44" t="str">
        <f t="shared" si="16"/>
        <v/>
      </c>
      <c r="T167" s="46"/>
      <c r="AR167" s="4" t="str">
        <f t="shared" si="17"/>
        <v/>
      </c>
    </row>
    <row r="168" spans="4:44" s="5" customFormat="1" x14ac:dyDescent="0.25">
      <c r="D168" s="49" t="str">
        <f t="shared" si="13"/>
        <v/>
      </c>
      <c r="F168" s="5" t="str">
        <f t="shared" si="14"/>
        <v/>
      </c>
      <c r="I168" s="7">
        <f t="shared" ca="1" si="18"/>
        <v>46149</v>
      </c>
      <c r="K168" s="39" t="str">
        <f t="shared" si="15"/>
        <v/>
      </c>
      <c r="R168" s="44"/>
      <c r="S168" s="44" t="str">
        <f t="shared" si="16"/>
        <v/>
      </c>
      <c r="T168" s="44"/>
      <c r="AR168" s="4" t="str">
        <f t="shared" si="17"/>
        <v/>
      </c>
    </row>
    <row r="169" spans="4:44" s="8" customFormat="1" x14ac:dyDescent="0.25">
      <c r="D169" s="49" t="str">
        <f t="shared" si="13"/>
        <v/>
      </c>
      <c r="F169" s="5" t="str">
        <f t="shared" si="14"/>
        <v/>
      </c>
      <c r="I169" s="52">
        <f t="shared" ca="1" si="18"/>
        <v>46149</v>
      </c>
      <c r="K169" s="39" t="str">
        <f t="shared" si="15"/>
        <v/>
      </c>
      <c r="R169" s="46"/>
      <c r="S169" s="44" t="str">
        <f t="shared" si="16"/>
        <v/>
      </c>
      <c r="T169" s="46"/>
      <c r="AR169" s="4" t="str">
        <f t="shared" si="17"/>
        <v/>
      </c>
    </row>
    <row r="170" spans="4:44" s="5" customFormat="1" x14ac:dyDescent="0.25">
      <c r="D170" s="49" t="str">
        <f t="shared" si="13"/>
        <v/>
      </c>
      <c r="F170" s="5" t="str">
        <f t="shared" si="14"/>
        <v/>
      </c>
      <c r="I170" s="7">
        <f t="shared" ca="1" si="18"/>
        <v>46149</v>
      </c>
      <c r="K170" s="39" t="str">
        <f t="shared" si="15"/>
        <v/>
      </c>
      <c r="R170" s="44"/>
      <c r="S170" s="44" t="str">
        <f t="shared" si="16"/>
        <v/>
      </c>
      <c r="T170" s="44"/>
      <c r="AR170" s="4" t="str">
        <f t="shared" si="17"/>
        <v/>
      </c>
    </row>
    <row r="171" spans="4:44" s="8" customFormat="1" x14ac:dyDescent="0.25">
      <c r="D171" s="49" t="str">
        <f t="shared" si="13"/>
        <v/>
      </c>
      <c r="F171" s="5" t="str">
        <f t="shared" si="14"/>
        <v/>
      </c>
      <c r="I171" s="52">
        <f t="shared" ca="1" si="18"/>
        <v>46149</v>
      </c>
      <c r="K171" s="39" t="str">
        <f t="shared" si="15"/>
        <v/>
      </c>
      <c r="R171" s="46"/>
      <c r="S171" s="44" t="str">
        <f t="shared" si="16"/>
        <v/>
      </c>
      <c r="T171" s="46"/>
      <c r="AR171" s="4" t="str">
        <f t="shared" si="17"/>
        <v/>
      </c>
    </row>
    <row r="172" spans="4:44" s="5" customFormat="1" x14ac:dyDescent="0.25">
      <c r="D172" s="49" t="str">
        <f t="shared" si="13"/>
        <v/>
      </c>
      <c r="F172" s="5" t="str">
        <f t="shared" si="14"/>
        <v/>
      </c>
      <c r="I172" s="7">
        <f t="shared" ca="1" si="18"/>
        <v>46149</v>
      </c>
      <c r="K172" s="39" t="str">
        <f t="shared" si="15"/>
        <v/>
      </c>
      <c r="R172" s="44"/>
      <c r="S172" s="44" t="str">
        <f t="shared" si="16"/>
        <v/>
      </c>
      <c r="T172" s="44"/>
      <c r="AR172" s="4" t="str">
        <f t="shared" si="17"/>
        <v/>
      </c>
    </row>
    <row r="173" spans="4:44" s="8" customFormat="1" x14ac:dyDescent="0.25">
      <c r="D173" s="49" t="str">
        <f t="shared" si="13"/>
        <v/>
      </c>
      <c r="F173" s="5" t="str">
        <f t="shared" si="14"/>
        <v/>
      </c>
      <c r="I173" s="52">
        <f t="shared" ca="1" si="18"/>
        <v>46149</v>
      </c>
      <c r="K173" s="39" t="str">
        <f t="shared" si="15"/>
        <v/>
      </c>
      <c r="R173" s="46"/>
      <c r="S173" s="44" t="str">
        <f t="shared" si="16"/>
        <v/>
      </c>
      <c r="T173" s="46"/>
      <c r="AR173" s="4" t="str">
        <f t="shared" si="17"/>
        <v/>
      </c>
    </row>
    <row r="174" spans="4:44" s="5" customFormat="1" x14ac:dyDescent="0.25">
      <c r="D174" s="49" t="str">
        <f t="shared" si="13"/>
        <v/>
      </c>
      <c r="F174" s="5" t="str">
        <f t="shared" si="14"/>
        <v/>
      </c>
      <c r="I174" s="7">
        <f t="shared" ca="1" si="18"/>
        <v>46149</v>
      </c>
      <c r="K174" s="39" t="str">
        <f t="shared" si="15"/>
        <v/>
      </c>
      <c r="R174" s="44"/>
      <c r="S174" s="44" t="str">
        <f t="shared" si="16"/>
        <v/>
      </c>
      <c r="T174" s="44"/>
      <c r="AR174" s="4" t="str">
        <f t="shared" si="17"/>
        <v/>
      </c>
    </row>
    <row r="175" spans="4:44" s="8" customFormat="1" x14ac:dyDescent="0.25">
      <c r="D175" s="49" t="str">
        <f t="shared" si="13"/>
        <v/>
      </c>
      <c r="F175" s="5" t="str">
        <f t="shared" si="14"/>
        <v/>
      </c>
      <c r="I175" s="52">
        <f ca="1">TODAY()</f>
        <v>46149</v>
      </c>
      <c r="K175" s="39" t="str">
        <f t="shared" si="15"/>
        <v/>
      </c>
      <c r="R175" s="46"/>
      <c r="S175" s="44" t="str">
        <f t="shared" si="16"/>
        <v/>
      </c>
      <c r="T175" s="46"/>
      <c r="AR175" s="4" t="str">
        <f t="shared" si="17"/>
        <v/>
      </c>
    </row>
    <row r="176" spans="4:44" s="5" customFormat="1" x14ac:dyDescent="0.25">
      <c r="D176" s="49" t="str">
        <f t="shared" si="13"/>
        <v/>
      </c>
      <c r="F176" s="5" t="str">
        <f t="shared" si="14"/>
        <v/>
      </c>
      <c r="I176" s="7">
        <f t="shared" ref="I176:I200" ca="1" si="19">TODAY()</f>
        <v>46149</v>
      </c>
      <c r="K176" s="39" t="str">
        <f t="shared" si="15"/>
        <v/>
      </c>
      <c r="R176" s="44"/>
      <c r="S176" s="44" t="str">
        <f t="shared" si="16"/>
        <v/>
      </c>
      <c r="T176" s="44"/>
      <c r="AR176" s="4" t="str">
        <f t="shared" si="17"/>
        <v/>
      </c>
    </row>
    <row r="177" spans="4:44" s="8" customFormat="1" x14ac:dyDescent="0.25">
      <c r="D177" s="49" t="str">
        <f t="shared" si="13"/>
        <v/>
      </c>
      <c r="F177" s="5" t="str">
        <f t="shared" si="14"/>
        <v/>
      </c>
      <c r="I177" s="52">
        <f t="shared" ca="1" si="19"/>
        <v>46149</v>
      </c>
      <c r="K177" s="39" t="str">
        <f t="shared" si="15"/>
        <v/>
      </c>
      <c r="R177" s="46"/>
      <c r="S177" s="44" t="str">
        <f t="shared" si="16"/>
        <v/>
      </c>
      <c r="T177" s="46"/>
      <c r="AR177" s="4" t="str">
        <f t="shared" si="17"/>
        <v/>
      </c>
    </row>
    <row r="178" spans="4:44" s="5" customFormat="1" x14ac:dyDescent="0.25">
      <c r="D178" s="49" t="str">
        <f t="shared" si="13"/>
        <v/>
      </c>
      <c r="F178" s="5" t="str">
        <f t="shared" si="14"/>
        <v/>
      </c>
      <c r="I178" s="7">
        <f t="shared" ca="1" si="19"/>
        <v>46149</v>
      </c>
      <c r="K178" s="39" t="str">
        <f t="shared" si="15"/>
        <v/>
      </c>
      <c r="R178" s="44"/>
      <c r="S178" s="44" t="str">
        <f t="shared" si="16"/>
        <v/>
      </c>
      <c r="T178" s="44"/>
      <c r="AR178" s="4" t="str">
        <f t="shared" si="17"/>
        <v/>
      </c>
    </row>
    <row r="179" spans="4:44" s="8" customFormat="1" x14ac:dyDescent="0.25">
      <c r="D179" s="49" t="str">
        <f t="shared" si="13"/>
        <v/>
      </c>
      <c r="F179" s="5" t="str">
        <f t="shared" si="14"/>
        <v/>
      </c>
      <c r="I179" s="52">
        <f t="shared" ca="1" si="19"/>
        <v>46149</v>
      </c>
      <c r="K179" s="39" t="str">
        <f t="shared" si="15"/>
        <v/>
      </c>
      <c r="R179" s="46"/>
      <c r="S179" s="44" t="str">
        <f t="shared" si="16"/>
        <v/>
      </c>
      <c r="T179" s="46"/>
      <c r="AR179" s="4" t="str">
        <f t="shared" si="17"/>
        <v/>
      </c>
    </row>
    <row r="180" spans="4:44" s="5" customFormat="1" x14ac:dyDescent="0.25">
      <c r="D180" s="49" t="str">
        <f t="shared" si="13"/>
        <v/>
      </c>
      <c r="F180" s="5" t="str">
        <f t="shared" si="14"/>
        <v/>
      </c>
      <c r="I180" s="7">
        <f t="shared" ca="1" si="19"/>
        <v>46149</v>
      </c>
      <c r="K180" s="39" t="str">
        <f t="shared" si="15"/>
        <v/>
      </c>
      <c r="R180" s="44"/>
      <c r="S180" s="44" t="str">
        <f t="shared" si="16"/>
        <v/>
      </c>
      <c r="T180" s="44"/>
      <c r="AR180" s="4" t="str">
        <f t="shared" si="17"/>
        <v/>
      </c>
    </row>
    <row r="181" spans="4:44" s="8" customFormat="1" x14ac:dyDescent="0.25">
      <c r="D181" s="49" t="str">
        <f t="shared" si="13"/>
        <v/>
      </c>
      <c r="F181" s="5" t="str">
        <f t="shared" si="14"/>
        <v/>
      </c>
      <c r="I181" s="52">
        <f t="shared" ca="1" si="19"/>
        <v>46149</v>
      </c>
      <c r="K181" s="39" t="str">
        <f t="shared" si="15"/>
        <v/>
      </c>
      <c r="R181" s="46"/>
      <c r="S181" s="44" t="str">
        <f t="shared" si="16"/>
        <v/>
      </c>
      <c r="T181" s="46"/>
      <c r="AR181" s="4" t="str">
        <f t="shared" si="17"/>
        <v/>
      </c>
    </row>
    <row r="182" spans="4:44" s="5" customFormat="1" x14ac:dyDescent="0.25">
      <c r="D182" s="49" t="str">
        <f t="shared" si="13"/>
        <v/>
      </c>
      <c r="F182" s="5" t="str">
        <f t="shared" si="14"/>
        <v/>
      </c>
      <c r="I182" s="7">
        <f t="shared" ca="1" si="19"/>
        <v>46149</v>
      </c>
      <c r="K182" s="39" t="str">
        <f t="shared" si="15"/>
        <v/>
      </c>
      <c r="R182" s="44"/>
      <c r="S182" s="44" t="str">
        <f t="shared" si="16"/>
        <v/>
      </c>
      <c r="T182" s="44"/>
      <c r="AR182" s="4" t="str">
        <f t="shared" si="17"/>
        <v/>
      </c>
    </row>
    <row r="183" spans="4:44" s="8" customFormat="1" x14ac:dyDescent="0.25">
      <c r="D183" s="49" t="str">
        <f t="shared" si="13"/>
        <v/>
      </c>
      <c r="F183" s="5" t="str">
        <f t="shared" si="14"/>
        <v/>
      </c>
      <c r="I183" s="52">
        <f t="shared" ca="1" si="19"/>
        <v>46149</v>
      </c>
      <c r="K183" s="39" t="str">
        <f t="shared" si="15"/>
        <v/>
      </c>
      <c r="R183" s="46"/>
      <c r="S183" s="44" t="str">
        <f t="shared" si="16"/>
        <v/>
      </c>
      <c r="T183" s="46"/>
      <c r="AR183" s="4" t="str">
        <f t="shared" si="17"/>
        <v/>
      </c>
    </row>
    <row r="184" spans="4:44" s="5" customFormat="1" x14ac:dyDescent="0.25">
      <c r="D184" s="49" t="str">
        <f t="shared" si="13"/>
        <v/>
      </c>
      <c r="F184" s="5" t="str">
        <f t="shared" si="14"/>
        <v/>
      </c>
      <c r="I184" s="7">
        <f t="shared" ca="1" si="19"/>
        <v>46149</v>
      </c>
      <c r="K184" s="39" t="str">
        <f t="shared" si="15"/>
        <v/>
      </c>
      <c r="R184" s="44"/>
      <c r="S184" s="44" t="str">
        <f t="shared" si="16"/>
        <v/>
      </c>
      <c r="T184" s="44"/>
      <c r="AR184" s="4" t="str">
        <f t="shared" si="17"/>
        <v/>
      </c>
    </row>
    <row r="185" spans="4:44" s="8" customFormat="1" x14ac:dyDescent="0.25">
      <c r="D185" s="49" t="str">
        <f t="shared" si="13"/>
        <v/>
      </c>
      <c r="F185" s="5" t="str">
        <f t="shared" si="14"/>
        <v/>
      </c>
      <c r="I185" s="52">
        <f t="shared" ca="1" si="19"/>
        <v>46149</v>
      </c>
      <c r="K185" s="39" t="str">
        <f t="shared" si="15"/>
        <v/>
      </c>
      <c r="R185" s="46"/>
      <c r="S185" s="44" t="str">
        <f t="shared" si="16"/>
        <v/>
      </c>
      <c r="T185" s="46"/>
      <c r="AR185" s="4" t="str">
        <f t="shared" si="17"/>
        <v/>
      </c>
    </row>
    <row r="186" spans="4:44" s="5" customFormat="1" x14ac:dyDescent="0.25">
      <c r="D186" s="49" t="str">
        <f t="shared" si="13"/>
        <v/>
      </c>
      <c r="F186" s="5" t="str">
        <f t="shared" si="14"/>
        <v/>
      </c>
      <c r="I186" s="7">
        <f t="shared" ca="1" si="19"/>
        <v>46149</v>
      </c>
      <c r="K186" s="39" t="str">
        <f t="shared" si="15"/>
        <v/>
      </c>
      <c r="R186" s="44"/>
      <c r="S186" s="44" t="str">
        <f t="shared" si="16"/>
        <v/>
      </c>
      <c r="T186" s="44"/>
      <c r="AR186" s="4" t="str">
        <f t="shared" si="17"/>
        <v/>
      </c>
    </row>
    <row r="187" spans="4:44" s="8" customFormat="1" x14ac:dyDescent="0.25">
      <c r="D187" s="49" t="str">
        <f t="shared" si="13"/>
        <v/>
      </c>
      <c r="F187" s="5" t="str">
        <f t="shared" si="14"/>
        <v/>
      </c>
      <c r="I187" s="52">
        <f t="shared" ca="1" si="19"/>
        <v>46149</v>
      </c>
      <c r="K187" s="39" t="str">
        <f t="shared" si="15"/>
        <v/>
      </c>
      <c r="R187" s="46"/>
      <c r="S187" s="44" t="str">
        <f t="shared" si="16"/>
        <v/>
      </c>
      <c r="T187" s="46"/>
      <c r="AR187" s="4" t="str">
        <f t="shared" si="17"/>
        <v/>
      </c>
    </row>
    <row r="188" spans="4:44" s="5" customFormat="1" x14ac:dyDescent="0.25">
      <c r="D188" s="49" t="str">
        <f t="shared" si="13"/>
        <v/>
      </c>
      <c r="F188" s="5" t="str">
        <f t="shared" si="14"/>
        <v/>
      </c>
      <c r="I188" s="7">
        <f t="shared" ca="1" si="19"/>
        <v>46149</v>
      </c>
      <c r="K188" s="39" t="str">
        <f t="shared" si="15"/>
        <v/>
      </c>
      <c r="R188" s="44"/>
      <c r="S188" s="44" t="str">
        <f t="shared" si="16"/>
        <v/>
      </c>
      <c r="T188" s="44"/>
      <c r="AR188" s="4" t="str">
        <f t="shared" si="17"/>
        <v/>
      </c>
    </row>
    <row r="189" spans="4:44" s="8" customFormat="1" x14ac:dyDescent="0.25">
      <c r="D189" s="49" t="str">
        <f t="shared" si="13"/>
        <v/>
      </c>
      <c r="F189" s="5" t="str">
        <f t="shared" si="14"/>
        <v/>
      </c>
      <c r="I189" s="52">
        <f t="shared" ca="1" si="19"/>
        <v>46149</v>
      </c>
      <c r="K189" s="39" t="str">
        <f t="shared" si="15"/>
        <v/>
      </c>
      <c r="R189" s="46"/>
      <c r="S189" s="44" t="str">
        <f t="shared" si="16"/>
        <v/>
      </c>
      <c r="T189" s="46"/>
      <c r="AR189" s="4" t="str">
        <f t="shared" si="17"/>
        <v/>
      </c>
    </row>
    <row r="190" spans="4:44" s="5" customFormat="1" x14ac:dyDescent="0.25">
      <c r="D190" s="49" t="str">
        <f t="shared" si="13"/>
        <v/>
      </c>
      <c r="F190" s="5" t="str">
        <f t="shared" si="14"/>
        <v/>
      </c>
      <c r="I190" s="7">
        <f t="shared" ca="1" si="19"/>
        <v>46149</v>
      </c>
      <c r="K190" s="39" t="str">
        <f t="shared" si="15"/>
        <v/>
      </c>
      <c r="R190" s="44"/>
      <c r="S190" s="44" t="str">
        <f t="shared" si="16"/>
        <v/>
      </c>
      <c r="T190" s="44"/>
      <c r="AR190" s="4" t="str">
        <f t="shared" si="17"/>
        <v/>
      </c>
    </row>
    <row r="191" spans="4:44" s="8" customFormat="1" x14ac:dyDescent="0.25">
      <c r="D191" s="49" t="str">
        <f t="shared" si="13"/>
        <v/>
      </c>
      <c r="F191" s="5" t="str">
        <f t="shared" si="14"/>
        <v/>
      </c>
      <c r="I191" s="52">
        <f t="shared" ca="1" si="19"/>
        <v>46149</v>
      </c>
      <c r="K191" s="39" t="str">
        <f t="shared" si="15"/>
        <v/>
      </c>
      <c r="R191" s="46"/>
      <c r="S191" s="44" t="str">
        <f t="shared" si="16"/>
        <v/>
      </c>
      <c r="T191" s="46"/>
      <c r="AR191" s="4" t="str">
        <f t="shared" si="17"/>
        <v/>
      </c>
    </row>
    <row r="192" spans="4:44" s="5" customFormat="1" x14ac:dyDescent="0.25">
      <c r="D192" s="49" t="str">
        <f t="shared" si="13"/>
        <v/>
      </c>
      <c r="F192" s="5" t="str">
        <f t="shared" si="14"/>
        <v/>
      </c>
      <c r="I192" s="7">
        <f t="shared" ca="1" si="19"/>
        <v>46149</v>
      </c>
      <c r="K192" s="39" t="str">
        <f t="shared" si="15"/>
        <v/>
      </c>
      <c r="R192" s="44"/>
      <c r="S192" s="44" t="str">
        <f t="shared" si="16"/>
        <v/>
      </c>
      <c r="T192" s="44"/>
      <c r="AR192" s="4" t="str">
        <f t="shared" si="17"/>
        <v/>
      </c>
    </row>
    <row r="193" spans="1:44" s="8" customFormat="1" x14ac:dyDescent="0.25">
      <c r="D193" s="49" t="str">
        <f t="shared" si="13"/>
        <v/>
      </c>
      <c r="F193" s="5" t="str">
        <f t="shared" si="14"/>
        <v/>
      </c>
      <c r="I193" s="52">
        <f t="shared" ca="1" si="19"/>
        <v>46149</v>
      </c>
      <c r="K193" s="39" t="str">
        <f t="shared" si="15"/>
        <v/>
      </c>
      <c r="R193" s="46"/>
      <c r="S193" s="44" t="str">
        <f t="shared" si="16"/>
        <v/>
      </c>
      <c r="T193" s="46"/>
      <c r="AR193" s="4" t="str">
        <f t="shared" si="17"/>
        <v/>
      </c>
    </row>
    <row r="194" spans="1:44" s="5" customFormat="1" x14ac:dyDescent="0.25">
      <c r="D194" s="49" t="str">
        <f t="shared" si="13"/>
        <v/>
      </c>
      <c r="F194" s="5" t="str">
        <f t="shared" si="14"/>
        <v/>
      </c>
      <c r="I194" s="7">
        <f t="shared" ca="1" si="19"/>
        <v>46149</v>
      </c>
      <c r="K194" s="39" t="str">
        <f t="shared" si="15"/>
        <v/>
      </c>
      <c r="R194" s="44"/>
      <c r="S194" s="44" t="str">
        <f t="shared" si="16"/>
        <v/>
      </c>
      <c r="T194" s="44"/>
      <c r="AR194" s="4" t="str">
        <f t="shared" si="17"/>
        <v/>
      </c>
    </row>
    <row r="195" spans="1:44" s="8" customFormat="1" x14ac:dyDescent="0.25">
      <c r="D195" s="49" t="str">
        <f t="shared" ref="D195:D200" si="20">IF(TRIM(F195)="","",COUNTIF($F$2:$F$200,F195))</f>
        <v/>
      </c>
      <c r="F195" s="5" t="str">
        <f t="shared" ref="F195:F200" si="21">IF(AND(LEN(TRIM(G195))=0,LEN(TRIM(H195))=0),"",CONCATENATE(TRIM(G195),", ",TRIM(H195)))</f>
        <v/>
      </c>
      <c r="I195" s="52">
        <f t="shared" ca="1" si="19"/>
        <v>46149</v>
      </c>
      <c r="K195" s="39" t="str">
        <f t="shared" ref="K195:K200" si="22">IF(AND(TRIM(A195)&lt;&gt;"",TRIM(J195)&lt;&gt;""),IFERROR(DATEDIF(J195,A195,"Y"),""),"")</f>
        <v/>
      </c>
      <c r="R195" s="46"/>
      <c r="S195" s="44" t="str">
        <f t="shared" ref="S195:S200" si="23">IFERROR(IF(OR(Q195="Outreach",Q195=""),"",R195),"")</f>
        <v/>
      </c>
      <c r="T195" s="46"/>
      <c r="AR195" s="4" t="str">
        <f t="shared" ref="AR195:AR201" si="24">IF(R195&lt;&gt;"",R195*1440,"")</f>
        <v/>
      </c>
    </row>
    <row r="196" spans="1:44" s="5" customFormat="1" x14ac:dyDescent="0.25">
      <c r="D196" s="49" t="str">
        <f t="shared" si="20"/>
        <v/>
      </c>
      <c r="F196" s="5" t="str">
        <f t="shared" si="21"/>
        <v/>
      </c>
      <c r="I196" s="7">
        <f t="shared" ca="1" si="19"/>
        <v>46149</v>
      </c>
      <c r="K196" s="39" t="str">
        <f t="shared" si="22"/>
        <v/>
      </c>
      <c r="R196" s="44"/>
      <c r="S196" s="44" t="str">
        <f t="shared" si="23"/>
        <v/>
      </c>
      <c r="T196" s="44"/>
      <c r="AR196" s="4" t="str">
        <f t="shared" si="24"/>
        <v/>
      </c>
    </row>
    <row r="197" spans="1:44" s="8" customFormat="1" x14ac:dyDescent="0.25">
      <c r="D197" s="49" t="str">
        <f t="shared" si="20"/>
        <v/>
      </c>
      <c r="F197" s="5" t="str">
        <f t="shared" si="21"/>
        <v/>
      </c>
      <c r="I197" s="52">
        <f t="shared" ca="1" si="19"/>
        <v>46149</v>
      </c>
      <c r="K197" s="39" t="str">
        <f t="shared" si="22"/>
        <v/>
      </c>
      <c r="R197" s="46"/>
      <c r="S197" s="44" t="str">
        <f t="shared" si="23"/>
        <v/>
      </c>
      <c r="T197" s="46"/>
      <c r="AR197" s="4" t="str">
        <f t="shared" si="24"/>
        <v/>
      </c>
    </row>
    <row r="198" spans="1:44" s="5" customFormat="1" x14ac:dyDescent="0.25">
      <c r="D198" s="49" t="str">
        <f t="shared" si="20"/>
        <v/>
      </c>
      <c r="F198" s="5" t="str">
        <f t="shared" si="21"/>
        <v/>
      </c>
      <c r="I198" s="7">
        <f t="shared" ca="1" si="19"/>
        <v>46149</v>
      </c>
      <c r="K198" s="39" t="str">
        <f t="shared" si="22"/>
        <v/>
      </c>
      <c r="R198" s="44"/>
      <c r="S198" s="44" t="str">
        <f t="shared" si="23"/>
        <v/>
      </c>
      <c r="T198" s="44"/>
      <c r="AR198" s="4" t="str">
        <f t="shared" si="24"/>
        <v/>
      </c>
    </row>
    <row r="199" spans="1:44" s="8" customFormat="1" x14ac:dyDescent="0.25">
      <c r="D199" s="49" t="str">
        <f t="shared" si="20"/>
        <v/>
      </c>
      <c r="F199" s="5" t="str">
        <f t="shared" si="21"/>
        <v/>
      </c>
      <c r="I199" s="52">
        <f t="shared" ca="1" si="19"/>
        <v>46149</v>
      </c>
      <c r="K199" s="39" t="str">
        <f t="shared" si="22"/>
        <v/>
      </c>
      <c r="R199" s="46"/>
      <c r="S199" s="44" t="str">
        <f t="shared" si="23"/>
        <v/>
      </c>
      <c r="T199" s="46"/>
      <c r="AR199" s="4" t="str">
        <f t="shared" si="24"/>
        <v/>
      </c>
    </row>
    <row r="200" spans="1:44" s="5" customFormat="1" x14ac:dyDescent="0.25">
      <c r="D200" s="49" t="str">
        <f t="shared" si="20"/>
        <v/>
      </c>
      <c r="F200" s="5" t="str">
        <f t="shared" si="21"/>
        <v/>
      </c>
      <c r="I200" s="7">
        <f t="shared" ca="1" si="19"/>
        <v>46149</v>
      </c>
      <c r="K200" s="39" t="str">
        <f t="shared" si="22"/>
        <v/>
      </c>
      <c r="R200" s="44"/>
      <c r="S200" s="44" t="str">
        <f t="shared" si="23"/>
        <v/>
      </c>
      <c r="T200" s="44"/>
      <c r="AR200" s="4" t="str">
        <f t="shared" si="24"/>
        <v/>
      </c>
    </row>
    <row r="201" spans="1:44" s="11" customFormat="1" x14ac:dyDescent="0.25">
      <c r="A201" s="10" t="s">
        <v>43</v>
      </c>
      <c r="K201" s="40"/>
      <c r="R201" s="47"/>
      <c r="S201" s="47"/>
      <c r="T201" s="47"/>
      <c r="AR201" s="4" t="str">
        <f t="shared" si="24"/>
        <v/>
      </c>
    </row>
    <row r="202" spans="1:44" s="6" customFormat="1" x14ac:dyDescent="0.25">
      <c r="K202" s="41"/>
      <c r="R202" s="48"/>
      <c r="S202" s="48"/>
      <c r="T202" s="48"/>
    </row>
    <row r="203" spans="1:44" s="6" customFormat="1" x14ac:dyDescent="0.25">
      <c r="A203" s="6">
        <f>COUNTIF(A2:A200,"&gt;0")</f>
        <v>0</v>
      </c>
      <c r="B203" s="6">
        <f>COUNTIF(B2:B200, "=Sunday")</f>
        <v>0</v>
      </c>
      <c r="C203" s="6">
        <f>COUNTIF(C2:C200,"*Block A*")</f>
        <v>0</v>
      </c>
      <c r="K203" s="41">
        <f>COUNTIFS(K2:K200,"&gt;0",K2:K200,"&lt;13")</f>
        <v>0</v>
      </c>
      <c r="L203" s="6">
        <f>COUNTIF(L2:L200,"W")</f>
        <v>0</v>
      </c>
      <c r="M203" s="6">
        <f>COUNTIF(M2:M200,"M")</f>
        <v>0</v>
      </c>
      <c r="N203" s="6">
        <f>COUNTIF(N$2:N$200,'Statistics &amp; Lists'!B80)</f>
        <v>0</v>
      </c>
      <c r="O203" s="6">
        <f>COUNTIF(O2:O200,"NW")</f>
        <v>0</v>
      </c>
      <c r="P203" s="6">
        <f>COUNTIF(P$2:P$200, 'Statistics &amp; Lists'!A117)</f>
        <v>0</v>
      </c>
      <c r="R203" s="48" t="e">
        <f>AVERAGE(S2:S200)</f>
        <v>#DIV/0!</v>
      </c>
      <c r="S203" s="48"/>
      <c r="T203" s="48" t="e">
        <f>AVERAGE(T2:T200)</f>
        <v>#DIV/0!</v>
      </c>
      <c r="U203" s="6">
        <f>COUNTIF(U2:U200, "Armed Disturbance")</f>
        <v>0</v>
      </c>
      <c r="V203" s="6">
        <f>COUNTIF(V2:V200, "Armed Disturbance")</f>
        <v>0</v>
      </c>
      <c r="W203" s="6">
        <f>COUNTIF(W2:W200,"Y")</f>
        <v>0</v>
      </c>
      <c r="X203" s="6">
        <f>COUNTIF(X2:X200,"Y")</f>
        <v>0</v>
      </c>
      <c r="Y203" s="6">
        <f>COUNTIF(Y2:Y200,"Y")</f>
        <v>0</v>
      </c>
      <c r="AA203" s="6">
        <f>COUNTIF(Z$2:AA$200, 'Statistics &amp; Lists'!B223)</f>
        <v>0</v>
      </c>
      <c r="AB203" s="6">
        <f>COUNTIF(AB2:AB200, "Y")</f>
        <v>0</v>
      </c>
      <c r="AC203" s="6">
        <f>COUNTIF(AC2:AC200, "Y")</f>
        <v>0</v>
      </c>
      <c r="AE203" s="6">
        <f>COUNTIF(AE2:AE200,"Y")</f>
        <v>0</v>
      </c>
      <c r="AF203" s="6">
        <f>COUNTIF(AF2:AF200,"Y")</f>
        <v>0</v>
      </c>
      <c r="AG203" s="6">
        <f>COUNTIF(AG2:AG200,"Y")</f>
        <v>0</v>
      </c>
      <c r="AH203" s="6">
        <f>COUNTIF(AH2:AH200,"N/A")</f>
        <v>0</v>
      </c>
      <c r="AI203" s="6">
        <f>COUNTIF(AI$2:AI$200,'Statistics &amp; Lists'!B270)</f>
        <v>0</v>
      </c>
      <c r="AJ203" s="6">
        <f>COUNTIF(AJ2:AJ200,"Y")</f>
        <v>0</v>
      </c>
      <c r="AK203" s="6">
        <f>COUNTIF(AK2:AK200,"Y")</f>
        <v>0</v>
      </c>
      <c r="AL203" s="6">
        <f>COUNTIF(AL2:AL200,"Y")</f>
        <v>0</v>
      </c>
    </row>
    <row r="204" spans="1:44" s="6" customFormat="1" x14ac:dyDescent="0.25">
      <c r="B204" s="6">
        <f>COUNTIF(B4:B201, "=Monday")</f>
        <v>0</v>
      </c>
      <c r="C204" s="6">
        <f>COUNTIF(C2:C200,"*Block B*")</f>
        <v>0</v>
      </c>
      <c r="K204" s="41">
        <f>COUNTIFS(K2:K200,"&gt;12",K2:K200,"&lt;18")</f>
        <v>0</v>
      </c>
      <c r="L204" s="6">
        <f>COUNTIF(L2:L200,"B")</f>
        <v>0</v>
      </c>
      <c r="M204" s="6">
        <f>COUNTIF(M2:M200,"F")</f>
        <v>0</v>
      </c>
      <c r="N204" s="6">
        <f>COUNTIF(N$2:N$200,'Statistics &amp; Lists'!B81)</f>
        <v>0</v>
      </c>
      <c r="O204" s="6">
        <f>COUNTIF(O2:O200,"SW")</f>
        <v>0</v>
      </c>
      <c r="P204" s="6">
        <f>COUNTIF(P$2:P$200, 'Statistics &amp; Lists'!A118)</f>
        <v>0</v>
      </c>
      <c r="R204" s="48"/>
      <c r="S204" s="48"/>
      <c r="T204" s="48"/>
      <c r="U204" s="6">
        <f>COUNTIF(U2:U200, "Assist Citizen")</f>
        <v>0</v>
      </c>
      <c r="V204" s="6">
        <f>COUNTIF(V2:V200, "Assist Citizen")</f>
        <v>0</v>
      </c>
      <c r="W204" s="6">
        <f>COUNTIF(W2:W200,"N")</f>
        <v>0</v>
      </c>
      <c r="X204" s="6">
        <f>COUNTIF(X2:X200,"N")</f>
        <v>0</v>
      </c>
      <c r="Y204" s="6">
        <f>COUNTIF(Y2:Y200,"n")</f>
        <v>0</v>
      </c>
      <c r="AA204" s="6">
        <f>COUNTIF(Z$2:AA$200, 'Statistics &amp; Lists'!B224)</f>
        <v>0</v>
      </c>
      <c r="AB204" s="6">
        <f>COUNTIF(AB2:AB200, "N")</f>
        <v>0</v>
      </c>
      <c r="AC204" s="6">
        <f>COUNTIF(AC2:AC200, "N")</f>
        <v>0</v>
      </c>
      <c r="AE204" s="6">
        <f>COUNTIF(AE2:AE200,"N")</f>
        <v>0</v>
      </c>
      <c r="AF204" s="6">
        <f>COUNTIF(AF2:AF200,"N")</f>
        <v>0</v>
      </c>
      <c r="AG204" s="6">
        <f>COUNTIF(AG2:AG200,"N")</f>
        <v>0</v>
      </c>
      <c r="AH204" s="6">
        <f>COUNTIF(AH2:AH200,"BA")</f>
        <v>0</v>
      </c>
      <c r="AI204" s="6">
        <f>COUNTIF(AI$2:AI$200,'Statistics &amp; Lists'!B271)</f>
        <v>0</v>
      </c>
      <c r="AJ204" s="6">
        <f>COUNTIF(AJ2:AJ200,"N")</f>
        <v>0</v>
      </c>
      <c r="AK204" s="6">
        <f>COUNTIF(AK2:AK200,"N")</f>
        <v>0</v>
      </c>
      <c r="AL204" s="6">
        <f>COUNTIF(AL2:AL200,"N")</f>
        <v>0</v>
      </c>
    </row>
    <row r="205" spans="1:44" s="6" customFormat="1" x14ac:dyDescent="0.25">
      <c r="B205" s="6">
        <f>COUNTIF(B4:B201, "=Tuesday")</f>
        <v>0</v>
      </c>
      <c r="C205" s="6">
        <f>COUNTIF(C2:C200,"*Block C*")</f>
        <v>0</v>
      </c>
      <c r="K205" s="41">
        <f>COUNTIFS(K2:K200,"&gt;17",K2:K200,"&lt;26")</f>
        <v>0</v>
      </c>
      <c r="L205" s="6">
        <f>COUNTIF(L2:L200,"A")</f>
        <v>0</v>
      </c>
      <c r="M205" s="6">
        <f>COUNTIF(M2:M200,"Other")</f>
        <v>0</v>
      </c>
      <c r="N205" s="6">
        <f>COUNTIF(N$2:N$200,'Statistics &amp; Lists'!B82)</f>
        <v>0</v>
      </c>
      <c r="O205" s="6">
        <f>COUNTIF(O2:O200,"SE")</f>
        <v>0</v>
      </c>
      <c r="P205" s="6">
        <f>COUNTIF(P$2:P$200, 'Statistics &amp; Lists'!A119)</f>
        <v>0</v>
      </c>
      <c r="R205" s="48"/>
      <c r="S205" s="48"/>
      <c r="T205" s="48"/>
      <c r="U205" s="6">
        <f>COUNTIF(U2:U200, "Baker Act")</f>
        <v>0</v>
      </c>
      <c r="V205" s="6">
        <f>COUNTIF(V2:V200, "Baker Act")</f>
        <v>0</v>
      </c>
      <c r="W205" s="6">
        <f>COUNTIF(W2:W200,"Unknown")</f>
        <v>0</v>
      </c>
      <c r="X205" s="6">
        <f>COUNTIF(X2:X200,"Unknown")</f>
        <v>0</v>
      </c>
      <c r="Y205" s="6">
        <f>COUNTIF(Y2:Y200,"unknown")</f>
        <v>0</v>
      </c>
      <c r="AA205" s="6">
        <f>COUNTIF(Z$2:AA$200, 'Statistics &amp; Lists'!B225)</f>
        <v>0</v>
      </c>
      <c r="AB205" s="6">
        <f>COUNTIF(AB2:AB200, "Unknown")</f>
        <v>0</v>
      </c>
      <c r="AC205" s="6">
        <f>COUNTIF(AC2:AC200, "Unknown")</f>
        <v>0</v>
      </c>
      <c r="AE205" s="6">
        <f>COUNTIF(AE2:AE200,"Unknown")</f>
        <v>0</v>
      </c>
      <c r="AF205" s="6">
        <f>COUNTIF(AF2:AF200,"Unknown")</f>
        <v>0</v>
      </c>
      <c r="AG205" s="6">
        <f>COUNTIF(AG2:AG200,"Unknown")</f>
        <v>0</v>
      </c>
      <c r="AH205" s="6">
        <f>COUNTIF(AH2:AH200,"Medical")</f>
        <v>0</v>
      </c>
      <c r="AI205" s="6">
        <f>COUNTIF(AI$2:AI$200,'Statistics &amp; Lists'!B272)</f>
        <v>0</v>
      </c>
      <c r="AJ205" s="6">
        <f>COUNTIF(AJ2:AJ200,"Unknown")</f>
        <v>0</v>
      </c>
      <c r="AK205" s="6">
        <f>COUNTIF(AK2:AK200,"Unknown")</f>
        <v>0</v>
      </c>
      <c r="AL205" s="6">
        <f>COUNTIF(AL2:AL200,"Unknown")</f>
        <v>0</v>
      </c>
    </row>
    <row r="206" spans="1:44" s="6" customFormat="1" x14ac:dyDescent="0.25">
      <c r="B206" s="6">
        <f>COUNTIF(B4:B201, "=Wednesday")</f>
        <v>0</v>
      </c>
      <c r="C206" s="6">
        <f>COUNTIF(C2:C200,"*Block D*")</f>
        <v>0</v>
      </c>
      <c r="K206" s="41">
        <f>COUNTIFS(K2:K200,"&gt;25",K2:K200,"&lt;41")</f>
        <v>0</v>
      </c>
      <c r="L206" s="6">
        <f>COUNTIF(L2:L200,"H")</f>
        <v>0</v>
      </c>
      <c r="N206" s="6">
        <f>COUNTIF(N$2:N$200,'Statistics &amp; Lists'!B83)</f>
        <v>0</v>
      </c>
      <c r="O206" s="6">
        <f>COUNTIF(O2:O200,"NE")</f>
        <v>0</v>
      </c>
      <c r="P206" s="6">
        <f>COUNTIF(P$2:P$200, 'Statistics &amp; Lists'!A120)</f>
        <v>0</v>
      </c>
      <c r="R206" s="48"/>
      <c r="S206" s="48"/>
      <c r="T206" s="48"/>
      <c r="U206" s="6">
        <f>COUNTIF(U2:U200, "Battery")</f>
        <v>0</v>
      </c>
      <c r="V206" s="6">
        <f>COUNTIF(V2:V200, "Battery")</f>
        <v>0</v>
      </c>
      <c r="AA206" s="6">
        <f>COUNTIF(Z$2:AA$200, 'Statistics &amp; Lists'!B226)</f>
        <v>0</v>
      </c>
      <c r="AH206" s="6">
        <f>COUNTIF(AH2:AH200,"Voluntary")</f>
        <v>0</v>
      </c>
      <c r="AI206" s="6">
        <f>COUNTIF(AI$2:AI$200,'Statistics &amp; Lists'!B273)</f>
        <v>0</v>
      </c>
    </row>
    <row r="207" spans="1:44" s="6" customFormat="1" x14ac:dyDescent="0.25">
      <c r="B207" s="6">
        <f>COUNTIF(B4:B201, "=Thursday")</f>
        <v>0</v>
      </c>
      <c r="C207" s="6">
        <f>COUNTIF(C2:C200,"*Block E*")</f>
        <v>0</v>
      </c>
      <c r="K207" s="41">
        <f>COUNTIFS(K2:K200,"&gt;40",K2:K200,"&lt;61")</f>
        <v>0</v>
      </c>
      <c r="L207" s="6">
        <f>COUNTIF(L2:L200,"O")</f>
        <v>0</v>
      </c>
      <c r="N207" s="6">
        <f>COUNTIF(N$2:N$200,'Statistics &amp; Lists'!B84)</f>
        <v>0</v>
      </c>
      <c r="P207" s="6">
        <f>COUNTIF(P$2:P$200, 'Statistics &amp; Lists'!A121)</f>
        <v>0</v>
      </c>
      <c r="R207" s="48"/>
      <c r="S207" s="48"/>
      <c r="T207" s="48"/>
      <c r="U207" s="6">
        <f>COUNTIF(U2:U200, "Burglary")</f>
        <v>0</v>
      </c>
      <c r="V207" s="6">
        <f>COUNTIF(V2:V200, "Burglary")</f>
        <v>0</v>
      </c>
      <c r="AA207" s="6">
        <f>COUNTIF(Z$2:AA$200, 'Statistics &amp; Lists'!B227)</f>
        <v>0</v>
      </c>
      <c r="AI207" s="6">
        <f>COUNTIF(AI$2:AI$200,'Statistics &amp; Lists'!B274)</f>
        <v>0</v>
      </c>
    </row>
    <row r="208" spans="1:44" s="6" customFormat="1" x14ac:dyDescent="0.25">
      <c r="B208" s="6">
        <f>COUNTIF(B4:B201, "=Friday")</f>
        <v>0</v>
      </c>
      <c r="C208" s="6">
        <f>COUNTIF(C2:C200,"*Block F*")</f>
        <v>0</v>
      </c>
      <c r="K208" s="41">
        <f>COUNTIFS(K2:K200,"&gt;60",K2:K200,"&lt;81")</f>
        <v>0</v>
      </c>
      <c r="N208" s="6">
        <f>COUNTIF(N$2:N$200,'Statistics &amp; Lists'!B85)</f>
        <v>0</v>
      </c>
      <c r="P208" s="6">
        <f>COUNTIF(P$2:P$200, 'Statistics &amp; Lists'!A122)</f>
        <v>0</v>
      </c>
      <c r="R208" s="48"/>
      <c r="S208" s="48"/>
      <c r="T208" s="48"/>
      <c r="U208" s="6">
        <f>COUNTIF(U2:U200, "Disturbance")</f>
        <v>0</v>
      </c>
      <c r="V208" s="6">
        <f>COUNTIF(V2:V200, "Disturbance")</f>
        <v>0</v>
      </c>
      <c r="AA208" s="6">
        <f>COUNTIF(Z$2:AA$200, 'Statistics &amp; Lists'!B228)</f>
        <v>0</v>
      </c>
      <c r="AI208" s="6">
        <f>COUNTIF(AI$2:AI$200,'Statistics &amp; Lists'!B275)</f>
        <v>0</v>
      </c>
    </row>
    <row r="209" spans="2:35" s="6" customFormat="1" x14ac:dyDescent="0.25">
      <c r="B209" s="6">
        <f>COUNTIF(B4:B201, "=Saturday")</f>
        <v>0</v>
      </c>
      <c r="K209" s="41">
        <f>COUNTIFS(K2:K200,"&gt;80",K2:K200,"&lt;111")</f>
        <v>0</v>
      </c>
      <c r="N209" s="6">
        <f>COUNTIF(N$2:N$200,'Statistics &amp; Lists'!B86)</f>
        <v>0</v>
      </c>
      <c r="P209" s="6">
        <f>COUNTIF(P$2:P$200, 'Statistics &amp; Lists'!A123)</f>
        <v>0</v>
      </c>
      <c r="R209" s="48"/>
      <c r="S209" s="48"/>
      <c r="T209" s="48"/>
      <c r="U209" s="6">
        <f>COUNTIF(U2:U200, "Domestic")</f>
        <v>0</v>
      </c>
      <c r="V209" s="6">
        <f>COUNTIF(V2:V200, "Domestic")</f>
        <v>0</v>
      </c>
      <c r="AA209" s="6">
        <f>COUNTIF(Z$2:AA$200, 'Statistics &amp; Lists'!B229)</f>
        <v>0</v>
      </c>
      <c r="AI209" s="6">
        <f>COUNTIF(AI$2:AI$200,'Statistics &amp; Lists'!B276)</f>
        <v>0</v>
      </c>
    </row>
    <row r="210" spans="2:35" s="6" customFormat="1" x14ac:dyDescent="0.25">
      <c r="K210" s="41"/>
      <c r="N210" s="6">
        <f>COUNTIF(N$2:N$200,'Statistics &amp; Lists'!B87)</f>
        <v>0</v>
      </c>
      <c r="P210" s="6">
        <f>COUNTIF(P$2:P$200, 'Statistics &amp; Lists'!A124)</f>
        <v>0</v>
      </c>
      <c r="R210" s="48"/>
      <c r="S210" s="48"/>
      <c r="T210" s="48"/>
      <c r="U210" s="6">
        <f>COUNTIF(U2:U200, "Medical Emergency")</f>
        <v>0</v>
      </c>
      <c r="V210" s="6">
        <f>COUNTIF(V2:V200, "Medical Emergency")</f>
        <v>0</v>
      </c>
      <c r="AA210" s="6">
        <f>COUNTIF(Z$2:AA$200, 'Statistics &amp; Lists'!B230)</f>
        <v>0</v>
      </c>
      <c r="AI210" s="6">
        <f>COUNTIF(AI$2:AI$200,'Statistics &amp; Lists'!B277)</f>
        <v>0</v>
      </c>
    </row>
    <row r="211" spans="2:35" s="6" customFormat="1" x14ac:dyDescent="0.25">
      <c r="K211" s="41"/>
      <c r="N211" s="6">
        <f>COUNTIF(N$2:N$200,'Statistics &amp; Lists'!B88)</f>
        <v>0</v>
      </c>
      <c r="P211" s="6">
        <f>COUNTIF(P$2:P$200, 'Statistics &amp; Lists'!A125)</f>
        <v>0</v>
      </c>
      <c r="R211" s="48"/>
      <c r="S211" s="48"/>
      <c r="T211" s="48"/>
      <c r="U211" s="6">
        <f>COUNTIF(U2:U200, "Mental Health Crisis Situation ")</f>
        <v>0</v>
      </c>
      <c r="V211" s="6">
        <f>COUNTIF(V2:V200, "Mental Health Crisis Situation ")</f>
        <v>0</v>
      </c>
      <c r="AA211" s="6">
        <f>COUNTIF(Z$2:AA$200, 'Statistics &amp; Lists'!B231)</f>
        <v>0</v>
      </c>
      <c r="AI211" s="6">
        <f>COUNTIF(AI$2:AI$200,'Statistics &amp; Lists'!B278)</f>
        <v>0</v>
      </c>
    </row>
    <row r="212" spans="2:35" s="6" customFormat="1" x14ac:dyDescent="0.25">
      <c r="K212" s="41"/>
      <c r="N212" s="6">
        <f>COUNTIF(N$2:N$200,'Statistics &amp; Lists'!B89)</f>
        <v>0</v>
      </c>
      <c r="P212" s="6">
        <f>COUNTIF(P$2:P$200, 'Statistics &amp; Lists'!A126)</f>
        <v>0</v>
      </c>
      <c r="R212" s="48"/>
      <c r="S212" s="48"/>
      <c r="T212" s="48"/>
      <c r="U212" s="6">
        <f>COUNTIF(U2:U200, "Other")</f>
        <v>0</v>
      </c>
      <c r="V212" s="6">
        <f>COUNTIF(V2:V200, "Other")</f>
        <v>0</v>
      </c>
      <c r="AA212" s="6">
        <f>COUNTIF(Z$2:AA$200, 'Statistics &amp; Lists'!B232)</f>
        <v>0</v>
      </c>
      <c r="AI212" s="6">
        <f>COUNTIF(AI$2:AI$200,'Statistics &amp; Lists'!B279)</f>
        <v>0</v>
      </c>
    </row>
    <row r="213" spans="2:35" s="6" customFormat="1" x14ac:dyDescent="0.25">
      <c r="K213" s="41"/>
      <c r="N213" s="6">
        <f>COUNTIF(N$2:N$200,'Statistics &amp; Lists'!B90)</f>
        <v>0</v>
      </c>
      <c r="P213" s="6">
        <f>COUNTIF(P$2:P$200, 'Statistics &amp; Lists'!A127)</f>
        <v>0</v>
      </c>
      <c r="R213" s="48"/>
      <c r="S213" s="48"/>
      <c r="T213" s="48"/>
      <c r="U213" s="6">
        <f>COUNTIF(U2:U200, "S20")</f>
        <v>0</v>
      </c>
      <c r="V213" s="6">
        <f>COUNTIF(V2:V200, "S20")</f>
        <v>0</v>
      </c>
      <c r="AA213" s="6">
        <f>COUNTIF(Z$2:AA$200, 'Statistics &amp; Lists'!B233)</f>
        <v>0</v>
      </c>
      <c r="AI213" s="6">
        <f>COUNTIF(AI$2:AI$200,'Statistics &amp; Lists'!B280)</f>
        <v>0</v>
      </c>
    </row>
    <row r="214" spans="2:35" s="6" customFormat="1" x14ac:dyDescent="0.25">
      <c r="K214" s="41"/>
      <c r="N214" s="6">
        <f>COUNTIF(N$2:N$200,'Statistics &amp; Lists'!B91)</f>
        <v>0</v>
      </c>
      <c r="P214" s="6">
        <f>COUNTIF(P$2:P$200, 'Statistics &amp; Lists'!A128)</f>
        <v>0</v>
      </c>
      <c r="R214" s="48"/>
      <c r="S214" s="48"/>
      <c r="T214" s="48"/>
      <c r="U214" s="6">
        <f>COUNTIF(U2:U200, "Suicide Attempt")</f>
        <v>0</v>
      </c>
      <c r="V214" s="6">
        <f>COUNTIF(V2:V200, "Suicide Attempt")</f>
        <v>0</v>
      </c>
      <c r="AA214" s="6">
        <f>COUNTIF(Z$2:AA$200, 'Statistics &amp; Lists'!B234)</f>
        <v>0</v>
      </c>
      <c r="AI214" s="6">
        <f>COUNTIF(AI$2:AI$200,'Statistics &amp; Lists'!B281)</f>
        <v>0</v>
      </c>
    </row>
    <row r="215" spans="2:35" s="6" customFormat="1" x14ac:dyDescent="0.25">
      <c r="K215" s="41"/>
      <c r="N215" s="6">
        <f>COUNTIF(N$2:N$200,'Statistics &amp; Lists'!B92)</f>
        <v>0</v>
      </c>
      <c r="P215" s="6">
        <f>COUNTIF(P$2:P$200, 'Statistics &amp; Lists'!A129)</f>
        <v>0</v>
      </c>
      <c r="R215" s="48"/>
      <c r="S215" s="48"/>
      <c r="T215" s="48"/>
      <c r="U215" s="6">
        <f>COUNTIF(U2:U200, "Suspicious Activity")</f>
        <v>0</v>
      </c>
      <c r="V215" s="6">
        <f>COUNTIF(V2:V200, "Suspicious Activity")</f>
        <v>0</v>
      </c>
      <c r="AA215" s="6">
        <f>COUNTIF(Z$2:AA$200, 'Statistics &amp; Lists'!B235)</f>
        <v>0</v>
      </c>
      <c r="AI215" s="6">
        <f>COUNTIF(AI$2:AI$200,'Statistics &amp; Lists'!B282)</f>
        <v>0</v>
      </c>
    </row>
    <row r="216" spans="2:35" s="6" customFormat="1" x14ac:dyDescent="0.25">
      <c r="K216" s="41"/>
      <c r="N216" s="6">
        <f>COUNTIF(N$2:N$200,'Statistics &amp; Lists'!B93)</f>
        <v>0</v>
      </c>
      <c r="P216" s="6">
        <f>COUNTIF(P$2:P$200, 'Statistics &amp; Lists'!A130)</f>
        <v>0</v>
      </c>
      <c r="R216" s="48"/>
      <c r="S216" s="48"/>
      <c r="T216" s="48"/>
      <c r="U216" s="6">
        <f>COUNTIF(U2:U200, "Theft")</f>
        <v>0</v>
      </c>
      <c r="V216" s="6">
        <f>COUNTIF(V2:V200, "Theft")</f>
        <v>0</v>
      </c>
      <c r="AA216" s="6">
        <f>COUNTIF(Z$2:AA$200, 'Statistics &amp; Lists'!B236)</f>
        <v>0</v>
      </c>
      <c r="AI216" s="6">
        <f>COUNTIF(AI$2:AI$200,'Statistics &amp; Lists'!B283)</f>
        <v>0</v>
      </c>
    </row>
    <row r="217" spans="2:35" s="6" customFormat="1" x14ac:dyDescent="0.25">
      <c r="K217" s="41"/>
      <c r="N217" s="6">
        <f>COUNTIF(N$2:N$200,'Statistics &amp; Lists'!B94)</f>
        <v>0</v>
      </c>
      <c r="P217" s="6">
        <f>COUNTIF(P$2:P$200, 'Statistics &amp; Lists'!A131)</f>
        <v>0</v>
      </c>
      <c r="R217" s="48"/>
      <c r="S217" s="48"/>
      <c r="T217" s="48"/>
      <c r="U217" s="6">
        <f>COUNTIF(U2:U200, "Trespassing")</f>
        <v>0</v>
      </c>
      <c r="V217" s="6">
        <f>COUNTIF(V2:V200, "Trespassing")</f>
        <v>0</v>
      </c>
      <c r="AI217" s="6">
        <f>COUNTIF(AI$2:AI$200,'Statistics &amp; Lists'!B284)</f>
        <v>0</v>
      </c>
    </row>
    <row r="218" spans="2:35" s="6" customFormat="1" x14ac:dyDescent="0.25">
      <c r="K218" s="41"/>
      <c r="N218" s="6">
        <f>COUNTIF(N$2:N$200,'Statistics &amp; Lists'!B95)</f>
        <v>0</v>
      </c>
      <c r="P218" s="6">
        <f>COUNTIF(P$2:P$200, 'Statistics &amp; Lists'!A132)</f>
        <v>0</v>
      </c>
      <c r="R218" s="48"/>
      <c r="S218" s="48"/>
      <c r="T218" s="48"/>
      <c r="U218" s="6">
        <f>COUNTIF(U2:U200, "Well Being Check")</f>
        <v>0</v>
      </c>
      <c r="V218" s="6">
        <f>COUNTIF(V2:V200, "Well Being Check")</f>
        <v>0</v>
      </c>
      <c r="AI218" s="6">
        <f>COUNTIF(AI$2:AI$200,'Statistics &amp; Lists'!B285)</f>
        <v>0</v>
      </c>
    </row>
    <row r="219" spans="2:35" s="6" customFormat="1" x14ac:dyDescent="0.25">
      <c r="K219" s="41"/>
      <c r="N219" s="6">
        <f>COUNTIF(N$2:N$200,'Statistics &amp; Lists'!B96)</f>
        <v>0</v>
      </c>
      <c r="P219" s="6">
        <f>COUNTIF(P$2:P$200, 'Statistics &amp; Lists'!A133)</f>
        <v>0</v>
      </c>
      <c r="R219" s="48"/>
      <c r="S219" s="48"/>
      <c r="T219" s="48"/>
      <c r="AI219" s="6">
        <f>COUNTIF(AI$2:AI$200,'Statistics &amp; Lists'!B286)</f>
        <v>0</v>
      </c>
    </row>
    <row r="220" spans="2:35" x14ac:dyDescent="0.25">
      <c r="N220" s="6">
        <f>COUNTIF(N$2:N$200,'Statistics &amp; Lists'!B97)</f>
        <v>0</v>
      </c>
      <c r="P220" s="6">
        <f>COUNTIF(P$2:P$200, 'Statistics &amp; Lists'!A134)</f>
        <v>0</v>
      </c>
    </row>
    <row r="221" spans="2:35" x14ac:dyDescent="0.25">
      <c r="N221" s="6">
        <f>COUNTIF(N$2:N$200,'Statistics &amp; Lists'!B98)</f>
        <v>0</v>
      </c>
      <c r="P221" s="6">
        <f>COUNTIF(P$2:P$200, 'Statistics &amp; Lists'!A135)</f>
        <v>0</v>
      </c>
    </row>
    <row r="222" spans="2:35" x14ac:dyDescent="0.25">
      <c r="N222" s="6">
        <f>COUNTIF(N$2:N$200,'Statistics &amp; Lists'!B99)</f>
        <v>0</v>
      </c>
      <c r="P222" s="6">
        <f>COUNTIF(P$2:P$200, 'Statistics &amp; Lists'!A136)</f>
        <v>0</v>
      </c>
    </row>
    <row r="223" spans="2:35" x14ac:dyDescent="0.25">
      <c r="N223" s="6">
        <f>COUNTIF(N$2:N$200,'Statistics &amp; Lists'!B100)</f>
        <v>0</v>
      </c>
      <c r="P223" s="6">
        <f>COUNTIF(P$2:P$200, 'Statistics &amp; Lists'!A137)</f>
        <v>0</v>
      </c>
    </row>
    <row r="224" spans="2:35" x14ac:dyDescent="0.25">
      <c r="N224" s="6">
        <f>COUNTIF(N$2:N$200,'Statistics &amp; Lists'!B101)</f>
        <v>0</v>
      </c>
      <c r="P224" s="6">
        <f>COUNTIF(P$2:P$200, 'Statistics &amp; Lists'!A138)</f>
        <v>0</v>
      </c>
    </row>
    <row r="225" spans="14:16" x14ac:dyDescent="0.25">
      <c r="N225" s="6">
        <f>COUNTIF(N$2:N$200,'Statistics &amp; Lists'!B102)</f>
        <v>0</v>
      </c>
      <c r="P225" s="6">
        <f>COUNTIF(P$2:P$200, 'Statistics &amp; Lists'!A139)</f>
        <v>0</v>
      </c>
    </row>
    <row r="226" spans="14:16" x14ac:dyDescent="0.25">
      <c r="N226" s="6">
        <f>COUNTIF(N$2:N$200,'Statistics &amp; Lists'!B103)</f>
        <v>0</v>
      </c>
      <c r="P226" s="6">
        <f>COUNTIF(P$2:P$200, 'Statistics &amp; Lists'!A140)</f>
        <v>0</v>
      </c>
    </row>
    <row r="227" spans="14:16" x14ac:dyDescent="0.25">
      <c r="N227" s="6">
        <f>COUNTIF(N$2:N$200,'Statistics &amp; Lists'!B104)</f>
        <v>0</v>
      </c>
      <c r="P227" s="6">
        <f>COUNTIF(P$2:P$200, 'Statistics &amp; Lists'!A141)</f>
        <v>0</v>
      </c>
    </row>
    <row r="228" spans="14:16" x14ac:dyDescent="0.25">
      <c r="N228" s="6">
        <f>COUNTIF(N$2:N$200,'Statistics &amp; Lists'!B105)</f>
        <v>0</v>
      </c>
      <c r="P228" s="6">
        <f>COUNTIF(P$2:P$200, 'Statistics &amp; Lists'!A142)</f>
        <v>0</v>
      </c>
    </row>
    <row r="229" spans="14:16" x14ac:dyDescent="0.25">
      <c r="N229" s="6">
        <f>COUNTIF(N$2:N$200,'Statistics &amp; Lists'!B106)</f>
        <v>0</v>
      </c>
      <c r="P229" s="6">
        <f>COUNTIF(P$2:P$200, 'Statistics &amp; Lists'!A143)</f>
        <v>0</v>
      </c>
    </row>
    <row r="230" spans="14:16" x14ac:dyDescent="0.25">
      <c r="P230" s="6">
        <f>COUNTIF(P$2:P$200, 'Statistics &amp; Lists'!A144)</f>
        <v>0</v>
      </c>
    </row>
    <row r="231" spans="14:16" x14ac:dyDescent="0.25">
      <c r="P231" s="6">
        <f>COUNTIF(P$2:P$200, 'Statistics &amp; Lists'!A145)</f>
        <v>0</v>
      </c>
    </row>
    <row r="232" spans="14:16" x14ac:dyDescent="0.25">
      <c r="P232" s="6">
        <f>COUNTIF(P$2:P$200, 'Statistics &amp; Lists'!A146)</f>
        <v>0</v>
      </c>
    </row>
    <row r="233" spans="14:16" x14ac:dyDescent="0.25">
      <c r="P233" s="6">
        <f>COUNTIF(P$2:P$200, 'Statistics &amp; Lists'!A147)</f>
        <v>0</v>
      </c>
    </row>
    <row r="234" spans="14:16" x14ac:dyDescent="0.25">
      <c r="P234" s="6">
        <f>COUNTIF(P$2:P$200, 'Statistics &amp; Lists'!A148)</f>
        <v>0</v>
      </c>
    </row>
    <row r="235" spans="14:16" x14ac:dyDescent="0.25">
      <c r="P235" s="6">
        <f>COUNTIF(P$2:P$200, 'Statistics &amp; Lists'!A149)</f>
        <v>0</v>
      </c>
    </row>
    <row r="236" spans="14:16" x14ac:dyDescent="0.25">
      <c r="P236" s="6">
        <f>COUNTIF(P$2:P$200, 'Statistics &amp; Lists'!A150)</f>
        <v>0</v>
      </c>
    </row>
    <row r="237" spans="14:16" x14ac:dyDescent="0.25">
      <c r="P237" s="6">
        <f>COUNTIF(P$2:P$200, 'Statistics &amp; Lists'!A151)</f>
        <v>0</v>
      </c>
    </row>
    <row r="238" spans="14:16" x14ac:dyDescent="0.25">
      <c r="P238" s="6">
        <f>COUNTIF(P$2:P$200, 'Statistics &amp; Lists'!A152)</f>
        <v>0</v>
      </c>
    </row>
    <row r="239" spans="14:16" x14ac:dyDescent="0.25">
      <c r="P239" s="6">
        <f>COUNTIF(P$2:P$200, 'Statistics &amp; Lists'!A153)</f>
        <v>0</v>
      </c>
    </row>
    <row r="240" spans="14:16" x14ac:dyDescent="0.25">
      <c r="P240" s="6">
        <f>COUNTIF(P$2:P$200, 'Statistics &amp; Lists'!A154)</f>
        <v>0</v>
      </c>
    </row>
    <row r="241" spans="16:16" x14ac:dyDescent="0.25">
      <c r="P241" s="6">
        <f>COUNTIF(P$2:P$200, 'Statistics &amp; Lists'!A155)</f>
        <v>0</v>
      </c>
    </row>
    <row r="242" spans="16:16" x14ac:dyDescent="0.25">
      <c r="P242" s="6">
        <f>COUNTIF(P$2:P$200, 'Statistics &amp; Lists'!A156)</f>
        <v>0</v>
      </c>
    </row>
    <row r="243" spans="16:16" x14ac:dyDescent="0.25">
      <c r="P243" s="6">
        <f>COUNTIF(P$2:P$200, 'Statistics &amp; Lists'!A157)</f>
        <v>0</v>
      </c>
    </row>
    <row r="244" spans="16:16" x14ac:dyDescent="0.25">
      <c r="P244" s="6">
        <f>COUNTIF(P$2:P$200, 'Statistics &amp; Lists'!A158)</f>
        <v>0</v>
      </c>
    </row>
    <row r="245" spans="16:16" x14ac:dyDescent="0.25">
      <c r="P245" s="6">
        <f>COUNTIF(P$2:P$200, 'Statistics &amp; Lists'!A159)</f>
        <v>0</v>
      </c>
    </row>
    <row r="246" spans="16:16" x14ac:dyDescent="0.25">
      <c r="P246" s="6">
        <f>COUNTIF(P$2:P$200, 'Statistics &amp; Lists'!A160)</f>
        <v>0</v>
      </c>
    </row>
    <row r="247" spans="16:16" x14ac:dyDescent="0.25">
      <c r="P247" s="6">
        <f>COUNTIF(P$2:P$200, 'Statistics &amp; Lists'!A161)</f>
        <v>0</v>
      </c>
    </row>
    <row r="248" spans="16:16" x14ac:dyDescent="0.25">
      <c r="P248" s="6">
        <f>COUNTIF(P$2:P$200, 'Statistics &amp; Lists'!A162)</f>
        <v>0</v>
      </c>
    </row>
  </sheetData>
  <conditionalFormatting sqref="AH1:AH1048576">
    <cfRule type="containsText" priority="2" operator="containsText" text="BA / MA (LEO)">
      <formula>NOT(ISERROR(SEARCH("BA / MA (LEO)",AH1)))</formula>
    </cfRule>
  </conditionalFormatting>
  <conditionalFormatting sqref="AH2:AH200">
    <cfRule type="containsText" dxfId="63" priority="1" operator="containsText" text="BA / MA (LEO)">
      <formula>NOT(ISERROR(SEARCH("BA / MA (LEO)",AH2)))</formula>
    </cfRule>
  </conditionalFormatting>
  <dataValidations count="2">
    <dataValidation type="list" allowBlank="1" showInputMessage="1" showErrorMessage="1" sqref="AN2:AN200" xr:uid="{E678F7C8-B125-46CA-B643-F28EA4CCAF2C}">
      <formula1>ParCon</formula1>
    </dataValidation>
    <dataValidation type="list" allowBlank="1" showInputMessage="1" showErrorMessage="1" sqref="AM2:AM200" xr:uid="{6612EC8C-0028-4F67-B483-0E01F965EEBC}">
      <formula1>ChWe</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C00-000000000000}">
          <x14:formula1>
            <xm:f>'Statistics &amp; Lists'!$B$8:$B$14</xm:f>
          </x14:formula1>
          <xm:sqref>B2:B200</xm:sqref>
        </x14:dataValidation>
        <x14:dataValidation type="list" allowBlank="1" showInputMessage="1" showErrorMessage="1" xr:uid="{00000000-0002-0000-0C00-000001000000}">
          <x14:formula1>
            <xm:f>'Statistics &amp; Lists'!$B$26:$B$31</xm:f>
          </x14:formula1>
          <xm:sqref>C2:C200</xm:sqref>
        </x14:dataValidation>
        <x14:dataValidation type="list" allowBlank="1" showInputMessage="1" showErrorMessage="1" xr:uid="{00000000-0002-0000-0C00-000002000000}">
          <x14:formula1>
            <xm:f>'Statistics &amp; Lists'!$B$33:$B$37</xm:f>
          </x14:formula1>
          <xm:sqref>L2:L200</xm:sqref>
        </x14:dataValidation>
        <x14:dataValidation type="list" allowBlank="1" showInputMessage="1" showErrorMessage="1" xr:uid="{00000000-0002-0000-0C00-000003000000}">
          <x14:formula1>
            <xm:f>'Statistics &amp; Lists'!$B$46:$B$48</xm:f>
          </x14:formula1>
          <xm:sqref>M2:M200</xm:sqref>
        </x14:dataValidation>
        <x14:dataValidation type="list" allowBlank="1" showInputMessage="1" showErrorMessage="1" xr:uid="{00000000-0002-0000-0C00-000004000000}">
          <x14:formula1>
            <xm:f>'Statistics &amp; Lists'!$B$65:$B$67</xm:f>
          </x14:formula1>
          <xm:sqref>W2:W200</xm:sqref>
        </x14:dataValidation>
        <x14:dataValidation type="list" allowBlank="1" showInputMessage="1" showErrorMessage="1" xr:uid="{00000000-0002-0000-0C00-000005000000}">
          <x14:formula1>
            <xm:f>'Statistics &amp; Lists'!$B$70:$B$72</xm:f>
          </x14:formula1>
          <xm:sqref>X2:X200</xm:sqref>
        </x14:dataValidation>
        <x14:dataValidation type="list" allowBlank="1" showInputMessage="1" showErrorMessage="1" xr:uid="{00000000-0002-0000-0C00-000006000000}">
          <x14:formula1>
            <xm:f>'Statistics &amp; Lists'!$B$75:$B$77</xm:f>
          </x14:formula1>
          <xm:sqref>Y2:Y200</xm:sqref>
        </x14:dataValidation>
        <x14:dataValidation type="list" allowBlank="1" showInputMessage="1" showErrorMessage="1" xr:uid="{00000000-0002-0000-0C00-000007000000}">
          <x14:formula1>
            <xm:f>'Statistics &amp; Lists'!$B$80:$B$106</xm:f>
          </x14:formula1>
          <xm:sqref>N2:N200</xm:sqref>
        </x14:dataValidation>
        <x14:dataValidation type="list" allowBlank="1" showInputMessage="1" showErrorMessage="1" xr:uid="{00000000-0002-0000-0C00-000008000000}">
          <x14:formula1>
            <xm:f>'Statistics &amp; Lists'!$B$109:$B$114</xm:f>
          </x14:formula1>
          <xm:sqref>O2:O200</xm:sqref>
        </x14:dataValidation>
        <x14:dataValidation type="list" errorStyle="warning" allowBlank="1" showInputMessage="1" showErrorMessage="1" xr:uid="{00000000-0002-0000-0C00-000009000000}">
          <x14:formula1>
            <xm:f>'Statistics &amp; Lists'!$A$117:$A$162</xm:f>
          </x14:formula1>
          <xm:sqref>P2:P200</xm:sqref>
        </x14:dataValidation>
        <x14:dataValidation type="list" allowBlank="1" showInputMessage="1" showErrorMessage="1" xr:uid="{00000000-0002-0000-0C00-00000A000000}">
          <x14:formula1>
            <xm:f>'Statistics &amp; Lists'!$B$165:$B$180</xm:f>
          </x14:formula1>
          <xm:sqref>U2:U200</xm:sqref>
        </x14:dataValidation>
        <x14:dataValidation type="list" allowBlank="1" showInputMessage="1" showErrorMessage="1" xr:uid="{00000000-0002-0000-0C00-00000B000000}">
          <x14:formula1>
            <xm:f>'Statistics &amp; Lists'!$B$183:$B$198</xm:f>
          </x14:formula1>
          <xm:sqref>V2:V200</xm:sqref>
        </x14:dataValidation>
        <x14:dataValidation type="list" allowBlank="1" showInputMessage="1" showErrorMessage="1" xr:uid="{00000000-0002-0000-0C00-00000C000000}">
          <x14:formula1>
            <xm:f>'Statistics &amp; Lists'!$B$223:$B$236</xm:f>
          </x14:formula1>
          <xm:sqref>Z2:AA200</xm:sqref>
        </x14:dataValidation>
        <x14:dataValidation type="list" allowBlank="1" showInputMessage="1" showErrorMessage="1" xr:uid="{00000000-0002-0000-0C00-00000D000000}">
          <x14:formula1>
            <xm:f>'Statistics &amp; Lists'!$B$239:$B$241</xm:f>
          </x14:formula1>
          <xm:sqref>AB2:AB200</xm:sqref>
        </x14:dataValidation>
        <x14:dataValidation type="list" allowBlank="1" showInputMessage="1" showErrorMessage="1" xr:uid="{00000000-0002-0000-0C00-00000E000000}">
          <x14:formula1>
            <xm:f>'Statistics &amp; Lists'!$B$244:$B$246</xm:f>
          </x14:formula1>
          <xm:sqref>AC2:AC200</xm:sqref>
        </x14:dataValidation>
        <x14:dataValidation type="list" allowBlank="1" showInputMessage="1" showErrorMessage="1" xr:uid="{00000000-0002-0000-0C00-00000F000000}">
          <x14:formula1>
            <xm:f>'Statistics &amp; Lists'!$B$249:$B$251</xm:f>
          </x14:formula1>
          <xm:sqref>AE2:AE200</xm:sqref>
        </x14:dataValidation>
        <x14:dataValidation type="list" allowBlank="1" showInputMessage="1" showErrorMessage="1" xr:uid="{00000000-0002-0000-0C00-000010000000}">
          <x14:formula1>
            <xm:f>'Statistics &amp; Lists'!$B$254:$B$256</xm:f>
          </x14:formula1>
          <xm:sqref>AF2:AF200</xm:sqref>
        </x14:dataValidation>
        <x14:dataValidation type="list" allowBlank="1" showInputMessage="1" showErrorMessage="1" xr:uid="{00000000-0002-0000-0C00-000011000000}">
          <x14:formula1>
            <xm:f>'Statistics &amp; Lists'!$B$259:$B$261</xm:f>
          </x14:formula1>
          <xm:sqref>AG2:AG200</xm:sqref>
        </x14:dataValidation>
        <x14:dataValidation type="list" allowBlank="1" showInputMessage="1" showErrorMessage="1" xr:uid="{00000000-0002-0000-0C00-000012000000}">
          <x14:formula1>
            <xm:f>'Statistics &amp; Lists'!$B$264:$B$267</xm:f>
          </x14:formula1>
          <xm:sqref>AH2:AH200</xm:sqref>
        </x14:dataValidation>
        <x14:dataValidation type="list" allowBlank="1" showInputMessage="1" showErrorMessage="1" xr:uid="{00000000-0002-0000-0C00-000013000000}">
          <x14:formula1>
            <xm:f>'Statistics &amp; Lists'!$B$270:$B$286</xm:f>
          </x14:formula1>
          <xm:sqref>AI2:AI200</xm:sqref>
        </x14:dataValidation>
        <x14:dataValidation type="list" allowBlank="1" showInputMessage="1" showErrorMessage="1" xr:uid="{00000000-0002-0000-0C00-000014000000}">
          <x14:formula1>
            <xm:f>'Statistics &amp; Lists'!$B$289:$B$291</xm:f>
          </x14:formula1>
          <xm:sqref>AJ2:AJ200</xm:sqref>
        </x14:dataValidation>
        <x14:dataValidation type="list" allowBlank="1" showInputMessage="1" showErrorMessage="1" xr:uid="{00000000-0002-0000-0C00-000015000000}">
          <x14:formula1>
            <xm:f>'Statistics &amp; Lists'!$B$294:$B$296</xm:f>
          </x14:formula1>
          <xm:sqref>AK2:AK200</xm:sqref>
        </x14:dataValidation>
        <x14:dataValidation type="list" allowBlank="1" showInputMessage="1" showErrorMessage="1" xr:uid="{00000000-0002-0000-0C00-000016000000}">
          <x14:formula1>
            <xm:f>'Statistics &amp; Lists'!$B$299:$B$301</xm:f>
          </x14:formula1>
          <xm:sqref>AO2:AO200 AL2:AL200</xm:sqref>
        </x14:dataValidation>
        <x14:dataValidation type="list" allowBlank="1" showInputMessage="1" showErrorMessage="1" xr:uid="{BF818D0B-670E-4B67-B451-950F24525418}">
          <x14:formula1>
            <xm:f>'Statistics &amp; Lists'!$AA$219:$AA$220</xm:f>
          </x14:formula1>
          <xm:sqref>Q2:Q1048576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D5749-AB2D-464A-91F1-3D1DC41E91F8}">
  <sheetPr codeName="Sheet14"/>
  <dimension ref="A1:E16"/>
  <sheetViews>
    <sheetView workbookViewId="0">
      <selection activeCell="E10" sqref="E10"/>
    </sheetView>
  </sheetViews>
  <sheetFormatPr defaultColWidth="8.7109375" defaultRowHeight="15" x14ac:dyDescent="0.25"/>
  <cols>
    <col min="1" max="1" width="12" bestFit="1" customWidth="1"/>
    <col min="2" max="2" width="10.7109375" bestFit="1" customWidth="1"/>
    <col min="3" max="3" width="12.7109375" bestFit="1" customWidth="1"/>
    <col min="4" max="4" width="14.5703125" bestFit="1" customWidth="1"/>
    <col min="5" max="5" width="22.7109375" bestFit="1" customWidth="1"/>
    <col min="6" max="6" width="23.42578125" bestFit="1" customWidth="1"/>
    <col min="7" max="7" width="13.42578125" bestFit="1" customWidth="1"/>
    <col min="8" max="16" width="3.85546875" bestFit="1" customWidth="1"/>
    <col min="17" max="17" width="5.85546875" bestFit="1" customWidth="1"/>
    <col min="18" max="19" width="7.7109375" bestFit="1" customWidth="1"/>
    <col min="20" max="20" width="8.5703125" bestFit="1" customWidth="1"/>
    <col min="21" max="21" width="5.85546875" bestFit="1" customWidth="1"/>
    <col min="22" max="22" width="4.85546875" bestFit="1" customWidth="1"/>
    <col min="23" max="24" width="23.42578125" bestFit="1" customWidth="1"/>
    <col min="25" max="25" width="7" bestFit="1" customWidth="1"/>
    <col min="26" max="26" width="13.7109375" bestFit="1" customWidth="1"/>
    <col min="27" max="27" width="6.28515625" bestFit="1" customWidth="1"/>
    <col min="28" max="28" width="13.42578125" bestFit="1" customWidth="1"/>
    <col min="29" max="29" width="5" bestFit="1" customWidth="1"/>
    <col min="30" max="30" width="6.42578125" bestFit="1" customWidth="1"/>
    <col min="31" max="31" width="6.28515625" bestFit="1" customWidth="1"/>
    <col min="32" max="32" width="6.140625" bestFit="1" customWidth="1"/>
    <col min="33" max="33" width="11.28515625" bestFit="1" customWidth="1"/>
    <col min="34" max="34" width="15.85546875" bestFit="1" customWidth="1"/>
    <col min="35" max="35" width="5.5703125" bestFit="1" customWidth="1"/>
    <col min="36" max="36" width="9.42578125" bestFit="1" customWidth="1"/>
    <col min="37" max="37" width="15.28515625" bestFit="1" customWidth="1"/>
    <col min="38" max="38" width="4.28515625" bestFit="1" customWidth="1"/>
    <col min="39" max="39" width="7.140625" bestFit="1" customWidth="1"/>
    <col min="40" max="40" width="13.7109375" bestFit="1" customWidth="1"/>
    <col min="41" max="41" width="4.7109375" bestFit="1" customWidth="1"/>
    <col min="42" max="42" width="11.140625" bestFit="1" customWidth="1"/>
    <col min="43" max="43" width="10.28515625" bestFit="1" customWidth="1"/>
    <col min="44" max="44" width="15.5703125" bestFit="1" customWidth="1"/>
    <col min="45" max="45" width="6.85546875" bestFit="1" customWidth="1"/>
    <col min="46" max="47" width="9.42578125" bestFit="1" customWidth="1"/>
    <col min="48" max="48" width="8.42578125" bestFit="1" customWidth="1"/>
    <col min="49" max="50" width="10.42578125" bestFit="1" customWidth="1"/>
    <col min="51" max="52" width="9.42578125" bestFit="1" customWidth="1"/>
    <col min="53" max="53" width="6.7109375" bestFit="1" customWidth="1"/>
    <col min="54" max="54" width="10.7109375" bestFit="1" customWidth="1"/>
  </cols>
  <sheetData>
    <row r="1" spans="1:5" ht="18.75" x14ac:dyDescent="0.3">
      <c r="A1" s="75" t="s">
        <v>48</v>
      </c>
    </row>
    <row r="3" spans="1:5" x14ac:dyDescent="0.25">
      <c r="A3" t="s">
        <v>49</v>
      </c>
      <c r="B3" t="s">
        <v>50</v>
      </c>
      <c r="C3" t="s">
        <v>51</v>
      </c>
      <c r="D3" t="s">
        <v>52</v>
      </c>
    </row>
    <row r="4" spans="1:5" x14ac:dyDescent="0.25">
      <c r="A4" s="142" t="s">
        <v>53</v>
      </c>
      <c r="B4" cm="1">
        <f t="array" aca="1" ref="B4" ca="1">COUNTA(_xlfn._xlws.FILTER(INDIRECT("'"&amp;$A4&amp;"'!$F:$F"),INDIRECT("'"&amp;$A4&amp;"'!$F:$F")&lt;&gt;""))-1</f>
        <v>0</v>
      </c>
      <c r="C4" cm="1">
        <f t="array" aca="1" ref="C4" ca="1">COUNTA(_xlfn.UNIQUE(_xlfn._xlws.FILTER(INDIRECT("'"&amp;$A4&amp;"'!$F:$F"),INDIRECT("'"&amp;$A4&amp;"'!$F:$F")&lt;&gt;"")))-1</f>
        <v>0</v>
      </c>
      <c r="D4">
        <f t="shared" ref="D4:D16" ca="1" si="0">B4-C4</f>
        <v>0</v>
      </c>
      <c r="E4" s="153"/>
    </row>
    <row r="5" spans="1:5" x14ac:dyDescent="0.25">
      <c r="A5" t="s">
        <v>54</v>
      </c>
      <c r="B5" cm="1">
        <f t="array" aca="1" ref="B5" ca="1">COUNTA(_xlfn._xlws.FILTER(INDIRECT("'"&amp;$A5&amp;"'!$F:$F"),INDIRECT("'"&amp;$A5&amp;"'!$F:$F")&lt;&gt;""))-1</f>
        <v>0</v>
      </c>
      <c r="C5" cm="1">
        <f t="array" aca="1" ref="C5" ca="1">COUNTA(_xlfn.UNIQUE(_xlfn._xlws.FILTER(INDIRECT("'"&amp;$A5&amp;"'!$F:$F"),INDIRECT("'"&amp;$A5&amp;"'!$F:$F")&lt;&gt;"")))-1</f>
        <v>0</v>
      </c>
      <c r="D5">
        <f t="shared" ca="1" si="0"/>
        <v>0</v>
      </c>
      <c r="E5" s="153"/>
    </row>
    <row r="6" spans="1:5" x14ac:dyDescent="0.25">
      <c r="A6" t="s">
        <v>55</v>
      </c>
      <c r="B6" cm="1">
        <f t="array" aca="1" ref="B6" ca="1">COUNTA(_xlfn._xlws.FILTER(INDIRECT("'"&amp;$A6&amp;"'!$F:$F"),INDIRECT("'"&amp;$A6&amp;"'!$F:$F")&lt;&gt;""))-1</f>
        <v>0</v>
      </c>
      <c r="C6" cm="1">
        <f t="array" aca="1" ref="C6" ca="1">COUNTA(_xlfn.UNIQUE(_xlfn._xlws.FILTER(INDIRECT("'"&amp;$A6&amp;"'!$F:$F"),INDIRECT("'"&amp;$A6&amp;"'!$F:$F")&lt;&gt;"")))-1</f>
        <v>0</v>
      </c>
      <c r="D6">
        <f t="shared" ca="1" si="0"/>
        <v>0</v>
      </c>
      <c r="E6" s="153"/>
    </row>
    <row r="7" spans="1:5" x14ac:dyDescent="0.25">
      <c r="A7" t="s">
        <v>56</v>
      </c>
      <c r="B7" cm="1">
        <f t="array" aca="1" ref="B7" ca="1">COUNTA(_xlfn._xlws.FILTER(INDIRECT("'"&amp;$A7&amp;"'!$F:$F"),INDIRECT("'"&amp;$A7&amp;"'!$F:$F")&lt;&gt;""))-1</f>
        <v>0</v>
      </c>
      <c r="C7" cm="1">
        <f t="array" aca="1" ref="C7" ca="1">COUNTA(_xlfn.UNIQUE(_xlfn._xlws.FILTER(INDIRECT("'"&amp;$A7&amp;"'!$F:$F"),INDIRECT("'"&amp;$A7&amp;"'!$F:$F")&lt;&gt;"")))-1</f>
        <v>0</v>
      </c>
      <c r="D7">
        <f t="shared" ca="1" si="0"/>
        <v>0</v>
      </c>
      <c r="E7" s="153"/>
    </row>
    <row r="8" spans="1:5" x14ac:dyDescent="0.25">
      <c r="A8" t="s">
        <v>57</v>
      </c>
      <c r="B8" cm="1">
        <f t="array" aca="1" ref="B8" ca="1">COUNTA(_xlfn._xlws.FILTER(INDIRECT("'"&amp;$A8&amp;"'!$F:$F"),INDIRECT("'"&amp;$A8&amp;"'!$F:$F")&lt;&gt;""))-1</f>
        <v>0</v>
      </c>
      <c r="C8" cm="1">
        <f t="array" aca="1" ref="C8" ca="1">COUNTA(_xlfn.UNIQUE(_xlfn._xlws.FILTER(INDIRECT("'"&amp;$A8&amp;"'!$F:$F"),INDIRECT("'"&amp;$A8&amp;"'!$F:$F")&lt;&gt;"")))-1</f>
        <v>0</v>
      </c>
      <c r="D8">
        <f t="shared" ca="1" si="0"/>
        <v>0</v>
      </c>
      <c r="E8" s="153"/>
    </row>
    <row r="9" spans="1:5" x14ac:dyDescent="0.25">
      <c r="A9" t="s">
        <v>58</v>
      </c>
      <c r="B9" cm="1">
        <f t="array" aca="1" ref="B9" ca="1">COUNTA(_xlfn._xlws.FILTER(INDIRECT("'"&amp;$A9&amp;"'!$F:$F"),INDIRECT("'"&amp;$A9&amp;"'!$F:$F")&lt;&gt;""))-1</f>
        <v>0</v>
      </c>
      <c r="C9" cm="1">
        <f t="array" aca="1" ref="C9" ca="1">COUNTA(_xlfn.UNIQUE(_xlfn._xlws.FILTER(INDIRECT("'"&amp;$A9&amp;"'!$F:$F"),INDIRECT("'"&amp;$A9&amp;"'!$F:$F")&lt;&gt;"")))-1</f>
        <v>0</v>
      </c>
      <c r="D9">
        <f t="shared" ca="1" si="0"/>
        <v>0</v>
      </c>
      <c r="E9" s="153"/>
    </row>
    <row r="10" spans="1:5" x14ac:dyDescent="0.25">
      <c r="A10" t="s">
        <v>59</v>
      </c>
      <c r="B10" cm="1">
        <f t="array" aca="1" ref="B10" ca="1">COUNTA(_xlfn._xlws.FILTER(INDIRECT("'"&amp;$A10&amp;"'!$F:$F"),INDIRECT("'"&amp;$A10&amp;"'!$F:$F")&lt;&gt;""))-1</f>
        <v>0</v>
      </c>
      <c r="C10" cm="1">
        <f t="array" aca="1" ref="C10" ca="1">COUNTA(_xlfn.UNIQUE(_xlfn._xlws.FILTER(INDIRECT("'"&amp;$A10&amp;"'!$F:$F"),INDIRECT("'"&amp;$A10&amp;"'!$F:$F")&lt;&gt;"")))-1</f>
        <v>0</v>
      </c>
      <c r="D10">
        <f t="shared" ca="1" si="0"/>
        <v>0</v>
      </c>
      <c r="E10" s="153"/>
    </row>
    <row r="11" spans="1:5" x14ac:dyDescent="0.25">
      <c r="A11" t="s">
        <v>60</v>
      </c>
      <c r="B11" cm="1">
        <f t="array" aca="1" ref="B11" ca="1">COUNTA(_xlfn._xlws.FILTER(INDIRECT("'"&amp;$A11&amp;"'!$F:$F"),INDIRECT("'"&amp;$A11&amp;"'!$F:$F")&lt;&gt;""))-1</f>
        <v>0</v>
      </c>
      <c r="C11" cm="1">
        <f t="array" aca="1" ref="C11" ca="1">COUNTA(_xlfn.UNIQUE(_xlfn._xlws.FILTER(INDIRECT("'"&amp;$A11&amp;"'!$F:$F"),INDIRECT("'"&amp;$A11&amp;"'!$F:$F")&lt;&gt;"")))-1</f>
        <v>0</v>
      </c>
      <c r="D11">
        <f t="shared" ca="1" si="0"/>
        <v>0</v>
      </c>
    </row>
    <row r="12" spans="1:5" x14ac:dyDescent="0.25">
      <c r="A12" t="s">
        <v>61</v>
      </c>
      <c r="B12" cm="1">
        <f t="array" aca="1" ref="B12" ca="1">COUNTA(_xlfn._xlws.FILTER(INDIRECT("'"&amp;$A12&amp;"'!$F:$F"),INDIRECT("'"&amp;$A12&amp;"'!$F:$F")&lt;&gt;""))-1</f>
        <v>0</v>
      </c>
      <c r="C12" cm="1">
        <f t="array" aca="1" ref="C12" ca="1">COUNTA(_xlfn.UNIQUE(_xlfn._xlws.FILTER(INDIRECT("'"&amp;$A12&amp;"'!$F:$F"),INDIRECT("'"&amp;$A12&amp;"'!$F:$F")&lt;&gt;"")))-1</f>
        <v>0</v>
      </c>
      <c r="D12">
        <f t="shared" ca="1" si="0"/>
        <v>0</v>
      </c>
      <c r="E12" s="153"/>
    </row>
    <row r="13" spans="1:5" x14ac:dyDescent="0.25">
      <c r="A13" t="s">
        <v>62</v>
      </c>
      <c r="B13" cm="1">
        <f t="array" aca="1" ref="B13" ca="1">COUNTA(_xlfn._xlws.FILTER(INDIRECT("'"&amp;$A13&amp;"'!$F:$F"),INDIRECT("'"&amp;$A13&amp;"'!$F:$F")&lt;&gt;""))-1</f>
        <v>0</v>
      </c>
      <c r="C13" cm="1">
        <f t="array" aca="1" ref="C13" ca="1">COUNTA(_xlfn.UNIQUE(_xlfn._xlws.FILTER(INDIRECT("'"&amp;$A13&amp;"'!$F:$F"),INDIRECT("'"&amp;$A13&amp;"'!$F:$F")&lt;&gt;"")))-1</f>
        <v>0</v>
      </c>
      <c r="D13">
        <f t="shared" ca="1" si="0"/>
        <v>0</v>
      </c>
      <c r="E13" s="153"/>
    </row>
    <row r="14" spans="1:5" x14ac:dyDescent="0.25">
      <c r="A14" t="s">
        <v>63</v>
      </c>
      <c r="B14" cm="1">
        <f t="array" aca="1" ref="B14" ca="1">COUNTA(_xlfn._xlws.FILTER(INDIRECT("'"&amp;$A14&amp;"'!$F:$F"),INDIRECT("'"&amp;$A14&amp;"'!$F:$F")&lt;&gt;""))-1</f>
        <v>0</v>
      </c>
      <c r="C14" cm="1">
        <f t="array" aca="1" ref="C14" ca="1">COUNTA(_xlfn.UNIQUE(_xlfn._xlws.FILTER(INDIRECT("'"&amp;$A14&amp;"'!$F:$F"),INDIRECT("'"&amp;$A14&amp;"'!$F:$F")&lt;&gt;"")))-1</f>
        <v>0</v>
      </c>
      <c r="D14">
        <f t="shared" ca="1" si="0"/>
        <v>0</v>
      </c>
      <c r="E14" s="153"/>
    </row>
    <row r="15" spans="1:5" x14ac:dyDescent="0.25">
      <c r="A15" t="s">
        <v>64</v>
      </c>
      <c r="B15" cm="1">
        <f t="array" aca="1" ref="B15" ca="1">COUNTA(_xlfn._xlws.FILTER(INDIRECT("'"&amp;$A15&amp;"'!$F:$F"),INDIRECT("'"&amp;$A15&amp;"'!$F:$F")&lt;&gt;""))-1</f>
        <v>0</v>
      </c>
      <c r="C15" cm="1">
        <f t="array" aca="1" ref="C15" ca="1">COUNTA(_xlfn.UNIQUE(_xlfn._xlws.FILTER(INDIRECT("'"&amp;$A15&amp;"'!$F:$F"),INDIRECT("'"&amp;$A15&amp;"'!$F:$F")&lt;&gt;"")))-1</f>
        <v>0</v>
      </c>
      <c r="D15">
        <f t="shared" ca="1" si="0"/>
        <v>0</v>
      </c>
      <c r="E15" s="153"/>
    </row>
    <row r="16" spans="1:5" x14ac:dyDescent="0.25">
      <c r="A16" t="s">
        <v>65</v>
      </c>
      <c r="B16" cm="1">
        <f t="array" aca="1" ref="B16" ca="1">COUNTA(
_xlfn.VSTACK(
_xlfn._xlws.FILTER(INDIRECT("'"&amp;$A4&amp;"'!$F:$F"),INDIRECT("'"&amp;$A4&amp;"'!$F:$F")&lt;&gt;""),
_xlfn._xlws.FILTER(INDIRECT("'"&amp;$A5&amp;"'!$F:$F"),INDIRECT("'"&amp;$A5&amp;"'!$F:$F")&lt;&gt;""),
_xlfn._xlws.FILTER(INDIRECT("'"&amp;$A6&amp;"'!$F:$F"),INDIRECT("'"&amp;$A6&amp;"'!$F:$F")&lt;&gt;""),
_xlfn._xlws.FILTER(INDIRECT("'"&amp;$A7&amp;"'!$F:$F"),INDIRECT("'"&amp;$A7&amp;"'!$F:$F")&lt;&gt;""),
_xlfn._xlws.FILTER(INDIRECT("'"&amp;$A8&amp;"'!$F:$F"),INDIRECT("'"&amp;$A8&amp;"'!$F:$F")&lt;&gt;""),
_xlfn._xlws.FILTER(INDIRECT("'"&amp;$A9&amp;"'!$F:$F"),INDIRECT("'"&amp;$A9&amp;"'!$F:$F")&lt;&gt;""),
_xlfn._xlws.FILTER(INDIRECT("'"&amp;$A10&amp;"'!$F:$F"),INDIRECT("'"&amp;$A10&amp;"'!$F:$F")&lt;&gt;""),
_xlfn._xlws.FILTER(INDIRECT("'"&amp;$A11&amp;"'!$F:$F"),INDIRECT("'"&amp;$A11&amp;"'!$F:$F")&lt;&gt;""),
_xlfn._xlws.FILTER(INDIRECT("'"&amp;$A12&amp;"'!$F:$F"),INDIRECT("'"&amp;$A12&amp;"'!$F:$F")&lt;&gt;""),
_xlfn._xlws.FILTER(INDIRECT("'"&amp;$A13&amp;"'!$F:$F"),INDIRECT("'"&amp;$A13&amp;"'!$F:$F")&lt;&gt;""),
_xlfn._xlws.FILTER(INDIRECT("'"&amp;$A14&amp;"'!$F:$F"),INDIRECT("'"&amp;$A14&amp;"'!$F:$F")&lt;&gt;""),
_xlfn._xlws.FILTER(INDIRECT("'"&amp;$A15&amp;"'!$F:$F"),INDIRECT("'"&amp;$A15&amp;"'!$F:$F")&lt;&gt;"")))-12</f>
        <v>0</v>
      </c>
      <c r="C16" cm="1">
        <f t="array" aca="1" ref="C16" ca="1">COUNTA(
_xlfn.UNIQUE(_xlfn.VSTACK(
_xlfn._xlws.FILTER(INDIRECT("'"&amp;$A4&amp;"'!$F:$F"),INDIRECT("'"&amp;$A4&amp;"'!$F:$F")&lt;&gt;""),
_xlfn._xlws.FILTER(INDIRECT("'"&amp;$A5&amp;"'!$F:$F"),INDIRECT("'"&amp;$A5&amp;"'!$F:$F")&lt;&gt;""),
_xlfn._xlws.FILTER(INDIRECT("'"&amp;$A6&amp;"'!$F:$F"),INDIRECT("'"&amp;$A6&amp;"'!$F:$F")&lt;&gt;""),
_xlfn._xlws.FILTER(INDIRECT("'"&amp;$A7&amp;"'!$F:$F"),INDIRECT("'"&amp;$A7&amp;"'!$F:$F")&lt;&gt;""),
_xlfn._xlws.FILTER(INDIRECT("'"&amp;$A8&amp;"'!$F:$F"),INDIRECT("'"&amp;$A8&amp;"'!$F:$F")&lt;&gt;""),
_xlfn._xlws.FILTER(INDIRECT("'"&amp;$A9&amp;"'!$F:$F"),INDIRECT("'"&amp;$A9&amp;"'!$F:$F")&lt;&gt;""),
_xlfn._xlws.FILTER(INDIRECT("'"&amp;$A10&amp;"'!$F:$F"),INDIRECT("'"&amp;$A10&amp;"'!$F:$F")&lt;&gt;""),
_xlfn._xlws.FILTER(INDIRECT("'"&amp;$A11&amp;"'!$F:$F"),INDIRECT("'"&amp;$A11&amp;"'!$F:$F")&lt;&gt;""),
_xlfn._xlws.FILTER(INDIRECT("'"&amp;$A12&amp;"'!$F:$F"),INDIRECT("'"&amp;$A12&amp;"'!$F:$F")&lt;&gt;""),
_xlfn._xlws.FILTER(INDIRECT("'"&amp;$A13&amp;"'!$F:$F"),INDIRECT("'"&amp;$A13&amp;"'!$F:$F")&lt;&gt;""),
_xlfn._xlws.FILTER(INDIRECT("'"&amp;$A14&amp;"'!$F:$F"),INDIRECT("'"&amp;$A14&amp;"'!$F:$F")&lt;&gt;""),
_xlfn._xlws.FILTER(INDIRECT("'"&amp;$A15&amp;"'!$F:$F"),INDIRECT("'"&amp;$A15&amp;"'!$F:$F")&lt;&gt;""))))-12</f>
        <v>-11</v>
      </c>
      <c r="D16">
        <f t="shared" ca="1" si="0"/>
        <v>11</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AA341"/>
  <sheetViews>
    <sheetView tabSelected="1" workbookViewId="0">
      <pane ySplit="2" topLeftCell="A150" activePane="bottomLeft" state="frozen"/>
      <selection pane="bottomLeft" activeCell="A159" sqref="A159"/>
    </sheetView>
  </sheetViews>
  <sheetFormatPr defaultColWidth="9.140625" defaultRowHeight="15" x14ac:dyDescent="0.25"/>
  <cols>
    <col min="1" max="1" width="48" style="4" customWidth="1"/>
    <col min="2" max="2" width="50.140625" style="4" customWidth="1"/>
    <col min="3" max="3" width="9.140625" style="4" customWidth="1"/>
    <col min="4" max="5" width="9.140625" style="30" customWidth="1"/>
    <col min="6" max="7" width="12.42578125" style="30" customWidth="1"/>
    <col min="8" max="8" width="9.140625" style="9"/>
    <col min="9" max="10" width="11.42578125" style="9" customWidth="1"/>
    <col min="11" max="11" width="9.140625" style="9"/>
    <col min="12" max="14" width="9.140625" style="33" customWidth="1"/>
    <col min="15" max="15" width="9.140625" style="34" customWidth="1"/>
    <col min="16" max="19" width="9.140625" style="6" customWidth="1"/>
    <col min="20" max="20" width="9.140625" style="36"/>
    <col min="21" max="16384" width="9.140625" style="4"/>
  </cols>
  <sheetData>
    <row r="1" spans="1:21" x14ac:dyDescent="0.25">
      <c r="D1" s="154" t="s">
        <v>66</v>
      </c>
      <c r="E1" s="155"/>
      <c r="F1" s="155"/>
      <c r="G1" s="156"/>
      <c r="H1" s="157" t="s">
        <v>67</v>
      </c>
      <c r="I1" s="158"/>
      <c r="J1" s="158"/>
      <c r="K1" s="159"/>
      <c r="L1" s="160" t="s">
        <v>68</v>
      </c>
      <c r="M1" s="161"/>
      <c r="N1" s="161"/>
      <c r="O1" s="162"/>
      <c r="P1" s="163" t="s">
        <v>69</v>
      </c>
      <c r="Q1" s="164"/>
      <c r="R1" s="164"/>
      <c r="S1" s="165"/>
    </row>
    <row r="2" spans="1:21" ht="30" x14ac:dyDescent="0.25">
      <c r="A2" s="12"/>
      <c r="B2" s="12" t="s">
        <v>70</v>
      </c>
      <c r="D2" s="28" t="s">
        <v>53</v>
      </c>
      <c r="E2" s="28" t="s">
        <v>54</v>
      </c>
      <c r="F2" s="28" t="s">
        <v>55</v>
      </c>
      <c r="G2" s="29" t="s">
        <v>71</v>
      </c>
      <c r="H2" s="26" t="s">
        <v>56</v>
      </c>
      <c r="I2" s="26" t="s">
        <v>57</v>
      </c>
      <c r="J2" s="26" t="s">
        <v>58</v>
      </c>
      <c r="K2" s="27" t="s">
        <v>72</v>
      </c>
      <c r="L2" s="31" t="s">
        <v>59</v>
      </c>
      <c r="M2" s="31" t="s">
        <v>60</v>
      </c>
      <c r="N2" s="31" t="s">
        <v>61</v>
      </c>
      <c r="O2" s="32" t="s">
        <v>73</v>
      </c>
      <c r="P2" s="22" t="s">
        <v>62</v>
      </c>
      <c r="Q2" s="22" t="s">
        <v>63</v>
      </c>
      <c r="R2" s="22" t="s">
        <v>64</v>
      </c>
      <c r="S2" s="23" t="s">
        <v>69</v>
      </c>
      <c r="T2" s="35" t="s">
        <v>74</v>
      </c>
      <c r="U2" s="12"/>
    </row>
    <row r="3" spans="1:21" x14ac:dyDescent="0.25">
      <c r="A3" s="12"/>
      <c r="B3" s="12"/>
    </row>
    <row r="4" spans="1:21" x14ac:dyDescent="0.25">
      <c r="A4" s="12" t="s">
        <v>75</v>
      </c>
      <c r="B4" s="12"/>
      <c r="T4" s="36">
        <f>SUM(G4,K4,O4,S4)</f>
        <v>0</v>
      </c>
    </row>
    <row r="5" spans="1:21" s="8" customFormat="1" x14ac:dyDescent="0.25">
      <c r="A5" s="73" t="s">
        <v>76</v>
      </c>
      <c r="B5" s="73"/>
      <c r="D5" s="8">
        <f>July!A198</f>
        <v>0</v>
      </c>
      <c r="E5" s="8">
        <f>August!A203</f>
        <v>0</v>
      </c>
      <c r="F5" s="8">
        <f>September!A203</f>
        <v>0</v>
      </c>
      <c r="G5" s="8">
        <f>SUM(D5:F5)</f>
        <v>0</v>
      </c>
      <c r="H5" s="8">
        <f>October!A203</f>
        <v>0</v>
      </c>
      <c r="I5" s="8">
        <f>November!A199</f>
        <v>0</v>
      </c>
      <c r="J5" s="8">
        <f>December!A197</f>
        <v>0</v>
      </c>
      <c r="K5" s="8">
        <f>SUM(H5:J5)</f>
        <v>0</v>
      </c>
      <c r="L5" s="8">
        <f>January!A194</f>
        <v>0</v>
      </c>
      <c r="M5" s="8">
        <f>February!A201</f>
        <v>0</v>
      </c>
      <c r="N5" s="8">
        <f>March!A203</f>
        <v>0</v>
      </c>
      <c r="O5" s="74">
        <f>SUM(L5:N5)</f>
        <v>0</v>
      </c>
      <c r="P5" s="8">
        <f>April!A202</f>
        <v>0</v>
      </c>
      <c r="Q5" s="8">
        <f>May!A203</f>
        <v>0</v>
      </c>
      <c r="R5" s="8">
        <f>June!A201</f>
        <v>0</v>
      </c>
      <c r="S5" s="8">
        <f>SUM(P5:R5)</f>
        <v>0</v>
      </c>
      <c r="T5" s="8">
        <f>SUM(G5,K5,O5,S5)</f>
        <v>0</v>
      </c>
    </row>
    <row r="6" spans="1:21" x14ac:dyDescent="0.25">
      <c r="A6" s="12"/>
      <c r="B6" s="12"/>
      <c r="O6" s="59"/>
    </row>
    <row r="7" spans="1:21" x14ac:dyDescent="0.25">
      <c r="A7" s="37" t="s">
        <v>1</v>
      </c>
      <c r="B7" s="12"/>
      <c r="O7" s="59"/>
    </row>
    <row r="8" spans="1:21" x14ac:dyDescent="0.25">
      <c r="A8" s="12" t="s">
        <v>77</v>
      </c>
      <c r="B8" s="13" t="s">
        <v>77</v>
      </c>
      <c r="D8" s="30">
        <f>July!B198</f>
        <v>0</v>
      </c>
      <c r="E8" s="30">
        <f>August!B203</f>
        <v>0</v>
      </c>
      <c r="F8" s="30">
        <f>September!B203</f>
        <v>0</v>
      </c>
      <c r="G8" s="30">
        <f>SUM(D8:F8)</f>
        <v>0</v>
      </c>
      <c r="H8" s="9">
        <f>October!B203</f>
        <v>0</v>
      </c>
      <c r="I8" s="9">
        <f>November!B199</f>
        <v>0</v>
      </c>
      <c r="J8" s="9">
        <f>December!B197</f>
        <v>0</v>
      </c>
      <c r="K8" s="9">
        <f>SUM(H8:J8)</f>
        <v>0</v>
      </c>
      <c r="L8" s="33">
        <f>January!B194</f>
        <v>0</v>
      </c>
      <c r="M8" s="33">
        <f>February!B201</f>
        <v>0</v>
      </c>
      <c r="N8" s="33">
        <f>March!B203</f>
        <v>0</v>
      </c>
      <c r="O8" s="33">
        <f>SUM(L8:N8)</f>
        <v>0</v>
      </c>
      <c r="P8" s="6">
        <f>April!B202</f>
        <v>0</v>
      </c>
      <c r="Q8" s="6">
        <f>May!B203</f>
        <v>0</v>
      </c>
      <c r="R8" s="6">
        <f>June!B201</f>
        <v>0</v>
      </c>
      <c r="S8" s="6">
        <f>SUM(P8:R8)</f>
        <v>0</v>
      </c>
      <c r="T8" s="36">
        <f>SUM(G8,K8,O8,S8)</f>
        <v>0</v>
      </c>
    </row>
    <row r="9" spans="1:21" x14ac:dyDescent="0.25">
      <c r="A9" s="12" t="s">
        <v>78</v>
      </c>
      <c r="B9" s="13" t="s">
        <v>78</v>
      </c>
      <c r="D9" s="30">
        <f>July!B199</f>
        <v>0</v>
      </c>
      <c r="E9" s="30">
        <f>August!B204</f>
        <v>0</v>
      </c>
      <c r="F9" s="30">
        <f>September!B204</f>
        <v>0</v>
      </c>
      <c r="G9" s="30">
        <f t="shared" ref="G9:G14" si="0">SUM(D9:F9)</f>
        <v>0</v>
      </c>
      <c r="H9" s="9">
        <f>October!B204</f>
        <v>0</v>
      </c>
      <c r="I9" s="9">
        <f>November!B200</f>
        <v>0</v>
      </c>
      <c r="J9" s="9">
        <f>December!B198</f>
        <v>0</v>
      </c>
      <c r="K9" s="9">
        <f t="shared" ref="K9:K15" si="1">SUM(H9:J9)</f>
        <v>0</v>
      </c>
      <c r="L9" s="33">
        <f>January!B195</f>
        <v>0</v>
      </c>
      <c r="M9" s="33">
        <f>February!B202</f>
        <v>0</v>
      </c>
      <c r="N9" s="33">
        <f>March!B204</f>
        <v>0</v>
      </c>
      <c r="O9" s="33">
        <f t="shared" ref="O9:O15" si="2">SUM(L9:N9)</f>
        <v>0</v>
      </c>
      <c r="P9" s="6">
        <f>April!B203</f>
        <v>0</v>
      </c>
      <c r="Q9" s="6">
        <f>May!B204</f>
        <v>0</v>
      </c>
      <c r="R9" s="6">
        <f>June!B202</f>
        <v>0</v>
      </c>
      <c r="S9" s="6">
        <f t="shared" ref="S9:S15" si="3">SUM(P9:R9)</f>
        <v>0</v>
      </c>
      <c r="T9" s="36">
        <f t="shared" ref="T9:T15" si="4">SUM(G9,K9,O9,S9)</f>
        <v>0</v>
      </c>
    </row>
    <row r="10" spans="1:21" x14ac:dyDescent="0.25">
      <c r="A10" s="12" t="s">
        <v>79</v>
      </c>
      <c r="B10" s="13" t="s">
        <v>79</v>
      </c>
      <c r="D10" s="30">
        <f>July!B200</f>
        <v>0</v>
      </c>
      <c r="E10" s="30">
        <f>August!B205</f>
        <v>0</v>
      </c>
      <c r="F10" s="30">
        <f>September!B205</f>
        <v>0</v>
      </c>
      <c r="G10" s="30">
        <f t="shared" si="0"/>
        <v>0</v>
      </c>
      <c r="H10" s="9">
        <f>October!B205</f>
        <v>0</v>
      </c>
      <c r="I10" s="9">
        <f>November!B201</f>
        <v>0</v>
      </c>
      <c r="J10" s="9">
        <f>December!B199</f>
        <v>0</v>
      </c>
      <c r="K10" s="9">
        <f t="shared" si="1"/>
        <v>0</v>
      </c>
      <c r="L10" s="33">
        <f>January!B196</f>
        <v>0</v>
      </c>
      <c r="M10" s="33">
        <f>February!B203</f>
        <v>0</v>
      </c>
      <c r="N10" s="33">
        <f>March!B205</f>
        <v>0</v>
      </c>
      <c r="O10" s="33">
        <f t="shared" si="2"/>
        <v>0</v>
      </c>
      <c r="P10" s="6">
        <f>April!B204</f>
        <v>0</v>
      </c>
      <c r="Q10" s="6">
        <f>May!B205</f>
        <v>0</v>
      </c>
      <c r="R10" s="6">
        <f>June!B203</f>
        <v>0</v>
      </c>
      <c r="S10" s="6">
        <f t="shared" si="3"/>
        <v>0</v>
      </c>
      <c r="T10" s="36">
        <f t="shared" si="4"/>
        <v>0</v>
      </c>
    </row>
    <row r="11" spans="1:21" x14ac:dyDescent="0.25">
      <c r="A11" s="12" t="s">
        <v>80</v>
      </c>
      <c r="B11" s="13" t="s">
        <v>80</v>
      </c>
      <c r="D11" s="30">
        <f>July!B201</f>
        <v>0</v>
      </c>
      <c r="E11" s="30">
        <f>August!B206</f>
        <v>0</v>
      </c>
      <c r="F11" s="30">
        <f>September!B206</f>
        <v>0</v>
      </c>
      <c r="G11" s="30">
        <f t="shared" si="0"/>
        <v>0</v>
      </c>
      <c r="H11" s="9">
        <f>October!B206</f>
        <v>0</v>
      </c>
      <c r="I11" s="9">
        <f>November!B202</f>
        <v>0</v>
      </c>
      <c r="J11" s="9">
        <f>December!B200</f>
        <v>0</v>
      </c>
      <c r="K11" s="9">
        <f t="shared" si="1"/>
        <v>0</v>
      </c>
      <c r="L11" s="33">
        <f>January!B197</f>
        <v>0</v>
      </c>
      <c r="M11" s="33">
        <f>February!B204</f>
        <v>0</v>
      </c>
      <c r="N11" s="33">
        <f>March!B206</f>
        <v>0</v>
      </c>
      <c r="O11" s="33">
        <f t="shared" si="2"/>
        <v>0</v>
      </c>
      <c r="P11" s="6">
        <f>April!B205</f>
        <v>0</v>
      </c>
      <c r="Q11" s="6">
        <f>May!B206</f>
        <v>0</v>
      </c>
      <c r="R11" s="6">
        <f>June!B204</f>
        <v>0</v>
      </c>
      <c r="S11" s="6">
        <f t="shared" si="3"/>
        <v>0</v>
      </c>
      <c r="T11" s="36">
        <f t="shared" si="4"/>
        <v>0</v>
      </c>
    </row>
    <row r="12" spans="1:21" x14ac:dyDescent="0.25">
      <c r="A12" s="12" t="s">
        <v>81</v>
      </c>
      <c r="B12" s="13" t="s">
        <v>81</v>
      </c>
      <c r="D12" s="30">
        <f>July!B202</f>
        <v>0</v>
      </c>
      <c r="E12" s="30">
        <f>August!B207</f>
        <v>0</v>
      </c>
      <c r="F12" s="30">
        <f>September!B207</f>
        <v>0</v>
      </c>
      <c r="G12" s="30">
        <f t="shared" si="0"/>
        <v>0</v>
      </c>
      <c r="H12" s="9">
        <f>October!B207</f>
        <v>0</v>
      </c>
      <c r="I12" s="9">
        <f>November!B203</f>
        <v>0</v>
      </c>
      <c r="J12" s="9">
        <f>December!B201</f>
        <v>0</v>
      </c>
      <c r="K12" s="9">
        <f t="shared" si="1"/>
        <v>0</v>
      </c>
      <c r="L12" s="33">
        <f>January!B198</f>
        <v>0</v>
      </c>
      <c r="M12" s="33">
        <f>February!B205</f>
        <v>0</v>
      </c>
      <c r="N12" s="33">
        <f>March!B207</f>
        <v>0</v>
      </c>
      <c r="O12" s="33">
        <f t="shared" si="2"/>
        <v>0</v>
      </c>
      <c r="P12" s="6">
        <f>April!B206</f>
        <v>0</v>
      </c>
      <c r="Q12" s="6">
        <f>May!B207</f>
        <v>0</v>
      </c>
      <c r="R12" s="6">
        <f>June!B205</f>
        <v>0</v>
      </c>
      <c r="S12" s="6">
        <f t="shared" si="3"/>
        <v>0</v>
      </c>
      <c r="T12" s="36">
        <f t="shared" si="4"/>
        <v>0</v>
      </c>
    </row>
    <row r="13" spans="1:21" x14ac:dyDescent="0.25">
      <c r="A13" s="12" t="s">
        <v>82</v>
      </c>
      <c r="B13" s="13" t="s">
        <v>82</v>
      </c>
      <c r="D13" s="30">
        <f>July!B203</f>
        <v>0</v>
      </c>
      <c r="E13" s="30">
        <f>August!B208</f>
        <v>0</v>
      </c>
      <c r="F13" s="30">
        <f>September!B208</f>
        <v>0</v>
      </c>
      <c r="G13" s="30">
        <f t="shared" si="0"/>
        <v>0</v>
      </c>
      <c r="H13" s="9">
        <f>October!B208</f>
        <v>0</v>
      </c>
      <c r="I13" s="9">
        <f>November!B204</f>
        <v>0</v>
      </c>
      <c r="J13" s="9">
        <f>December!B202</f>
        <v>0</v>
      </c>
      <c r="K13" s="9">
        <f t="shared" si="1"/>
        <v>0</v>
      </c>
      <c r="L13" s="33">
        <f>January!B199</f>
        <v>0</v>
      </c>
      <c r="M13" s="33">
        <f>February!B206</f>
        <v>0</v>
      </c>
      <c r="N13" s="33">
        <f>March!B208</f>
        <v>0</v>
      </c>
      <c r="O13" s="33">
        <f t="shared" si="2"/>
        <v>0</v>
      </c>
      <c r="P13" s="6">
        <f>April!B207</f>
        <v>0</v>
      </c>
      <c r="Q13" s="6">
        <f>May!B208</f>
        <v>0</v>
      </c>
      <c r="R13" s="6">
        <f>June!B206</f>
        <v>0</v>
      </c>
      <c r="S13" s="6">
        <f t="shared" si="3"/>
        <v>0</v>
      </c>
      <c r="T13" s="36">
        <f t="shared" si="4"/>
        <v>0</v>
      </c>
    </row>
    <row r="14" spans="1:21" x14ac:dyDescent="0.25">
      <c r="A14" s="12" t="s">
        <v>83</v>
      </c>
      <c r="B14" s="13" t="s">
        <v>83</v>
      </c>
      <c r="D14" s="30">
        <f>July!B204</f>
        <v>0</v>
      </c>
      <c r="E14" s="30">
        <f>August!B209</f>
        <v>0</v>
      </c>
      <c r="F14" s="30">
        <f>September!B209</f>
        <v>0</v>
      </c>
      <c r="G14" s="30">
        <f t="shared" si="0"/>
        <v>0</v>
      </c>
      <c r="H14" s="9">
        <f>October!B209</f>
        <v>0</v>
      </c>
      <c r="I14" s="9">
        <f>November!B205</f>
        <v>0</v>
      </c>
      <c r="J14" s="9">
        <f>December!B203</f>
        <v>0</v>
      </c>
      <c r="K14" s="9">
        <f t="shared" si="1"/>
        <v>0</v>
      </c>
      <c r="L14" s="33">
        <f>January!B200</f>
        <v>0</v>
      </c>
      <c r="M14" s="33">
        <f>February!B207</f>
        <v>0</v>
      </c>
      <c r="N14" s="33">
        <f>March!B209</f>
        <v>0</v>
      </c>
      <c r="O14" s="33">
        <f t="shared" si="2"/>
        <v>0</v>
      </c>
      <c r="P14" s="6">
        <f>April!B208</f>
        <v>0</v>
      </c>
      <c r="Q14" s="6">
        <f>May!B209</f>
        <v>0</v>
      </c>
      <c r="R14" s="6">
        <f>June!B207</f>
        <v>0</v>
      </c>
      <c r="S14" s="6">
        <f t="shared" si="3"/>
        <v>0</v>
      </c>
      <c r="T14" s="36">
        <f t="shared" si="4"/>
        <v>0</v>
      </c>
    </row>
    <row r="15" spans="1:21" s="66" customFormat="1" x14ac:dyDescent="0.25">
      <c r="A15" s="64" t="s">
        <v>84</v>
      </c>
      <c r="B15" s="65"/>
      <c r="D15" s="66">
        <f>SUM(D8:D14)</f>
        <v>0</v>
      </c>
      <c r="E15" s="66">
        <f>SUM(E8:E14)</f>
        <v>0</v>
      </c>
      <c r="F15" s="66">
        <f>SUM(F8:F14)</f>
        <v>0</v>
      </c>
      <c r="G15" s="66">
        <f>SUM(D15:F15)</f>
        <v>0</v>
      </c>
      <c r="H15" s="66">
        <f>SUM(H8:H14)</f>
        <v>0</v>
      </c>
      <c r="I15" s="66">
        <f>SUM(I8:I14)</f>
        <v>0</v>
      </c>
      <c r="J15" s="66">
        <f>SUM(J8:J14)</f>
        <v>0</v>
      </c>
      <c r="K15" s="66">
        <f t="shared" si="1"/>
        <v>0</v>
      </c>
      <c r="L15" s="66">
        <f>SUM(L8:L14)</f>
        <v>0</v>
      </c>
      <c r="M15" s="66">
        <f>SUM(M8:M14)</f>
        <v>0</v>
      </c>
      <c r="N15" s="66">
        <f>SUM(N8:N14)</f>
        <v>0</v>
      </c>
      <c r="O15" s="67">
        <f t="shared" si="2"/>
        <v>0</v>
      </c>
      <c r="P15" s="66">
        <f>SUM(P8:P14)</f>
        <v>0</v>
      </c>
      <c r="Q15" s="66">
        <f>SUM(Q8:Q14)</f>
        <v>0</v>
      </c>
      <c r="R15" s="66">
        <f>SUM(R8:R14)</f>
        <v>0</v>
      </c>
      <c r="S15" s="66">
        <f t="shared" si="3"/>
        <v>0</v>
      </c>
      <c r="T15" s="66">
        <f t="shared" si="4"/>
        <v>0</v>
      </c>
    </row>
    <row r="16" spans="1:21" x14ac:dyDescent="0.25">
      <c r="A16" s="12"/>
      <c r="B16" s="12"/>
    </row>
    <row r="17" spans="1:20" x14ac:dyDescent="0.25">
      <c r="A17" s="12" t="s">
        <v>85</v>
      </c>
      <c r="B17" s="12"/>
      <c r="D17" s="30" t="e">
        <f>D8/D$15</f>
        <v>#DIV/0!</v>
      </c>
      <c r="E17" s="30" t="e">
        <f>E8/E$15</f>
        <v>#DIV/0!</v>
      </c>
      <c r="F17" s="30" t="e">
        <f>F8/F$15</f>
        <v>#DIV/0!</v>
      </c>
      <c r="G17" s="30" t="e">
        <f>AVERAGE(D17:F17)</f>
        <v>#DIV/0!</v>
      </c>
      <c r="H17" s="9" t="e">
        <f>H8/H$15</f>
        <v>#DIV/0!</v>
      </c>
      <c r="I17" s="9" t="e">
        <f>I8/I$15</f>
        <v>#DIV/0!</v>
      </c>
      <c r="J17" s="9" t="e">
        <f>J8/J$15</f>
        <v>#DIV/0!</v>
      </c>
      <c r="K17" s="9" t="e">
        <f>AVERAGE(H17:J17)</f>
        <v>#DIV/0!</v>
      </c>
      <c r="L17" s="33" t="e">
        <f>L8/L$15</f>
        <v>#DIV/0!</v>
      </c>
      <c r="M17" s="33" t="e">
        <f>M8/M$15</f>
        <v>#DIV/0!</v>
      </c>
      <c r="N17" s="33" t="e">
        <f>N8/N$15</f>
        <v>#DIV/0!</v>
      </c>
      <c r="O17" s="34" t="e">
        <f>AVERAGE(L17:N17)</f>
        <v>#DIV/0!</v>
      </c>
      <c r="P17" s="6" t="e">
        <f>P8/P$15</f>
        <v>#DIV/0!</v>
      </c>
      <c r="Q17" s="6" t="e">
        <f>Q8/Q$15</f>
        <v>#DIV/0!</v>
      </c>
      <c r="R17" s="6" t="e">
        <f>R8/R$15</f>
        <v>#DIV/0!</v>
      </c>
      <c r="S17" s="6" t="e">
        <f>AVERAGE(P17:R17)</f>
        <v>#DIV/0!</v>
      </c>
      <c r="T17" s="36" t="e">
        <f>AVERAGE(G17,K17,O17,S17)</f>
        <v>#DIV/0!</v>
      </c>
    </row>
    <row r="18" spans="1:20" x14ac:dyDescent="0.25">
      <c r="A18" s="12" t="s">
        <v>86</v>
      </c>
      <c r="B18" s="12"/>
      <c r="D18" s="30" t="e">
        <f t="shared" ref="D18:E23" si="5">D9/D$15</f>
        <v>#DIV/0!</v>
      </c>
      <c r="E18" s="30" t="e">
        <f t="shared" si="5"/>
        <v>#DIV/0!</v>
      </c>
      <c r="F18" s="30" t="e">
        <f t="shared" ref="F18" si="6">F9/F$15</f>
        <v>#DIV/0!</v>
      </c>
      <c r="G18" s="30" t="e">
        <f t="shared" ref="G18:G23" si="7">AVERAGE(D18:F18)</f>
        <v>#DIV/0!</v>
      </c>
      <c r="H18" s="9" t="e">
        <f t="shared" ref="H18:J18" si="8">H9/H$15</f>
        <v>#DIV/0!</v>
      </c>
      <c r="I18" s="9" t="e">
        <f t="shared" si="8"/>
        <v>#DIV/0!</v>
      </c>
      <c r="J18" s="9" t="e">
        <f t="shared" si="8"/>
        <v>#DIV/0!</v>
      </c>
      <c r="K18" s="9" t="e">
        <f t="shared" ref="K18:K23" si="9">AVERAGE(H18:J18)</f>
        <v>#DIV/0!</v>
      </c>
      <c r="L18" s="33" t="e">
        <f t="shared" ref="L18:N18" si="10">L9/L$15</f>
        <v>#DIV/0!</v>
      </c>
      <c r="M18" s="33" t="e">
        <f t="shared" si="10"/>
        <v>#DIV/0!</v>
      </c>
      <c r="N18" s="33" t="e">
        <f t="shared" si="10"/>
        <v>#DIV/0!</v>
      </c>
      <c r="O18" s="34" t="e">
        <f t="shared" ref="O18:O23" si="11">AVERAGE(L18:N18)</f>
        <v>#DIV/0!</v>
      </c>
      <c r="P18" s="6" t="e">
        <f t="shared" ref="P18:R18" si="12">P9/P$15</f>
        <v>#DIV/0!</v>
      </c>
      <c r="Q18" s="6" t="e">
        <f t="shared" si="12"/>
        <v>#DIV/0!</v>
      </c>
      <c r="R18" s="6" t="e">
        <f t="shared" si="12"/>
        <v>#DIV/0!</v>
      </c>
      <c r="S18" s="6" t="e">
        <f t="shared" ref="S18:S23" si="13">AVERAGE(P18:R18)</f>
        <v>#DIV/0!</v>
      </c>
      <c r="T18" s="36" t="e">
        <f t="shared" ref="T18:T23" si="14">AVERAGE(G18,K18,O18,S18)</f>
        <v>#DIV/0!</v>
      </c>
    </row>
    <row r="19" spans="1:20" x14ac:dyDescent="0.25">
      <c r="A19" s="12" t="s">
        <v>87</v>
      </c>
      <c r="B19" s="12"/>
      <c r="D19" s="30" t="e">
        <f t="shared" si="5"/>
        <v>#DIV/0!</v>
      </c>
      <c r="E19" s="30" t="e">
        <f t="shared" si="5"/>
        <v>#DIV/0!</v>
      </c>
      <c r="F19" s="30" t="e">
        <f t="shared" ref="F19" si="15">F10/F$15</f>
        <v>#DIV/0!</v>
      </c>
      <c r="G19" s="30" t="e">
        <f t="shared" si="7"/>
        <v>#DIV/0!</v>
      </c>
      <c r="H19" s="9" t="e">
        <f t="shared" ref="H19:J19" si="16">H10/H$15</f>
        <v>#DIV/0!</v>
      </c>
      <c r="I19" s="9" t="e">
        <f t="shared" si="16"/>
        <v>#DIV/0!</v>
      </c>
      <c r="J19" s="9" t="e">
        <f t="shared" si="16"/>
        <v>#DIV/0!</v>
      </c>
      <c r="K19" s="9" t="e">
        <f t="shared" si="9"/>
        <v>#DIV/0!</v>
      </c>
      <c r="L19" s="33" t="e">
        <f t="shared" ref="L19:N19" si="17">L10/L$15</f>
        <v>#DIV/0!</v>
      </c>
      <c r="M19" s="33" t="e">
        <f t="shared" si="17"/>
        <v>#DIV/0!</v>
      </c>
      <c r="N19" s="33" t="e">
        <f t="shared" si="17"/>
        <v>#DIV/0!</v>
      </c>
      <c r="O19" s="34" t="e">
        <f t="shared" si="11"/>
        <v>#DIV/0!</v>
      </c>
      <c r="P19" s="6" t="e">
        <f t="shared" ref="P19:R19" si="18">P10/P$15</f>
        <v>#DIV/0!</v>
      </c>
      <c r="Q19" s="6" t="e">
        <f t="shared" si="18"/>
        <v>#DIV/0!</v>
      </c>
      <c r="R19" s="6" t="e">
        <f t="shared" si="18"/>
        <v>#DIV/0!</v>
      </c>
      <c r="S19" s="6" t="e">
        <f t="shared" si="13"/>
        <v>#DIV/0!</v>
      </c>
      <c r="T19" s="36" t="e">
        <f t="shared" si="14"/>
        <v>#DIV/0!</v>
      </c>
    </row>
    <row r="20" spans="1:20" x14ac:dyDescent="0.25">
      <c r="A20" s="12" t="s">
        <v>88</v>
      </c>
      <c r="B20" s="12"/>
      <c r="D20" s="30" t="e">
        <f t="shared" si="5"/>
        <v>#DIV/0!</v>
      </c>
      <c r="E20" s="30" t="e">
        <f t="shared" si="5"/>
        <v>#DIV/0!</v>
      </c>
      <c r="F20" s="30" t="e">
        <f t="shared" ref="F20" si="19">F11/F$15</f>
        <v>#DIV/0!</v>
      </c>
      <c r="G20" s="30" t="e">
        <f t="shared" si="7"/>
        <v>#DIV/0!</v>
      </c>
      <c r="H20" s="9" t="e">
        <f t="shared" ref="H20:J20" si="20">H11/H$15</f>
        <v>#DIV/0!</v>
      </c>
      <c r="I20" s="9" t="e">
        <f t="shared" si="20"/>
        <v>#DIV/0!</v>
      </c>
      <c r="J20" s="9" t="e">
        <f t="shared" si="20"/>
        <v>#DIV/0!</v>
      </c>
      <c r="K20" s="9" t="e">
        <f t="shared" si="9"/>
        <v>#DIV/0!</v>
      </c>
      <c r="L20" s="33" t="e">
        <f t="shared" ref="L20:N20" si="21">L11/L$15</f>
        <v>#DIV/0!</v>
      </c>
      <c r="M20" s="33" t="e">
        <f t="shared" si="21"/>
        <v>#DIV/0!</v>
      </c>
      <c r="N20" s="33" t="e">
        <f t="shared" si="21"/>
        <v>#DIV/0!</v>
      </c>
      <c r="O20" s="34" t="e">
        <f t="shared" si="11"/>
        <v>#DIV/0!</v>
      </c>
      <c r="P20" s="6" t="e">
        <f t="shared" ref="P20:R20" si="22">P11/P$15</f>
        <v>#DIV/0!</v>
      </c>
      <c r="Q20" s="6" t="e">
        <f t="shared" si="22"/>
        <v>#DIV/0!</v>
      </c>
      <c r="R20" s="6" t="e">
        <f t="shared" si="22"/>
        <v>#DIV/0!</v>
      </c>
      <c r="S20" s="6" t="e">
        <f t="shared" si="13"/>
        <v>#DIV/0!</v>
      </c>
      <c r="T20" s="36" t="e">
        <f t="shared" si="14"/>
        <v>#DIV/0!</v>
      </c>
    </row>
    <row r="21" spans="1:20" x14ac:dyDescent="0.25">
      <c r="A21" s="12" t="s">
        <v>89</v>
      </c>
      <c r="B21" s="12"/>
      <c r="D21" s="30" t="e">
        <f t="shared" si="5"/>
        <v>#DIV/0!</v>
      </c>
      <c r="E21" s="30" t="e">
        <f t="shared" si="5"/>
        <v>#DIV/0!</v>
      </c>
      <c r="F21" s="30" t="e">
        <f t="shared" ref="F21" si="23">F12/F$15</f>
        <v>#DIV/0!</v>
      </c>
      <c r="G21" s="30" t="e">
        <f t="shared" si="7"/>
        <v>#DIV/0!</v>
      </c>
      <c r="H21" s="9" t="e">
        <f t="shared" ref="H21:J21" si="24">H12/H$15</f>
        <v>#DIV/0!</v>
      </c>
      <c r="I21" s="9" t="e">
        <f t="shared" si="24"/>
        <v>#DIV/0!</v>
      </c>
      <c r="J21" s="9" t="e">
        <f t="shared" si="24"/>
        <v>#DIV/0!</v>
      </c>
      <c r="K21" s="9" t="e">
        <f t="shared" si="9"/>
        <v>#DIV/0!</v>
      </c>
      <c r="L21" s="33" t="e">
        <f t="shared" ref="L21:N21" si="25">L12/L$15</f>
        <v>#DIV/0!</v>
      </c>
      <c r="M21" s="33" t="e">
        <f t="shared" si="25"/>
        <v>#DIV/0!</v>
      </c>
      <c r="N21" s="33" t="e">
        <f t="shared" si="25"/>
        <v>#DIV/0!</v>
      </c>
      <c r="O21" s="34" t="e">
        <f t="shared" si="11"/>
        <v>#DIV/0!</v>
      </c>
      <c r="P21" s="6" t="e">
        <f t="shared" ref="P21:R21" si="26">P12/P$15</f>
        <v>#DIV/0!</v>
      </c>
      <c r="Q21" s="6" t="e">
        <f t="shared" si="26"/>
        <v>#DIV/0!</v>
      </c>
      <c r="R21" s="6" t="e">
        <f t="shared" si="26"/>
        <v>#DIV/0!</v>
      </c>
      <c r="S21" s="6" t="e">
        <f t="shared" si="13"/>
        <v>#DIV/0!</v>
      </c>
      <c r="T21" s="36" t="e">
        <f t="shared" si="14"/>
        <v>#DIV/0!</v>
      </c>
    </row>
    <row r="22" spans="1:20" x14ac:dyDescent="0.25">
      <c r="A22" s="12" t="s">
        <v>90</v>
      </c>
      <c r="B22" s="12"/>
      <c r="D22" s="30" t="e">
        <f t="shared" si="5"/>
        <v>#DIV/0!</v>
      </c>
      <c r="E22" s="30" t="e">
        <f t="shared" si="5"/>
        <v>#DIV/0!</v>
      </c>
      <c r="F22" s="30" t="e">
        <f t="shared" ref="F22" si="27">F13/F$15</f>
        <v>#DIV/0!</v>
      </c>
      <c r="G22" s="30" t="e">
        <f t="shared" si="7"/>
        <v>#DIV/0!</v>
      </c>
      <c r="H22" s="9" t="e">
        <f t="shared" ref="H22:J22" si="28">H13/H$15</f>
        <v>#DIV/0!</v>
      </c>
      <c r="I22" s="9" t="e">
        <f t="shared" si="28"/>
        <v>#DIV/0!</v>
      </c>
      <c r="J22" s="9" t="e">
        <f t="shared" si="28"/>
        <v>#DIV/0!</v>
      </c>
      <c r="K22" s="9" t="e">
        <f t="shared" si="9"/>
        <v>#DIV/0!</v>
      </c>
      <c r="L22" s="33" t="e">
        <f t="shared" ref="L22:N22" si="29">L13/L$15</f>
        <v>#DIV/0!</v>
      </c>
      <c r="M22" s="33" t="e">
        <f t="shared" si="29"/>
        <v>#DIV/0!</v>
      </c>
      <c r="N22" s="33" t="e">
        <f t="shared" si="29"/>
        <v>#DIV/0!</v>
      </c>
      <c r="O22" s="34" t="e">
        <f t="shared" si="11"/>
        <v>#DIV/0!</v>
      </c>
      <c r="P22" s="6" t="e">
        <f t="shared" ref="P22:R22" si="30">P13/P$15</f>
        <v>#DIV/0!</v>
      </c>
      <c r="Q22" s="6" t="e">
        <f t="shared" si="30"/>
        <v>#DIV/0!</v>
      </c>
      <c r="R22" s="6" t="e">
        <f t="shared" si="30"/>
        <v>#DIV/0!</v>
      </c>
      <c r="S22" s="6" t="e">
        <f t="shared" si="13"/>
        <v>#DIV/0!</v>
      </c>
      <c r="T22" s="36" t="e">
        <f t="shared" si="14"/>
        <v>#DIV/0!</v>
      </c>
    </row>
    <row r="23" spans="1:20" x14ac:dyDescent="0.25">
      <c r="A23" s="12" t="s">
        <v>91</v>
      </c>
      <c r="B23" s="12"/>
      <c r="D23" s="30" t="e">
        <f t="shared" si="5"/>
        <v>#DIV/0!</v>
      </c>
      <c r="E23" s="30" t="e">
        <f t="shared" si="5"/>
        <v>#DIV/0!</v>
      </c>
      <c r="F23" s="30" t="e">
        <f t="shared" ref="F23" si="31">F14/F$15</f>
        <v>#DIV/0!</v>
      </c>
      <c r="G23" s="30" t="e">
        <f t="shared" si="7"/>
        <v>#DIV/0!</v>
      </c>
      <c r="H23" s="9" t="e">
        <f t="shared" ref="H23:J23" si="32">H14/H$15</f>
        <v>#DIV/0!</v>
      </c>
      <c r="I23" s="9" t="e">
        <f t="shared" si="32"/>
        <v>#DIV/0!</v>
      </c>
      <c r="J23" s="9" t="e">
        <f t="shared" si="32"/>
        <v>#DIV/0!</v>
      </c>
      <c r="K23" s="9" t="e">
        <f t="shared" si="9"/>
        <v>#DIV/0!</v>
      </c>
      <c r="L23" s="33" t="e">
        <f t="shared" ref="L23:N23" si="33">L14/L$15</f>
        <v>#DIV/0!</v>
      </c>
      <c r="M23" s="33" t="e">
        <f t="shared" si="33"/>
        <v>#DIV/0!</v>
      </c>
      <c r="N23" s="33" t="e">
        <f t="shared" si="33"/>
        <v>#DIV/0!</v>
      </c>
      <c r="O23" s="34" t="e">
        <f t="shared" si="11"/>
        <v>#DIV/0!</v>
      </c>
      <c r="P23" s="6" t="e">
        <f t="shared" ref="P23:R23" si="34">P14/P$15</f>
        <v>#DIV/0!</v>
      </c>
      <c r="Q23" s="6" t="e">
        <f t="shared" si="34"/>
        <v>#DIV/0!</v>
      </c>
      <c r="R23" s="6" t="e">
        <f t="shared" si="34"/>
        <v>#DIV/0!</v>
      </c>
      <c r="S23" s="6" t="e">
        <f t="shared" si="13"/>
        <v>#DIV/0!</v>
      </c>
      <c r="T23" s="36" t="e">
        <f t="shared" si="14"/>
        <v>#DIV/0!</v>
      </c>
    </row>
    <row r="24" spans="1:20" x14ac:dyDescent="0.25">
      <c r="A24" s="12"/>
      <c r="B24" s="13"/>
    </row>
    <row r="25" spans="1:20" x14ac:dyDescent="0.25">
      <c r="A25" s="37" t="s">
        <v>92</v>
      </c>
      <c r="B25" s="13"/>
    </row>
    <row r="26" spans="1:20" x14ac:dyDescent="0.25">
      <c r="A26" s="15" t="s">
        <v>93</v>
      </c>
      <c r="B26" s="16" t="s">
        <v>94</v>
      </c>
      <c r="D26" s="30">
        <f>July!C198</f>
        <v>0</v>
      </c>
      <c r="E26" s="30">
        <f>August!C203</f>
        <v>0</v>
      </c>
      <c r="F26" s="30">
        <f>September!C203</f>
        <v>0</v>
      </c>
      <c r="G26" s="30">
        <f t="shared" ref="G26:G31" si="35">SUM(D26:F26)</f>
        <v>0</v>
      </c>
      <c r="H26" s="9">
        <f>October!C203</f>
        <v>0</v>
      </c>
      <c r="I26" s="9">
        <f>November!C199</f>
        <v>0</v>
      </c>
      <c r="J26" s="9">
        <f>December!C197</f>
        <v>0</v>
      </c>
      <c r="K26" s="9">
        <f t="shared" ref="K26:K32" si="36">SUM(H26:J26)</f>
        <v>0</v>
      </c>
      <c r="L26" s="33">
        <f>January!C194</f>
        <v>0</v>
      </c>
      <c r="M26" s="33">
        <f>February!C201</f>
        <v>0</v>
      </c>
      <c r="N26" s="33">
        <f>March!C203</f>
        <v>0</v>
      </c>
      <c r="O26" s="33">
        <f t="shared" ref="O26:O32" si="37">SUM(L26:N26)</f>
        <v>0</v>
      </c>
      <c r="P26" s="6">
        <f>April!C202</f>
        <v>0</v>
      </c>
      <c r="Q26" s="6">
        <f>May!C203</f>
        <v>0</v>
      </c>
      <c r="R26" s="6">
        <f>June!C201</f>
        <v>0</v>
      </c>
      <c r="S26" s="6">
        <f t="shared" ref="S26:S32" si="38">SUM(P26:R26)</f>
        <v>0</v>
      </c>
      <c r="T26" s="36">
        <f>SUM(G26,K26,O26,S26)</f>
        <v>0</v>
      </c>
    </row>
    <row r="27" spans="1:20" x14ac:dyDescent="0.25">
      <c r="A27" s="15" t="s">
        <v>95</v>
      </c>
      <c r="B27" s="16" t="s">
        <v>96</v>
      </c>
      <c r="D27" s="30">
        <f>July!C199</f>
        <v>0</v>
      </c>
      <c r="E27" s="30">
        <f>August!C204</f>
        <v>0</v>
      </c>
      <c r="F27" s="30">
        <f>September!C204</f>
        <v>0</v>
      </c>
      <c r="G27" s="30">
        <f t="shared" si="35"/>
        <v>0</v>
      </c>
      <c r="H27" s="9">
        <f>October!C204</f>
        <v>0</v>
      </c>
      <c r="I27" s="9">
        <f>November!C200</f>
        <v>0</v>
      </c>
      <c r="J27" s="9">
        <f>December!C198</f>
        <v>0</v>
      </c>
      <c r="K27" s="9">
        <f t="shared" si="36"/>
        <v>0</v>
      </c>
      <c r="L27" s="33">
        <f>January!C195</f>
        <v>0</v>
      </c>
      <c r="M27" s="33">
        <f>February!C202</f>
        <v>0</v>
      </c>
      <c r="N27" s="33">
        <f>March!C204</f>
        <v>0</v>
      </c>
      <c r="O27" s="33">
        <f t="shared" si="37"/>
        <v>0</v>
      </c>
      <c r="P27" s="6">
        <f>April!C203</f>
        <v>0</v>
      </c>
      <c r="Q27" s="6">
        <f>May!C204</f>
        <v>0</v>
      </c>
      <c r="R27" s="6">
        <f>June!C202</f>
        <v>0</v>
      </c>
      <c r="S27" s="6">
        <f t="shared" si="38"/>
        <v>0</v>
      </c>
      <c r="T27" s="36">
        <f t="shared" ref="T27:T32" si="39">SUM(G27,K27,O27,S27)</f>
        <v>0</v>
      </c>
    </row>
    <row r="28" spans="1:20" x14ac:dyDescent="0.25">
      <c r="A28" s="15" t="s">
        <v>97</v>
      </c>
      <c r="B28" s="16" t="s">
        <v>98</v>
      </c>
      <c r="D28" s="30">
        <f>July!C200</f>
        <v>0</v>
      </c>
      <c r="E28" s="30">
        <f>August!C205</f>
        <v>0</v>
      </c>
      <c r="F28" s="30">
        <f>September!C205</f>
        <v>0</v>
      </c>
      <c r="G28" s="30">
        <f t="shared" si="35"/>
        <v>0</v>
      </c>
      <c r="H28" s="9">
        <f>October!C205</f>
        <v>0</v>
      </c>
      <c r="I28" s="9">
        <f>October!C205</f>
        <v>0</v>
      </c>
      <c r="J28" s="9">
        <f>December!C199</f>
        <v>0</v>
      </c>
      <c r="K28" s="9">
        <f t="shared" si="36"/>
        <v>0</v>
      </c>
      <c r="L28" s="33">
        <f>January!C196</f>
        <v>0</v>
      </c>
      <c r="M28" s="33">
        <f>February!C203</f>
        <v>0</v>
      </c>
      <c r="N28" s="33">
        <f>March!C205</f>
        <v>0</v>
      </c>
      <c r="O28" s="33">
        <f t="shared" si="37"/>
        <v>0</v>
      </c>
      <c r="P28" s="6">
        <f>April!C204</f>
        <v>0</v>
      </c>
      <c r="Q28" s="6">
        <f>May!C205</f>
        <v>0</v>
      </c>
      <c r="R28" s="6">
        <f>June!C203</f>
        <v>0</v>
      </c>
      <c r="S28" s="6">
        <f t="shared" si="38"/>
        <v>0</v>
      </c>
      <c r="T28" s="36">
        <f t="shared" si="39"/>
        <v>0</v>
      </c>
    </row>
    <row r="29" spans="1:20" x14ac:dyDescent="0.25">
      <c r="A29" s="15" t="s">
        <v>99</v>
      </c>
      <c r="B29" s="16" t="s">
        <v>100</v>
      </c>
      <c r="D29" s="30">
        <f>July!C201</f>
        <v>0</v>
      </c>
      <c r="E29" s="30">
        <f>August!C206</f>
        <v>0</v>
      </c>
      <c r="F29" s="30">
        <f>September!C206</f>
        <v>0</v>
      </c>
      <c r="G29" s="30">
        <f t="shared" si="35"/>
        <v>0</v>
      </c>
      <c r="H29" s="9">
        <f>October!C206</f>
        <v>0</v>
      </c>
      <c r="I29" s="9">
        <f>October!C206</f>
        <v>0</v>
      </c>
      <c r="J29" s="9">
        <f>December!C200</f>
        <v>0</v>
      </c>
      <c r="K29" s="9">
        <f t="shared" si="36"/>
        <v>0</v>
      </c>
      <c r="L29" s="33">
        <f>January!C197</f>
        <v>0</v>
      </c>
      <c r="M29" s="33">
        <f>February!C204</f>
        <v>0</v>
      </c>
      <c r="N29" s="33">
        <f>March!C206</f>
        <v>0</v>
      </c>
      <c r="O29" s="33">
        <f t="shared" si="37"/>
        <v>0</v>
      </c>
      <c r="P29" s="6">
        <f>April!C205</f>
        <v>0</v>
      </c>
      <c r="Q29" s="6">
        <f>May!C206</f>
        <v>0</v>
      </c>
      <c r="R29" s="6">
        <f>June!C204</f>
        <v>0</v>
      </c>
      <c r="S29" s="6">
        <f t="shared" si="38"/>
        <v>0</v>
      </c>
      <c r="T29" s="36">
        <f t="shared" si="39"/>
        <v>0</v>
      </c>
    </row>
    <row r="30" spans="1:20" x14ac:dyDescent="0.25">
      <c r="A30" s="15" t="s">
        <v>101</v>
      </c>
      <c r="B30" s="16" t="s">
        <v>102</v>
      </c>
      <c r="D30" s="30">
        <f>July!C202</f>
        <v>0</v>
      </c>
      <c r="E30" s="30">
        <f>August!C207</f>
        <v>0</v>
      </c>
      <c r="F30" s="30">
        <f>September!C207</f>
        <v>0</v>
      </c>
      <c r="G30" s="30">
        <f t="shared" si="35"/>
        <v>0</v>
      </c>
      <c r="H30" s="9">
        <f>October!C207</f>
        <v>0</v>
      </c>
      <c r="I30" s="9">
        <f>October!C207</f>
        <v>0</v>
      </c>
      <c r="J30" s="9">
        <f>December!C201</f>
        <v>0</v>
      </c>
      <c r="K30" s="9">
        <f t="shared" si="36"/>
        <v>0</v>
      </c>
      <c r="L30" s="33">
        <f>January!C198</f>
        <v>0</v>
      </c>
      <c r="M30" s="33">
        <f>February!C205</f>
        <v>0</v>
      </c>
      <c r="N30" s="33">
        <f>March!C207</f>
        <v>0</v>
      </c>
      <c r="O30" s="33">
        <f t="shared" si="37"/>
        <v>0</v>
      </c>
      <c r="P30" s="6">
        <f>April!C206</f>
        <v>0</v>
      </c>
      <c r="Q30" s="6">
        <f>May!C207</f>
        <v>0</v>
      </c>
      <c r="R30" s="6">
        <f>June!C205</f>
        <v>0</v>
      </c>
      <c r="S30" s="6">
        <f t="shared" si="38"/>
        <v>0</v>
      </c>
      <c r="T30" s="36">
        <f t="shared" si="39"/>
        <v>0</v>
      </c>
    </row>
    <row r="31" spans="1:20" x14ac:dyDescent="0.25">
      <c r="A31" s="15" t="s">
        <v>103</v>
      </c>
      <c r="B31" s="16" t="s">
        <v>104</v>
      </c>
      <c r="D31" s="30">
        <f>July!C203</f>
        <v>0</v>
      </c>
      <c r="E31" s="30">
        <f>August!C208</f>
        <v>0</v>
      </c>
      <c r="F31" s="30">
        <f>September!C208</f>
        <v>0</v>
      </c>
      <c r="G31" s="30">
        <f t="shared" si="35"/>
        <v>0</v>
      </c>
      <c r="H31" s="9">
        <f>October!C208</f>
        <v>0</v>
      </c>
      <c r="I31" s="9">
        <f>October!C208</f>
        <v>0</v>
      </c>
      <c r="J31" s="9">
        <f>December!C202</f>
        <v>0</v>
      </c>
      <c r="K31" s="9">
        <f t="shared" si="36"/>
        <v>0</v>
      </c>
      <c r="L31" s="33">
        <f>January!C199</f>
        <v>0</v>
      </c>
      <c r="M31" s="33">
        <f>February!C206</f>
        <v>0</v>
      </c>
      <c r="N31" s="33">
        <f>March!C208</f>
        <v>0</v>
      </c>
      <c r="O31" s="33">
        <f t="shared" si="37"/>
        <v>0</v>
      </c>
      <c r="P31" s="6">
        <f>April!C207</f>
        <v>0</v>
      </c>
      <c r="Q31" s="6">
        <f>May!C208</f>
        <v>0</v>
      </c>
      <c r="R31" s="6">
        <f>June!C206</f>
        <v>0</v>
      </c>
      <c r="S31" s="6">
        <f t="shared" si="38"/>
        <v>0</v>
      </c>
      <c r="T31" s="36">
        <f t="shared" si="39"/>
        <v>0</v>
      </c>
    </row>
    <row r="32" spans="1:20" s="66" customFormat="1" x14ac:dyDescent="0.25">
      <c r="A32" s="64"/>
      <c r="B32" s="64"/>
      <c r="D32" s="66">
        <f>SUM(D26:D31)</f>
        <v>0</v>
      </c>
      <c r="E32" s="66">
        <f t="shared" ref="E32:R32" si="40">SUM(E26:E31)</f>
        <v>0</v>
      </c>
      <c r="F32" s="66">
        <f t="shared" si="40"/>
        <v>0</v>
      </c>
      <c r="G32" s="66">
        <f>SUM(D32:F32)</f>
        <v>0</v>
      </c>
      <c r="H32" s="66">
        <f t="shared" si="40"/>
        <v>0</v>
      </c>
      <c r="I32" s="66">
        <f t="shared" si="40"/>
        <v>0</v>
      </c>
      <c r="J32" s="66">
        <f t="shared" si="40"/>
        <v>0</v>
      </c>
      <c r="K32" s="66">
        <f t="shared" si="36"/>
        <v>0</v>
      </c>
      <c r="L32" s="66">
        <f t="shared" si="40"/>
        <v>0</v>
      </c>
      <c r="M32" s="66">
        <f t="shared" si="40"/>
        <v>0</v>
      </c>
      <c r="N32" s="66">
        <f t="shared" si="40"/>
        <v>0</v>
      </c>
      <c r="O32" s="67">
        <f t="shared" si="37"/>
        <v>0</v>
      </c>
      <c r="P32" s="66">
        <f t="shared" si="40"/>
        <v>0</v>
      </c>
      <c r="Q32" s="66">
        <f t="shared" si="40"/>
        <v>0</v>
      </c>
      <c r="R32" s="66">
        <f t="shared" si="40"/>
        <v>0</v>
      </c>
      <c r="S32" s="66">
        <f t="shared" si="38"/>
        <v>0</v>
      </c>
      <c r="T32" s="66">
        <f t="shared" si="39"/>
        <v>0</v>
      </c>
    </row>
    <row r="33" spans="1:20" x14ac:dyDescent="0.25">
      <c r="A33" s="2" t="s">
        <v>105</v>
      </c>
      <c r="B33" s="13" t="s">
        <v>106</v>
      </c>
      <c r="D33" s="30">
        <f>July!L198</f>
        <v>0</v>
      </c>
      <c r="E33" s="30">
        <f>August!L203</f>
        <v>0</v>
      </c>
      <c r="F33" s="30">
        <f>September!L203</f>
        <v>0</v>
      </c>
      <c r="G33" s="30">
        <f t="shared" ref="G33:G37" si="41">SUM(D33:F33)</f>
        <v>0</v>
      </c>
      <c r="H33" s="9">
        <f>October!L203</f>
        <v>0</v>
      </c>
      <c r="I33" s="9">
        <f>November!L199</f>
        <v>0</v>
      </c>
      <c r="J33" s="9">
        <f>December!L197</f>
        <v>0</v>
      </c>
      <c r="K33" s="9">
        <f t="shared" ref="K33:K38" si="42">SUM(H33:J33)</f>
        <v>0</v>
      </c>
      <c r="L33" s="33">
        <f>January!L194</f>
        <v>0</v>
      </c>
      <c r="M33" s="33">
        <f>February!L201</f>
        <v>0</v>
      </c>
      <c r="N33" s="33">
        <f>March!L203</f>
        <v>0</v>
      </c>
      <c r="O33" s="33">
        <f t="shared" ref="O33:O38" si="43">SUM(L33:N33)</f>
        <v>0</v>
      </c>
      <c r="P33" s="6">
        <f>April!L202</f>
        <v>0</v>
      </c>
      <c r="Q33" s="6">
        <f>May!L203</f>
        <v>0</v>
      </c>
      <c r="R33" s="6">
        <f>June!L201</f>
        <v>0</v>
      </c>
      <c r="S33" s="6">
        <f t="shared" ref="S33:S38" si="44">SUM(P33:R33)</f>
        <v>0</v>
      </c>
      <c r="T33" s="36">
        <f>SUM(G33,K33,O33,S33)</f>
        <v>0</v>
      </c>
    </row>
    <row r="34" spans="1:20" x14ac:dyDescent="0.25">
      <c r="A34" s="2" t="s">
        <v>107</v>
      </c>
      <c r="B34" s="13" t="s">
        <v>108</v>
      </c>
      <c r="D34" s="30">
        <f>July!L199</f>
        <v>0</v>
      </c>
      <c r="E34" s="30">
        <f>August!L204</f>
        <v>0</v>
      </c>
      <c r="F34" s="30">
        <f>September!L204</f>
        <v>0</v>
      </c>
      <c r="G34" s="30">
        <f t="shared" si="41"/>
        <v>0</v>
      </c>
      <c r="H34" s="9">
        <f>October!L204</f>
        <v>0</v>
      </c>
      <c r="I34" s="9">
        <f>November!L200</f>
        <v>0</v>
      </c>
      <c r="J34" s="9">
        <f>December!L198</f>
        <v>0</v>
      </c>
      <c r="K34" s="9">
        <f t="shared" si="42"/>
        <v>0</v>
      </c>
      <c r="L34" s="33">
        <f>January!L195</f>
        <v>0</v>
      </c>
      <c r="M34" s="33">
        <f>February!L202</f>
        <v>0</v>
      </c>
      <c r="N34" s="33">
        <f>March!L204</f>
        <v>0</v>
      </c>
      <c r="O34" s="33">
        <f t="shared" si="43"/>
        <v>0</v>
      </c>
      <c r="P34" s="6">
        <f>April!L203</f>
        <v>0</v>
      </c>
      <c r="Q34" s="6">
        <f>May!L204</f>
        <v>0</v>
      </c>
      <c r="R34" s="6">
        <f>June!L202</f>
        <v>0</v>
      </c>
      <c r="S34" s="6">
        <f t="shared" si="44"/>
        <v>0</v>
      </c>
      <c r="T34" s="36">
        <f t="shared" ref="T34:T38" si="45">SUM(G34,K34,O34,S34)</f>
        <v>0</v>
      </c>
    </row>
    <row r="35" spans="1:20" x14ac:dyDescent="0.25">
      <c r="A35" s="2" t="s">
        <v>109</v>
      </c>
      <c r="B35" s="13" t="s">
        <v>110</v>
      </c>
      <c r="D35" s="30">
        <f>July!L200</f>
        <v>0</v>
      </c>
      <c r="E35" s="30">
        <f>August!L205</f>
        <v>0</v>
      </c>
      <c r="F35" s="30">
        <f>September!L205</f>
        <v>0</v>
      </c>
      <c r="G35" s="30">
        <f t="shared" si="41"/>
        <v>0</v>
      </c>
      <c r="H35" s="9">
        <f>October!L205</f>
        <v>0</v>
      </c>
      <c r="I35" s="9">
        <f>November!L201</f>
        <v>0</v>
      </c>
      <c r="J35" s="9">
        <f>December!L199</f>
        <v>0</v>
      </c>
      <c r="K35" s="9">
        <f t="shared" si="42"/>
        <v>0</v>
      </c>
      <c r="L35" s="33">
        <f>January!L196</f>
        <v>0</v>
      </c>
      <c r="M35" s="33">
        <f>February!L203</f>
        <v>0</v>
      </c>
      <c r="N35" s="33">
        <f>March!L205</f>
        <v>0</v>
      </c>
      <c r="O35" s="33">
        <f t="shared" si="43"/>
        <v>0</v>
      </c>
      <c r="P35" s="6">
        <f>April!L204</f>
        <v>0</v>
      </c>
      <c r="Q35" s="6">
        <f>May!L205</f>
        <v>0</v>
      </c>
      <c r="R35" s="6">
        <f>June!L203</f>
        <v>0</v>
      </c>
      <c r="S35" s="6">
        <f t="shared" si="44"/>
        <v>0</v>
      </c>
      <c r="T35" s="36">
        <f t="shared" si="45"/>
        <v>0</v>
      </c>
    </row>
    <row r="36" spans="1:20" x14ac:dyDescent="0.25">
      <c r="A36" s="2" t="s">
        <v>111</v>
      </c>
      <c r="B36" s="13" t="s">
        <v>112</v>
      </c>
      <c r="D36" s="30">
        <f>July!L201</f>
        <v>0</v>
      </c>
      <c r="E36" s="30">
        <f>August!L206</f>
        <v>0</v>
      </c>
      <c r="F36" s="30">
        <f>September!L206</f>
        <v>0</v>
      </c>
      <c r="G36" s="30">
        <f t="shared" si="41"/>
        <v>0</v>
      </c>
      <c r="H36" s="9">
        <f>October!L206</f>
        <v>0</v>
      </c>
      <c r="I36" s="9">
        <f>November!L202</f>
        <v>0</v>
      </c>
      <c r="J36" s="9">
        <f>December!L200</f>
        <v>0</v>
      </c>
      <c r="K36" s="9">
        <f t="shared" si="42"/>
        <v>0</v>
      </c>
      <c r="L36" s="33">
        <f>January!L197</f>
        <v>0</v>
      </c>
      <c r="M36" s="33">
        <f>February!L204</f>
        <v>0</v>
      </c>
      <c r="N36" s="33">
        <f>March!L206</f>
        <v>0</v>
      </c>
      <c r="O36" s="33">
        <f t="shared" si="43"/>
        <v>0</v>
      </c>
      <c r="P36" s="6">
        <f>April!L205</f>
        <v>0</v>
      </c>
      <c r="Q36" s="6">
        <f>May!L206</f>
        <v>0</v>
      </c>
      <c r="R36" s="6">
        <f>June!L204</f>
        <v>0</v>
      </c>
      <c r="S36" s="6">
        <f t="shared" si="44"/>
        <v>0</v>
      </c>
      <c r="T36" s="36">
        <f t="shared" si="45"/>
        <v>0</v>
      </c>
    </row>
    <row r="37" spans="1:20" x14ac:dyDescent="0.25">
      <c r="A37" s="2" t="s">
        <v>113</v>
      </c>
      <c r="B37" s="13" t="s">
        <v>114</v>
      </c>
      <c r="D37" s="30">
        <f>July!L202</f>
        <v>0</v>
      </c>
      <c r="E37" s="30">
        <f>August!L207</f>
        <v>0</v>
      </c>
      <c r="F37" s="30">
        <f>September!L207</f>
        <v>0</v>
      </c>
      <c r="G37" s="30">
        <f t="shared" si="41"/>
        <v>0</v>
      </c>
      <c r="H37" s="9">
        <f>October!L207</f>
        <v>0</v>
      </c>
      <c r="I37" s="9">
        <f>November!L203</f>
        <v>0</v>
      </c>
      <c r="J37" s="9">
        <f>December!L201</f>
        <v>0</v>
      </c>
      <c r="K37" s="9">
        <f t="shared" si="42"/>
        <v>0</v>
      </c>
      <c r="L37" s="33">
        <f>January!L198</f>
        <v>0</v>
      </c>
      <c r="M37" s="33">
        <f>February!L205</f>
        <v>0</v>
      </c>
      <c r="N37" s="33">
        <f>March!L207</f>
        <v>0</v>
      </c>
      <c r="O37" s="33">
        <f t="shared" si="43"/>
        <v>0</v>
      </c>
      <c r="P37" s="6">
        <f>April!L206</f>
        <v>0</v>
      </c>
      <c r="Q37" s="6">
        <f>May!L207</f>
        <v>0</v>
      </c>
      <c r="R37" s="6">
        <f>June!L205</f>
        <v>0</v>
      </c>
      <c r="S37" s="6">
        <f t="shared" si="44"/>
        <v>0</v>
      </c>
      <c r="T37" s="36">
        <f t="shared" si="45"/>
        <v>0</v>
      </c>
    </row>
    <row r="38" spans="1:20" s="66" customFormat="1" x14ac:dyDescent="0.25">
      <c r="A38" s="68" t="s">
        <v>84</v>
      </c>
      <c r="B38" s="65"/>
      <c r="D38" s="66">
        <f>SUM(D33:D37)</f>
        <v>0</v>
      </c>
      <c r="E38" s="66">
        <f t="shared" ref="E38:R38" si="46">SUM(E33:E37)</f>
        <v>0</v>
      </c>
      <c r="F38" s="66">
        <f t="shared" si="46"/>
        <v>0</v>
      </c>
      <c r="G38" s="66">
        <f>SUM(D38:F38)</f>
        <v>0</v>
      </c>
      <c r="H38" s="66">
        <f t="shared" si="46"/>
        <v>0</v>
      </c>
      <c r="I38" s="66">
        <f t="shared" si="46"/>
        <v>0</v>
      </c>
      <c r="J38" s="66">
        <f t="shared" si="46"/>
        <v>0</v>
      </c>
      <c r="K38" s="66">
        <f t="shared" si="42"/>
        <v>0</v>
      </c>
      <c r="L38" s="66">
        <f t="shared" si="46"/>
        <v>0</v>
      </c>
      <c r="M38" s="66">
        <f t="shared" si="46"/>
        <v>0</v>
      </c>
      <c r="N38" s="66">
        <f t="shared" si="46"/>
        <v>0</v>
      </c>
      <c r="O38" s="67">
        <f t="shared" si="43"/>
        <v>0</v>
      </c>
      <c r="P38" s="66">
        <f t="shared" si="46"/>
        <v>0</v>
      </c>
      <c r="Q38" s="66">
        <f t="shared" si="46"/>
        <v>0</v>
      </c>
      <c r="R38" s="66">
        <f t="shared" si="46"/>
        <v>0</v>
      </c>
      <c r="S38" s="66">
        <f t="shared" si="44"/>
        <v>0</v>
      </c>
      <c r="T38" s="66">
        <f t="shared" si="45"/>
        <v>0</v>
      </c>
    </row>
    <row r="39" spans="1:20" x14ac:dyDescent="0.25">
      <c r="A39" s="12"/>
      <c r="B39" s="12"/>
    </row>
    <row r="40" spans="1:20" x14ac:dyDescent="0.25">
      <c r="A40" s="12" t="s">
        <v>115</v>
      </c>
      <c r="B40" s="12"/>
      <c r="D40" s="30" t="e">
        <f>D33/D38</f>
        <v>#DIV/0!</v>
      </c>
      <c r="E40" s="30" t="e">
        <f>E33/E38</f>
        <v>#DIV/0!</v>
      </c>
      <c r="F40" s="30" t="e">
        <f>F33/F38</f>
        <v>#DIV/0!</v>
      </c>
      <c r="G40" s="30" t="e">
        <f>AVERAGE(D40:F40)</f>
        <v>#DIV/0!</v>
      </c>
      <c r="H40" s="9" t="e">
        <f>H33/H38</f>
        <v>#DIV/0!</v>
      </c>
      <c r="I40" s="9" t="e">
        <f>I33/I38</f>
        <v>#DIV/0!</v>
      </c>
      <c r="J40" s="9" t="e">
        <f>J33/J38</f>
        <v>#DIV/0!</v>
      </c>
      <c r="K40" s="9" t="e">
        <f>AVERAGE(H40:J40)</f>
        <v>#DIV/0!</v>
      </c>
      <c r="L40" s="33" t="e">
        <f>L33/L38</f>
        <v>#DIV/0!</v>
      </c>
      <c r="M40" s="33" t="e">
        <f>M33/M38</f>
        <v>#DIV/0!</v>
      </c>
      <c r="N40" s="33" t="e">
        <f>N33/N38</f>
        <v>#DIV/0!</v>
      </c>
      <c r="O40" s="34" t="e">
        <f>AVERAGE(L40:N40)</f>
        <v>#DIV/0!</v>
      </c>
      <c r="P40" s="6" t="e">
        <f>P33/P38</f>
        <v>#DIV/0!</v>
      </c>
      <c r="Q40" s="6" t="e">
        <f>Q33/Q38</f>
        <v>#DIV/0!</v>
      </c>
      <c r="R40" s="6" t="e">
        <f>R33/R38</f>
        <v>#DIV/0!</v>
      </c>
      <c r="S40" s="6" t="e">
        <f>AVERAGE(P40:R40)</f>
        <v>#DIV/0!</v>
      </c>
      <c r="T40" s="36" t="e">
        <f>AVERAGE(G40,K40,O40,S40)</f>
        <v>#DIV/0!</v>
      </c>
    </row>
    <row r="41" spans="1:20" x14ac:dyDescent="0.25">
      <c r="A41" s="12" t="s">
        <v>116</v>
      </c>
      <c r="B41" s="12"/>
      <c r="D41" s="30" t="e">
        <f>D34/D38</f>
        <v>#DIV/0!</v>
      </c>
      <c r="E41" s="30" t="e">
        <f>E34/E38</f>
        <v>#DIV/0!</v>
      </c>
      <c r="F41" s="30" t="e">
        <f>F34/F38</f>
        <v>#DIV/0!</v>
      </c>
      <c r="G41" s="30" t="e">
        <f>AVERAGE(D41:F41)</f>
        <v>#DIV/0!</v>
      </c>
      <c r="H41" s="9" t="e">
        <f>H34/H38</f>
        <v>#DIV/0!</v>
      </c>
      <c r="I41" s="9" t="e">
        <f>I34/I38</f>
        <v>#DIV/0!</v>
      </c>
      <c r="J41" s="9" t="e">
        <f>J34/J38</f>
        <v>#DIV/0!</v>
      </c>
      <c r="K41" s="9" t="e">
        <f>AVERAGE(H41:J41)</f>
        <v>#DIV/0!</v>
      </c>
      <c r="L41" s="33" t="e">
        <f>L34/L38</f>
        <v>#DIV/0!</v>
      </c>
      <c r="M41" s="33" t="e">
        <f>M34/M38</f>
        <v>#DIV/0!</v>
      </c>
      <c r="N41" s="33" t="e">
        <f>N34/N38</f>
        <v>#DIV/0!</v>
      </c>
      <c r="O41" s="34" t="e">
        <f>AVERAGE(L41:N41)</f>
        <v>#DIV/0!</v>
      </c>
      <c r="P41" s="6" t="e">
        <f>P34/P38</f>
        <v>#DIV/0!</v>
      </c>
      <c r="Q41" s="6" t="e">
        <f>Q34/Q38</f>
        <v>#DIV/0!</v>
      </c>
      <c r="R41" s="6" t="e">
        <f>R34/R38</f>
        <v>#DIV/0!</v>
      </c>
      <c r="S41" s="6" t="e">
        <f>AVERAGE(P41:R41)</f>
        <v>#DIV/0!</v>
      </c>
      <c r="T41" s="36" t="e">
        <f t="shared" ref="T41:T44" si="47">AVERAGE(G41,K41,O41,S41)</f>
        <v>#DIV/0!</v>
      </c>
    </row>
    <row r="42" spans="1:20" x14ac:dyDescent="0.25">
      <c r="A42" s="12" t="s">
        <v>117</v>
      </c>
      <c r="B42" s="12"/>
      <c r="D42" s="30" t="e">
        <f>D35/D38</f>
        <v>#DIV/0!</v>
      </c>
      <c r="E42" s="30" t="e">
        <f>E35/E38</f>
        <v>#DIV/0!</v>
      </c>
      <c r="F42" s="30" t="e">
        <f>F35/F38</f>
        <v>#DIV/0!</v>
      </c>
      <c r="G42" s="30" t="e">
        <f>AVERAGE(D42:F42)</f>
        <v>#DIV/0!</v>
      </c>
      <c r="H42" s="9" t="e">
        <f>H35/H38</f>
        <v>#DIV/0!</v>
      </c>
      <c r="I42" s="9" t="e">
        <f>I35/I38</f>
        <v>#DIV/0!</v>
      </c>
      <c r="J42" s="9" t="e">
        <f>J35/J38</f>
        <v>#DIV/0!</v>
      </c>
      <c r="K42" s="9" t="e">
        <f>AVERAGE(H42:J42)</f>
        <v>#DIV/0!</v>
      </c>
      <c r="L42" s="33" t="e">
        <f>L35/L38</f>
        <v>#DIV/0!</v>
      </c>
      <c r="M42" s="33" t="e">
        <f>M35/M38</f>
        <v>#DIV/0!</v>
      </c>
      <c r="N42" s="33" t="e">
        <f>N35/N38</f>
        <v>#DIV/0!</v>
      </c>
      <c r="O42" s="34" t="e">
        <f>AVERAGE(L42:N42)</f>
        <v>#DIV/0!</v>
      </c>
      <c r="P42" s="6" t="e">
        <f>P35/P38</f>
        <v>#DIV/0!</v>
      </c>
      <c r="Q42" s="6" t="e">
        <f>Q35/Q38</f>
        <v>#DIV/0!</v>
      </c>
      <c r="R42" s="6" t="e">
        <f>R35/R38</f>
        <v>#DIV/0!</v>
      </c>
      <c r="S42" s="6" t="e">
        <f>AVERAGE(P42:R42)</f>
        <v>#DIV/0!</v>
      </c>
      <c r="T42" s="36" t="e">
        <f t="shared" si="47"/>
        <v>#DIV/0!</v>
      </c>
    </row>
    <row r="43" spans="1:20" x14ac:dyDescent="0.25">
      <c r="A43" s="12" t="s">
        <v>118</v>
      </c>
      <c r="B43" s="12"/>
      <c r="D43" s="30" t="e">
        <f>D36/D38</f>
        <v>#DIV/0!</v>
      </c>
      <c r="E43" s="30" t="e">
        <f>E36/E38</f>
        <v>#DIV/0!</v>
      </c>
      <c r="F43" s="30" t="e">
        <f>F36/F38</f>
        <v>#DIV/0!</v>
      </c>
      <c r="G43" s="30" t="e">
        <f>AVERAGE(D43:F43)</f>
        <v>#DIV/0!</v>
      </c>
      <c r="H43" s="9" t="e">
        <f>H36/H38</f>
        <v>#DIV/0!</v>
      </c>
      <c r="I43" s="9" t="e">
        <f>I36/I38</f>
        <v>#DIV/0!</v>
      </c>
      <c r="J43" s="9" t="e">
        <f>J36/J38</f>
        <v>#DIV/0!</v>
      </c>
      <c r="K43" s="9" t="e">
        <f>AVERAGE(H43:J43)</f>
        <v>#DIV/0!</v>
      </c>
      <c r="L43" s="33" t="e">
        <f>L36/L38</f>
        <v>#DIV/0!</v>
      </c>
      <c r="M43" s="33" t="e">
        <f>M36/M38</f>
        <v>#DIV/0!</v>
      </c>
      <c r="N43" s="33" t="e">
        <f>N36/N38</f>
        <v>#DIV/0!</v>
      </c>
      <c r="O43" s="34" t="e">
        <f>AVERAGE(L43:N43)</f>
        <v>#DIV/0!</v>
      </c>
      <c r="P43" s="6" t="e">
        <f>P36/P38</f>
        <v>#DIV/0!</v>
      </c>
      <c r="Q43" s="6" t="e">
        <f>Q36/Q38</f>
        <v>#DIV/0!</v>
      </c>
      <c r="R43" s="6" t="e">
        <f>R36/R38</f>
        <v>#DIV/0!</v>
      </c>
      <c r="S43" s="6" t="e">
        <f>AVERAGE(P43:R43)</f>
        <v>#DIV/0!</v>
      </c>
      <c r="T43" s="36" t="e">
        <f t="shared" si="47"/>
        <v>#DIV/0!</v>
      </c>
    </row>
    <row r="44" spans="1:20" x14ac:dyDescent="0.25">
      <c r="A44" s="12" t="s">
        <v>119</v>
      </c>
      <c r="B44" s="12"/>
      <c r="D44" s="30" t="e">
        <f>D37/D38</f>
        <v>#DIV/0!</v>
      </c>
      <c r="E44" s="30" t="e">
        <f>E37/E38</f>
        <v>#DIV/0!</v>
      </c>
      <c r="F44" s="30" t="e">
        <f>F37/F38</f>
        <v>#DIV/0!</v>
      </c>
      <c r="G44" s="30" t="e">
        <f>AVERAGE(D44:F44)</f>
        <v>#DIV/0!</v>
      </c>
      <c r="H44" s="9" t="e">
        <f>H37/H38</f>
        <v>#DIV/0!</v>
      </c>
      <c r="I44" s="9" t="e">
        <f>I37/I38</f>
        <v>#DIV/0!</v>
      </c>
      <c r="J44" s="9" t="e">
        <f>J37/J38</f>
        <v>#DIV/0!</v>
      </c>
      <c r="K44" s="9" t="e">
        <f>AVERAGE(H44:J44)</f>
        <v>#DIV/0!</v>
      </c>
      <c r="L44" s="33" t="e">
        <f>L37/L38</f>
        <v>#DIV/0!</v>
      </c>
      <c r="M44" s="33" t="e">
        <f>M37/M38</f>
        <v>#DIV/0!</v>
      </c>
      <c r="N44" s="33" t="e">
        <f>N37/N38</f>
        <v>#DIV/0!</v>
      </c>
      <c r="O44" s="34" t="e">
        <f>AVERAGE(L44:N44)</f>
        <v>#DIV/0!</v>
      </c>
      <c r="P44" s="6" t="e">
        <f>P37/P38</f>
        <v>#DIV/0!</v>
      </c>
      <c r="Q44" s="6" t="e">
        <f>Q37/Q38</f>
        <v>#DIV/0!</v>
      </c>
      <c r="R44" s="6" t="e">
        <f>R37/R38</f>
        <v>#DIV/0!</v>
      </c>
      <c r="S44" s="6" t="e">
        <f>AVERAGE(P44:R44)</f>
        <v>#DIV/0!</v>
      </c>
      <c r="T44" s="36" t="e">
        <f t="shared" si="47"/>
        <v>#DIV/0!</v>
      </c>
    </row>
    <row r="45" spans="1:20" s="66" customFormat="1" x14ac:dyDescent="0.25">
      <c r="A45" s="64"/>
      <c r="B45" s="64"/>
      <c r="D45" s="66" t="e">
        <f>SUM(D40:D44)</f>
        <v>#DIV/0!</v>
      </c>
      <c r="E45" s="66" t="e">
        <f t="shared" ref="E45:R45" si="48">SUM(E40:E44)</f>
        <v>#DIV/0!</v>
      </c>
      <c r="F45" s="66" t="e">
        <f t="shared" si="48"/>
        <v>#DIV/0!</v>
      </c>
      <c r="G45" s="66" t="e">
        <f>SUM(D45:F45)</f>
        <v>#DIV/0!</v>
      </c>
      <c r="H45" s="66" t="e">
        <f t="shared" si="48"/>
        <v>#DIV/0!</v>
      </c>
      <c r="I45" s="66" t="e">
        <f t="shared" si="48"/>
        <v>#DIV/0!</v>
      </c>
      <c r="J45" s="66" t="e">
        <f t="shared" si="48"/>
        <v>#DIV/0!</v>
      </c>
      <c r="K45" s="66" t="e">
        <f t="shared" ref="K45" si="49">SUM(H45:J45)</f>
        <v>#DIV/0!</v>
      </c>
      <c r="L45" s="66" t="e">
        <f t="shared" si="48"/>
        <v>#DIV/0!</v>
      </c>
      <c r="M45" s="66" t="e">
        <f t="shared" si="48"/>
        <v>#DIV/0!</v>
      </c>
      <c r="N45" s="66" t="e">
        <f t="shared" si="48"/>
        <v>#DIV/0!</v>
      </c>
      <c r="O45" s="67" t="e">
        <f t="shared" ref="O45" si="50">SUM(L45:N45)</f>
        <v>#DIV/0!</v>
      </c>
      <c r="P45" s="66" t="e">
        <f t="shared" si="48"/>
        <v>#DIV/0!</v>
      </c>
      <c r="Q45" s="66" t="e">
        <f t="shared" si="48"/>
        <v>#DIV/0!</v>
      </c>
      <c r="R45" s="66" t="e">
        <f t="shared" si="48"/>
        <v>#DIV/0!</v>
      </c>
      <c r="S45" s="66" t="e">
        <f t="shared" ref="S45" si="51">SUM(P45:R45)</f>
        <v>#DIV/0!</v>
      </c>
      <c r="T45" s="66" t="e">
        <f t="shared" ref="T45" si="52">SUM(G45,K45,O45,S45)</f>
        <v>#DIV/0!</v>
      </c>
    </row>
    <row r="46" spans="1:20" x14ac:dyDescent="0.25">
      <c r="A46" s="12" t="s">
        <v>120</v>
      </c>
      <c r="B46" s="13" t="s">
        <v>121</v>
      </c>
      <c r="D46" s="30">
        <f>July!M198</f>
        <v>0</v>
      </c>
      <c r="E46" s="30">
        <f>August!M203</f>
        <v>0</v>
      </c>
      <c r="F46" s="30">
        <f>September!M203</f>
        <v>0</v>
      </c>
      <c r="G46" s="30">
        <f>SUM(D46:F46)</f>
        <v>0</v>
      </c>
      <c r="H46" s="9">
        <f>October!M203</f>
        <v>0</v>
      </c>
      <c r="I46" s="9">
        <f>November!M199</f>
        <v>0</v>
      </c>
      <c r="J46" s="9">
        <f>December!M197</f>
        <v>0</v>
      </c>
      <c r="K46" s="9">
        <f>SUM(H46:J46)</f>
        <v>0</v>
      </c>
      <c r="L46" s="33">
        <f>January!M194</f>
        <v>0</v>
      </c>
      <c r="M46" s="33">
        <f>February!M201</f>
        <v>0</v>
      </c>
      <c r="N46" s="33">
        <f>March!M203</f>
        <v>0</v>
      </c>
      <c r="O46" s="33">
        <f>SUM(L46:N46)</f>
        <v>0</v>
      </c>
      <c r="P46" s="6">
        <f>April!M202</f>
        <v>0</v>
      </c>
      <c r="Q46" s="6">
        <f>May!M203</f>
        <v>0</v>
      </c>
      <c r="R46" s="6">
        <f>June!M201</f>
        <v>0</v>
      </c>
      <c r="S46" s="6">
        <f>SUM(P46:R46)</f>
        <v>0</v>
      </c>
      <c r="T46" s="36">
        <f>SUM(G46,K46,O46,S46)</f>
        <v>0</v>
      </c>
    </row>
    <row r="47" spans="1:20" x14ac:dyDescent="0.25">
      <c r="A47" s="12" t="s">
        <v>122</v>
      </c>
      <c r="B47" s="13" t="s">
        <v>123</v>
      </c>
      <c r="D47" s="30">
        <f>July!M199</f>
        <v>0</v>
      </c>
      <c r="E47" s="30">
        <f>August!M204</f>
        <v>0</v>
      </c>
      <c r="F47" s="30">
        <f>September!M204</f>
        <v>0</v>
      </c>
      <c r="G47" s="30">
        <f>SUM(D47:F47)</f>
        <v>0</v>
      </c>
      <c r="H47" s="9">
        <f>October!M204</f>
        <v>0</v>
      </c>
      <c r="I47" s="9">
        <f>November!M200</f>
        <v>0</v>
      </c>
      <c r="J47" s="9">
        <f>December!M198</f>
        <v>0</v>
      </c>
      <c r="K47" s="9">
        <f>SUM(H47:J47)</f>
        <v>0</v>
      </c>
      <c r="L47" s="33">
        <f>January!M195</f>
        <v>0</v>
      </c>
      <c r="M47" s="33">
        <f>February!M202</f>
        <v>0</v>
      </c>
      <c r="N47" s="33">
        <f>March!M204</f>
        <v>0</v>
      </c>
      <c r="O47" s="33">
        <f>SUM(L47:N47)</f>
        <v>0</v>
      </c>
      <c r="P47" s="6">
        <f>April!M203</f>
        <v>0</v>
      </c>
      <c r="Q47" s="6">
        <f>May!M204</f>
        <v>0</v>
      </c>
      <c r="R47" s="6">
        <f>June!M202</f>
        <v>0</v>
      </c>
      <c r="S47" s="6">
        <f>SUM(P47:R47)</f>
        <v>0</v>
      </c>
      <c r="T47" s="36">
        <f t="shared" ref="T47:T49" si="53">SUM(G47,K47,O47,S47)</f>
        <v>0</v>
      </c>
    </row>
    <row r="48" spans="1:20" x14ac:dyDescent="0.25">
      <c r="A48" s="12" t="s">
        <v>124</v>
      </c>
      <c r="B48" s="13" t="s">
        <v>124</v>
      </c>
      <c r="D48" s="30">
        <f>July!M200</f>
        <v>0</v>
      </c>
      <c r="E48" s="30">
        <f>August!M205</f>
        <v>0</v>
      </c>
      <c r="F48" s="30">
        <f>September!M205</f>
        <v>0</v>
      </c>
      <c r="G48" s="30">
        <f>SUM(D48:F48)</f>
        <v>0</v>
      </c>
      <c r="H48" s="9">
        <f>October!M205</f>
        <v>0</v>
      </c>
      <c r="I48" s="9">
        <f>November!M201</f>
        <v>0</v>
      </c>
      <c r="J48" s="9">
        <f>December!M199</f>
        <v>0</v>
      </c>
      <c r="K48" s="9">
        <f>SUM(H48:J48)</f>
        <v>0</v>
      </c>
      <c r="L48" s="33">
        <f>January!M196</f>
        <v>0</v>
      </c>
      <c r="M48" s="33">
        <f>February!M203</f>
        <v>0</v>
      </c>
      <c r="N48" s="33">
        <f>March!M205</f>
        <v>0</v>
      </c>
      <c r="O48" s="33">
        <f>SUM(L48:N48)</f>
        <v>0</v>
      </c>
      <c r="P48" s="6">
        <f>April!M204</f>
        <v>0</v>
      </c>
      <c r="Q48" s="6">
        <f>May!M205</f>
        <v>0</v>
      </c>
      <c r="R48" s="6">
        <f>June!M203</f>
        <v>0</v>
      </c>
      <c r="S48" s="6">
        <f>SUM(P48:R48)</f>
        <v>0</v>
      </c>
      <c r="T48" s="36">
        <f t="shared" si="53"/>
        <v>0</v>
      </c>
    </row>
    <row r="49" spans="1:20" s="66" customFormat="1" x14ac:dyDescent="0.25">
      <c r="A49" s="64" t="s">
        <v>84</v>
      </c>
      <c r="B49" s="65"/>
      <c r="D49" s="66">
        <f>SUM(D46:D48)</f>
        <v>0</v>
      </c>
      <c r="E49" s="66">
        <f t="shared" ref="E49:R49" si="54">SUM(E46:E48)</f>
        <v>0</v>
      </c>
      <c r="F49" s="66">
        <f t="shared" si="54"/>
        <v>0</v>
      </c>
      <c r="G49" s="66">
        <f>SUM(D49:F49)</f>
        <v>0</v>
      </c>
      <c r="H49" s="66">
        <f t="shared" si="54"/>
        <v>0</v>
      </c>
      <c r="I49" s="66">
        <f t="shared" si="54"/>
        <v>0</v>
      </c>
      <c r="J49" s="66">
        <f t="shared" si="54"/>
        <v>0</v>
      </c>
      <c r="K49" s="66">
        <f t="shared" ref="K49" si="55">SUM(H49:J49)</f>
        <v>0</v>
      </c>
      <c r="L49" s="66">
        <f t="shared" si="54"/>
        <v>0</v>
      </c>
      <c r="M49" s="66">
        <f t="shared" si="54"/>
        <v>0</v>
      </c>
      <c r="N49" s="66">
        <f t="shared" si="54"/>
        <v>0</v>
      </c>
      <c r="O49" s="67">
        <f t="shared" ref="O49" si="56">SUM(L49:N49)</f>
        <v>0</v>
      </c>
      <c r="P49" s="66">
        <f t="shared" si="54"/>
        <v>0</v>
      </c>
      <c r="Q49" s="66">
        <f t="shared" si="54"/>
        <v>0</v>
      </c>
      <c r="R49" s="66">
        <f t="shared" si="54"/>
        <v>0</v>
      </c>
      <c r="S49" s="66">
        <f t="shared" ref="S49" si="57">SUM(P49:R49)</f>
        <v>0</v>
      </c>
      <c r="T49" s="66">
        <f t="shared" si="53"/>
        <v>0</v>
      </c>
    </row>
    <row r="50" spans="1:20" x14ac:dyDescent="0.25">
      <c r="A50" s="12"/>
      <c r="B50" s="12"/>
    </row>
    <row r="51" spans="1:20" x14ac:dyDescent="0.25">
      <c r="A51" s="12" t="s">
        <v>125</v>
      </c>
      <c r="B51" s="12"/>
      <c r="D51" s="30" t="e">
        <f>D46/D49</f>
        <v>#DIV/0!</v>
      </c>
      <c r="E51" s="30" t="e">
        <f>E46/E49</f>
        <v>#DIV/0!</v>
      </c>
      <c r="F51" s="30" t="e">
        <f>F46/F49</f>
        <v>#DIV/0!</v>
      </c>
      <c r="G51" s="30" t="e">
        <f>AVERAGE(D51:F51)</f>
        <v>#DIV/0!</v>
      </c>
      <c r="H51" s="9" t="e">
        <f>H46/H49</f>
        <v>#DIV/0!</v>
      </c>
      <c r="I51" s="9" t="e">
        <f>I46/I49</f>
        <v>#DIV/0!</v>
      </c>
      <c r="J51" s="9" t="e">
        <f>J46/J49</f>
        <v>#DIV/0!</v>
      </c>
      <c r="K51" s="9" t="e">
        <f>AVERAGE(H51:J51)</f>
        <v>#DIV/0!</v>
      </c>
      <c r="L51" s="33" t="e">
        <f>L46/L49</f>
        <v>#DIV/0!</v>
      </c>
      <c r="M51" s="33" t="e">
        <f>M46/M49</f>
        <v>#DIV/0!</v>
      </c>
      <c r="N51" s="33" t="e">
        <f>N46/N49</f>
        <v>#DIV/0!</v>
      </c>
      <c r="O51" s="34" t="e">
        <f>AVERAGE(L51:N51)</f>
        <v>#DIV/0!</v>
      </c>
      <c r="P51" s="6" t="e">
        <f>P46/P49</f>
        <v>#DIV/0!</v>
      </c>
      <c r="Q51" s="6" t="e">
        <f>Q46/Q49</f>
        <v>#DIV/0!</v>
      </c>
      <c r="R51" s="6" t="e">
        <f>R46/R49</f>
        <v>#DIV/0!</v>
      </c>
      <c r="S51" s="6" t="e">
        <f>AVERAGE(P51:R51)</f>
        <v>#DIV/0!</v>
      </c>
      <c r="T51" s="36" t="e">
        <f>AVERAGE(G51,K51,O51,S51)</f>
        <v>#DIV/0!</v>
      </c>
    </row>
    <row r="52" spans="1:20" x14ac:dyDescent="0.25">
      <c r="A52" s="12" t="s">
        <v>126</v>
      </c>
      <c r="B52" s="12"/>
      <c r="D52" s="30" t="e">
        <f>D47/D49</f>
        <v>#DIV/0!</v>
      </c>
      <c r="E52" s="30" t="e">
        <f>E47/E49</f>
        <v>#DIV/0!</v>
      </c>
      <c r="F52" s="30" t="e">
        <f>F47/F49</f>
        <v>#DIV/0!</v>
      </c>
      <c r="G52" s="30" t="e">
        <f>AVERAGE(D52:F52)</f>
        <v>#DIV/0!</v>
      </c>
      <c r="H52" s="9" t="e">
        <f>H47/H49</f>
        <v>#DIV/0!</v>
      </c>
      <c r="I52" s="9" t="e">
        <f>I47/I49</f>
        <v>#DIV/0!</v>
      </c>
      <c r="J52" s="9" t="e">
        <f>J47/J49</f>
        <v>#DIV/0!</v>
      </c>
      <c r="K52" s="9" t="e">
        <f>AVERAGE(H52:J52)</f>
        <v>#DIV/0!</v>
      </c>
      <c r="L52" s="33" t="e">
        <f>L47/L49</f>
        <v>#DIV/0!</v>
      </c>
      <c r="M52" s="33" t="e">
        <f>M47/M49</f>
        <v>#DIV/0!</v>
      </c>
      <c r="N52" s="33" t="e">
        <f>N47/N49</f>
        <v>#DIV/0!</v>
      </c>
      <c r="O52" s="34" t="e">
        <f>AVERAGE(L52:N52)</f>
        <v>#DIV/0!</v>
      </c>
      <c r="P52" s="6" t="e">
        <f>P47/P49</f>
        <v>#DIV/0!</v>
      </c>
      <c r="Q52" s="6" t="e">
        <f>Q47/Q49</f>
        <v>#DIV/0!</v>
      </c>
      <c r="R52" s="6" t="e">
        <f>R47/R49</f>
        <v>#DIV/0!</v>
      </c>
      <c r="S52" s="6" t="e">
        <f>AVERAGE(P52:R52)</f>
        <v>#DIV/0!</v>
      </c>
      <c r="T52" s="36" t="e">
        <f t="shared" ref="T52:T53" si="58">AVERAGE(G52,K52,O52,S52)</f>
        <v>#DIV/0!</v>
      </c>
    </row>
    <row r="53" spans="1:20" x14ac:dyDescent="0.25">
      <c r="A53" s="12" t="s">
        <v>127</v>
      </c>
      <c r="B53" s="12"/>
      <c r="D53" s="30" t="e">
        <f>D48/D49</f>
        <v>#DIV/0!</v>
      </c>
      <c r="E53" s="30" t="e">
        <f>E48/E49</f>
        <v>#DIV/0!</v>
      </c>
      <c r="F53" s="30" t="e">
        <f>F48/F49</f>
        <v>#DIV/0!</v>
      </c>
      <c r="G53" s="30" t="e">
        <f>AVERAGE(D53:F53)</f>
        <v>#DIV/0!</v>
      </c>
      <c r="H53" s="9" t="e">
        <f>H48/H49</f>
        <v>#DIV/0!</v>
      </c>
      <c r="I53" s="9" t="e">
        <f>I48/I49</f>
        <v>#DIV/0!</v>
      </c>
      <c r="J53" s="9" t="e">
        <f>J48/J49</f>
        <v>#DIV/0!</v>
      </c>
      <c r="K53" s="9" t="e">
        <f>AVERAGE(H53:J53)</f>
        <v>#DIV/0!</v>
      </c>
      <c r="L53" s="33" t="e">
        <f>L48/L49</f>
        <v>#DIV/0!</v>
      </c>
      <c r="M53" s="33" t="e">
        <f>M48/M49</f>
        <v>#DIV/0!</v>
      </c>
      <c r="N53" s="33" t="e">
        <f>N48/N49</f>
        <v>#DIV/0!</v>
      </c>
      <c r="O53" s="34" t="e">
        <f>AVERAGE(L53:N53)</f>
        <v>#DIV/0!</v>
      </c>
      <c r="P53" s="6" t="e">
        <f>P48/P49</f>
        <v>#DIV/0!</v>
      </c>
      <c r="Q53" s="6" t="e">
        <f>Q48/Q49</f>
        <v>#DIV/0!</v>
      </c>
      <c r="R53" s="6" t="e">
        <f>R48/R49</f>
        <v>#DIV/0!</v>
      </c>
      <c r="S53" s="6" t="e">
        <f>AVERAGE(P53:R53)</f>
        <v>#DIV/0!</v>
      </c>
      <c r="T53" s="36" t="e">
        <f t="shared" si="58"/>
        <v>#DIV/0!</v>
      </c>
    </row>
    <row r="54" spans="1:20" x14ac:dyDescent="0.25">
      <c r="A54" s="12"/>
      <c r="B54" s="12"/>
    </row>
    <row r="55" spans="1:20" x14ac:dyDescent="0.25">
      <c r="A55" s="37" t="s">
        <v>128</v>
      </c>
      <c r="B55" s="14"/>
      <c r="H55" s="55"/>
    </row>
    <row r="56" spans="1:20" x14ac:dyDescent="0.25">
      <c r="A56" s="12" t="s">
        <v>129</v>
      </c>
      <c r="B56" s="12"/>
      <c r="D56" s="56">
        <f>July!K198</f>
        <v>0</v>
      </c>
      <c r="E56" s="56">
        <f>August!K203</f>
        <v>0</v>
      </c>
      <c r="F56" s="56">
        <f>September!K203</f>
        <v>0</v>
      </c>
      <c r="G56" s="30">
        <f>SUM(D56:F56)</f>
        <v>0</v>
      </c>
      <c r="H56" s="55">
        <f>October!K203</f>
        <v>0</v>
      </c>
      <c r="I56" s="55">
        <f>November!K199</f>
        <v>0</v>
      </c>
      <c r="J56" s="55">
        <f>December!K197</f>
        <v>0</v>
      </c>
      <c r="K56" s="55">
        <f t="shared" ref="K56:K63" si="59">SUM(H56:J56)</f>
        <v>0</v>
      </c>
      <c r="L56" s="58">
        <f>January!K194</f>
        <v>0</v>
      </c>
      <c r="M56" s="58">
        <f>February!K201</f>
        <v>0</v>
      </c>
      <c r="N56" s="58">
        <f>March!K203</f>
        <v>0</v>
      </c>
      <c r="O56" s="33">
        <f>SUM(L56:N56)</f>
        <v>0</v>
      </c>
      <c r="P56" s="41">
        <f>April!K202</f>
        <v>0</v>
      </c>
      <c r="Q56" s="41">
        <f>May!K203</f>
        <v>0</v>
      </c>
      <c r="R56" s="41">
        <f>June!K201</f>
        <v>0</v>
      </c>
      <c r="S56" s="6">
        <f>SUM(P56:R56)</f>
        <v>0</v>
      </c>
      <c r="T56" s="60">
        <f>SUM(G56,K56,O56,S56)</f>
        <v>0</v>
      </c>
    </row>
    <row r="57" spans="1:20" x14ac:dyDescent="0.25">
      <c r="A57" s="12" t="s">
        <v>130</v>
      </c>
      <c r="B57" s="12"/>
      <c r="D57" s="56">
        <f>July!K199</f>
        <v>0</v>
      </c>
      <c r="E57" s="56">
        <f>August!K204</f>
        <v>0</v>
      </c>
      <c r="F57" s="56">
        <f>September!K204</f>
        <v>0</v>
      </c>
      <c r="G57" s="30">
        <f t="shared" ref="G57:G62" si="60">SUM(D57:F57)</f>
        <v>0</v>
      </c>
      <c r="H57" s="55">
        <f>October!K204</f>
        <v>0</v>
      </c>
      <c r="I57" s="55">
        <f>November!K200</f>
        <v>0</v>
      </c>
      <c r="J57" s="55">
        <f>December!K198</f>
        <v>0</v>
      </c>
      <c r="K57" s="55">
        <f t="shared" si="59"/>
        <v>0</v>
      </c>
      <c r="L57" s="58">
        <f>January!K195</f>
        <v>0</v>
      </c>
      <c r="M57" s="58">
        <f>February!K202</f>
        <v>0</v>
      </c>
      <c r="N57" s="58">
        <f>March!K204</f>
        <v>0</v>
      </c>
      <c r="O57" s="33">
        <f t="shared" ref="O57:O63" si="61">SUM(L57:N57)</f>
        <v>0</v>
      </c>
      <c r="P57" s="41">
        <f>April!K203</f>
        <v>0</v>
      </c>
      <c r="Q57" s="41">
        <f>May!K204</f>
        <v>0</v>
      </c>
      <c r="R57" s="41">
        <f>June!K202</f>
        <v>0</v>
      </c>
      <c r="S57" s="6">
        <f t="shared" ref="S57:S63" si="62">SUM(P57:R57)</f>
        <v>0</v>
      </c>
      <c r="T57" s="60">
        <f t="shared" ref="T57:T63" si="63">SUM(G57,K57,O57,S57)</f>
        <v>0</v>
      </c>
    </row>
    <row r="58" spans="1:20" x14ac:dyDescent="0.25">
      <c r="A58" s="12" t="s">
        <v>131</v>
      </c>
      <c r="B58" s="12"/>
      <c r="D58" s="56">
        <f>July!K200</f>
        <v>0</v>
      </c>
      <c r="E58" s="56">
        <f>August!K205</f>
        <v>0</v>
      </c>
      <c r="F58" s="56">
        <f>September!K205</f>
        <v>0</v>
      </c>
      <c r="G58" s="30">
        <f t="shared" si="60"/>
        <v>0</v>
      </c>
      <c r="H58" s="55">
        <f>October!K205</f>
        <v>0</v>
      </c>
      <c r="I58" s="55">
        <f>November!K201</f>
        <v>0</v>
      </c>
      <c r="J58" s="55">
        <f>December!K199</f>
        <v>0</v>
      </c>
      <c r="K58" s="55">
        <f t="shared" si="59"/>
        <v>0</v>
      </c>
      <c r="L58" s="58">
        <f>January!K196</f>
        <v>0</v>
      </c>
      <c r="M58" s="58">
        <f>February!K203</f>
        <v>0</v>
      </c>
      <c r="N58" s="58">
        <f>March!K205</f>
        <v>0</v>
      </c>
      <c r="O58" s="33">
        <f t="shared" si="61"/>
        <v>0</v>
      </c>
      <c r="P58" s="41">
        <f>April!K204</f>
        <v>0</v>
      </c>
      <c r="Q58" s="41">
        <f>May!K205</f>
        <v>0</v>
      </c>
      <c r="R58" s="41">
        <f>June!K203</f>
        <v>0</v>
      </c>
      <c r="S58" s="6">
        <f t="shared" si="62"/>
        <v>0</v>
      </c>
      <c r="T58" s="60">
        <f t="shared" si="63"/>
        <v>0</v>
      </c>
    </row>
    <row r="59" spans="1:20" x14ac:dyDescent="0.25">
      <c r="A59" s="12" t="s">
        <v>132</v>
      </c>
      <c r="B59" s="12"/>
      <c r="D59" s="56">
        <f>July!K201</f>
        <v>0</v>
      </c>
      <c r="E59" s="56">
        <f>August!K206</f>
        <v>0</v>
      </c>
      <c r="F59" s="56">
        <f>September!K206</f>
        <v>0</v>
      </c>
      <c r="G59" s="30">
        <f t="shared" si="60"/>
        <v>0</v>
      </c>
      <c r="H59" s="55">
        <f>October!K206</f>
        <v>0</v>
      </c>
      <c r="I59" s="55">
        <f>November!K202</f>
        <v>0</v>
      </c>
      <c r="J59" s="55">
        <f>December!K200</f>
        <v>0</v>
      </c>
      <c r="K59" s="55">
        <f t="shared" si="59"/>
        <v>0</v>
      </c>
      <c r="L59" s="58">
        <f>January!K197</f>
        <v>0</v>
      </c>
      <c r="M59" s="58">
        <f>February!K204</f>
        <v>0</v>
      </c>
      <c r="N59" s="58">
        <f>March!K206</f>
        <v>0</v>
      </c>
      <c r="O59" s="33">
        <f t="shared" si="61"/>
        <v>0</v>
      </c>
      <c r="P59" s="41">
        <f>April!K205</f>
        <v>0</v>
      </c>
      <c r="Q59" s="41">
        <f>May!K206</f>
        <v>0</v>
      </c>
      <c r="R59" s="41">
        <f>June!K204</f>
        <v>0</v>
      </c>
      <c r="S59" s="6">
        <f t="shared" si="62"/>
        <v>0</v>
      </c>
      <c r="T59" s="60">
        <f t="shared" si="63"/>
        <v>0</v>
      </c>
    </row>
    <row r="60" spans="1:20" x14ac:dyDescent="0.25">
      <c r="A60" s="12" t="s">
        <v>133</v>
      </c>
      <c r="B60" s="12"/>
      <c r="D60" s="56">
        <f>July!K202</f>
        <v>0</v>
      </c>
      <c r="E60" s="56">
        <f>August!K207</f>
        <v>0</v>
      </c>
      <c r="F60" s="56">
        <f>September!K207</f>
        <v>0</v>
      </c>
      <c r="G60" s="30">
        <f t="shared" si="60"/>
        <v>0</v>
      </c>
      <c r="H60" s="55">
        <f>October!K207</f>
        <v>0</v>
      </c>
      <c r="I60" s="55">
        <f>November!K203</f>
        <v>0</v>
      </c>
      <c r="J60" s="55">
        <f>December!K201</f>
        <v>0</v>
      </c>
      <c r="K60" s="55">
        <f t="shared" si="59"/>
        <v>0</v>
      </c>
      <c r="L60" s="58">
        <f>January!K198</f>
        <v>0</v>
      </c>
      <c r="M60" s="58">
        <f>February!K205</f>
        <v>0</v>
      </c>
      <c r="N60" s="58">
        <f>March!K207</f>
        <v>0</v>
      </c>
      <c r="O60" s="33">
        <f t="shared" si="61"/>
        <v>0</v>
      </c>
      <c r="P60" s="41">
        <f>April!K206</f>
        <v>0</v>
      </c>
      <c r="Q60" s="41">
        <f>May!K207</f>
        <v>0</v>
      </c>
      <c r="R60" s="41">
        <f>June!K205</f>
        <v>0</v>
      </c>
      <c r="S60" s="6">
        <f t="shared" si="62"/>
        <v>0</v>
      </c>
      <c r="T60" s="60">
        <f t="shared" si="63"/>
        <v>0</v>
      </c>
    </row>
    <row r="61" spans="1:20" x14ac:dyDescent="0.25">
      <c r="A61" s="12" t="s">
        <v>134</v>
      </c>
      <c r="B61" s="12"/>
      <c r="D61" s="56">
        <f>July!K203</f>
        <v>0</v>
      </c>
      <c r="E61" s="56">
        <f>August!K208</f>
        <v>0</v>
      </c>
      <c r="F61" s="56">
        <f>September!K208</f>
        <v>0</v>
      </c>
      <c r="G61" s="30">
        <f t="shared" si="60"/>
        <v>0</v>
      </c>
      <c r="H61" s="55">
        <f>October!K208</f>
        <v>0</v>
      </c>
      <c r="I61" s="55">
        <f>November!K204</f>
        <v>0</v>
      </c>
      <c r="J61" s="55">
        <f>December!K202</f>
        <v>0</v>
      </c>
      <c r="K61" s="55">
        <f t="shared" si="59"/>
        <v>0</v>
      </c>
      <c r="L61" s="58">
        <f>January!K199</f>
        <v>0</v>
      </c>
      <c r="M61" s="58">
        <f>February!K206</f>
        <v>0</v>
      </c>
      <c r="N61" s="58">
        <f>March!K208</f>
        <v>0</v>
      </c>
      <c r="O61" s="33">
        <f t="shared" si="61"/>
        <v>0</v>
      </c>
      <c r="P61" s="41">
        <f>April!K207</f>
        <v>0</v>
      </c>
      <c r="Q61" s="41">
        <f>May!K208</f>
        <v>0</v>
      </c>
      <c r="R61" s="41">
        <f>June!K206</f>
        <v>0</v>
      </c>
      <c r="S61" s="6">
        <f t="shared" si="62"/>
        <v>0</v>
      </c>
      <c r="T61" s="60">
        <f t="shared" si="63"/>
        <v>0</v>
      </c>
    </row>
    <row r="62" spans="1:20" x14ac:dyDescent="0.25">
      <c r="A62" s="12" t="s">
        <v>135</v>
      </c>
      <c r="B62" s="12"/>
      <c r="D62" s="56">
        <f>July!K204</f>
        <v>0</v>
      </c>
      <c r="E62" s="56">
        <f>August!K209</f>
        <v>0</v>
      </c>
      <c r="F62" s="56">
        <f>September!K209</f>
        <v>0</v>
      </c>
      <c r="G62" s="30">
        <f t="shared" si="60"/>
        <v>0</v>
      </c>
      <c r="H62" s="55">
        <f>October!K209</f>
        <v>0</v>
      </c>
      <c r="I62" s="55">
        <f>November!K205</f>
        <v>0</v>
      </c>
      <c r="J62" s="55">
        <f>December!K203</f>
        <v>0</v>
      </c>
      <c r="K62" s="55">
        <f t="shared" si="59"/>
        <v>0</v>
      </c>
      <c r="L62" s="58">
        <f>January!K200</f>
        <v>0</v>
      </c>
      <c r="M62" s="58">
        <f>February!K207</f>
        <v>0</v>
      </c>
      <c r="N62" s="58">
        <f>March!K209</f>
        <v>0</v>
      </c>
      <c r="O62" s="33">
        <f t="shared" si="61"/>
        <v>0</v>
      </c>
      <c r="P62" s="41">
        <f>April!K208</f>
        <v>0</v>
      </c>
      <c r="Q62" s="41">
        <f>May!K209</f>
        <v>0</v>
      </c>
      <c r="R62" s="41">
        <f>June!K207</f>
        <v>0</v>
      </c>
      <c r="S62" s="6">
        <f t="shared" si="62"/>
        <v>0</v>
      </c>
      <c r="T62" s="60">
        <f t="shared" si="63"/>
        <v>0</v>
      </c>
    </row>
    <row r="63" spans="1:20" s="66" customFormat="1" x14ac:dyDescent="0.25">
      <c r="A63" s="64"/>
      <c r="B63" s="64"/>
      <c r="D63" s="69">
        <f>SUM(D56:D62)</f>
        <v>0</v>
      </c>
      <c r="E63" s="69">
        <f t="shared" ref="E63:R63" si="64">SUM(E56:E62)</f>
        <v>0</v>
      </c>
      <c r="F63" s="69">
        <f t="shared" si="64"/>
        <v>0</v>
      </c>
      <c r="G63" s="66">
        <f>SUM(D63:F63)</f>
        <v>0</v>
      </c>
      <c r="H63" s="69">
        <f t="shared" si="64"/>
        <v>0</v>
      </c>
      <c r="I63" s="69">
        <f t="shared" si="64"/>
        <v>0</v>
      </c>
      <c r="J63" s="69">
        <f t="shared" si="64"/>
        <v>0</v>
      </c>
      <c r="K63" s="66">
        <f t="shared" si="59"/>
        <v>0</v>
      </c>
      <c r="L63" s="69">
        <f t="shared" si="64"/>
        <v>0</v>
      </c>
      <c r="M63" s="69">
        <f t="shared" si="64"/>
        <v>0</v>
      </c>
      <c r="N63" s="69">
        <f t="shared" si="64"/>
        <v>0</v>
      </c>
      <c r="O63" s="67">
        <f t="shared" si="61"/>
        <v>0</v>
      </c>
      <c r="P63" s="69">
        <f t="shared" si="64"/>
        <v>0</v>
      </c>
      <c r="Q63" s="69">
        <f t="shared" si="64"/>
        <v>0</v>
      </c>
      <c r="R63" s="69">
        <f t="shared" si="64"/>
        <v>0</v>
      </c>
      <c r="S63" s="66">
        <f t="shared" si="62"/>
        <v>0</v>
      </c>
      <c r="T63" s="66">
        <f t="shared" si="63"/>
        <v>0</v>
      </c>
    </row>
    <row r="64" spans="1:20" x14ac:dyDescent="0.25">
      <c r="A64" s="37" t="s">
        <v>136</v>
      </c>
      <c r="B64" s="20"/>
      <c r="Q64" s="24"/>
    </row>
    <row r="65" spans="1:20" x14ac:dyDescent="0.25">
      <c r="A65" s="12" t="s">
        <v>137</v>
      </c>
      <c r="B65" s="4" t="s">
        <v>137</v>
      </c>
      <c r="D65" s="30">
        <f>July!W198</f>
        <v>0</v>
      </c>
      <c r="E65" s="30">
        <f>August!W203</f>
        <v>0</v>
      </c>
      <c r="F65" s="30">
        <f>September!W203</f>
        <v>0</v>
      </c>
      <c r="G65" s="30">
        <f>SUM(D65:F65)</f>
        <v>0</v>
      </c>
      <c r="H65" s="9">
        <f>October!W203</f>
        <v>0</v>
      </c>
      <c r="I65" s="9">
        <f>November!W199</f>
        <v>0</v>
      </c>
      <c r="J65" s="9">
        <f>December!W197</f>
        <v>0</v>
      </c>
      <c r="K65" s="9">
        <f>SUM(H65:J65)</f>
        <v>0</v>
      </c>
      <c r="L65" s="33">
        <f>January!X194</f>
        <v>0</v>
      </c>
      <c r="M65" s="33">
        <f>February!X201</f>
        <v>0</v>
      </c>
      <c r="N65" s="33">
        <f>March!X203</f>
        <v>0</v>
      </c>
      <c r="O65" s="33">
        <f>SUM(L65:N65)</f>
        <v>0</v>
      </c>
      <c r="P65" s="6">
        <f>April!W202</f>
        <v>0</v>
      </c>
      <c r="Q65" s="24">
        <f>May!W203</f>
        <v>0</v>
      </c>
      <c r="R65" s="6">
        <f>June!W201</f>
        <v>0</v>
      </c>
      <c r="S65" s="6">
        <f>SUM(P65:R65)</f>
        <v>0</v>
      </c>
      <c r="T65" s="36">
        <f t="shared" ref="T65:T68" si="65">SUM(G65,K65,O65,S65)</f>
        <v>0</v>
      </c>
    </row>
    <row r="66" spans="1:20" x14ac:dyDescent="0.25">
      <c r="A66" s="12" t="s">
        <v>138</v>
      </c>
      <c r="B66" s="4" t="s">
        <v>138</v>
      </c>
      <c r="D66" s="30">
        <f>July!W199</f>
        <v>0</v>
      </c>
      <c r="E66" s="30">
        <f>August!W204</f>
        <v>0</v>
      </c>
      <c r="F66" s="30">
        <f>September!W204</f>
        <v>0</v>
      </c>
      <c r="G66" s="30">
        <f>SUM(D66:F66)</f>
        <v>0</v>
      </c>
      <c r="H66" s="9">
        <f>October!W204</f>
        <v>0</v>
      </c>
      <c r="I66" s="9">
        <f>November!W200</f>
        <v>0</v>
      </c>
      <c r="J66" s="9">
        <f>December!W198</f>
        <v>0</v>
      </c>
      <c r="K66" s="9">
        <f>SUM(H66:J66)</f>
        <v>0</v>
      </c>
      <c r="L66" s="33">
        <f>January!X195</f>
        <v>0</v>
      </c>
      <c r="M66" s="33">
        <f>February!X202</f>
        <v>0</v>
      </c>
      <c r="N66" s="33">
        <f>March!X204</f>
        <v>0</v>
      </c>
      <c r="O66" s="33">
        <f>SUM(L66:N66)</f>
        <v>0</v>
      </c>
      <c r="P66" s="6">
        <f>April!W203</f>
        <v>0</v>
      </c>
      <c r="Q66" s="24">
        <f>May!W204</f>
        <v>0</v>
      </c>
      <c r="R66" s="6">
        <f>June!W202</f>
        <v>0</v>
      </c>
      <c r="S66" s="6">
        <f>SUM(P66:R66)</f>
        <v>0</v>
      </c>
      <c r="T66" s="36">
        <f t="shared" si="65"/>
        <v>0</v>
      </c>
    </row>
    <row r="67" spans="1:20" x14ac:dyDescent="0.25">
      <c r="A67" s="12" t="s">
        <v>139</v>
      </c>
      <c r="B67" s="4" t="s">
        <v>139</v>
      </c>
      <c r="D67" s="30">
        <f>July!W200</f>
        <v>0</v>
      </c>
      <c r="E67" s="30">
        <f>August!W205</f>
        <v>0</v>
      </c>
      <c r="F67" s="30">
        <f>September!W205</f>
        <v>0</v>
      </c>
      <c r="G67" s="30">
        <f>SUM(D67:F67)</f>
        <v>0</v>
      </c>
      <c r="H67" s="9">
        <f>October!W205</f>
        <v>0</v>
      </c>
      <c r="I67" s="9">
        <f>November!W201</f>
        <v>0</v>
      </c>
      <c r="J67" s="9">
        <f>December!W199</f>
        <v>0</v>
      </c>
      <c r="K67" s="9">
        <f>SUM(H67:J67)</f>
        <v>0</v>
      </c>
      <c r="L67" s="33">
        <f>January!X196</f>
        <v>0</v>
      </c>
      <c r="M67" s="33">
        <f>February!X203</f>
        <v>0</v>
      </c>
      <c r="N67" s="33">
        <f>March!X205</f>
        <v>0</v>
      </c>
      <c r="O67" s="33">
        <f>SUM(L67:N67)</f>
        <v>0</v>
      </c>
      <c r="P67" s="6">
        <f>April!W204</f>
        <v>0</v>
      </c>
      <c r="Q67" s="24">
        <f>May!W205</f>
        <v>0</v>
      </c>
      <c r="R67" s="6">
        <f>June!W203</f>
        <v>0</v>
      </c>
      <c r="S67" s="6">
        <f>SUM(P67:R67)</f>
        <v>0</v>
      </c>
      <c r="T67" s="36">
        <f t="shared" si="65"/>
        <v>0</v>
      </c>
    </row>
    <row r="68" spans="1:20" s="66" customFormat="1" x14ac:dyDescent="0.25">
      <c r="A68" s="64"/>
      <c r="B68" s="64"/>
      <c r="D68" s="66">
        <f>SUM(D65:D67)</f>
        <v>0</v>
      </c>
      <c r="E68" s="66">
        <f t="shared" ref="E68:R68" si="66">SUM(E65:E67)</f>
        <v>0</v>
      </c>
      <c r="F68" s="66">
        <f t="shared" si="66"/>
        <v>0</v>
      </c>
      <c r="G68" s="66">
        <f>SUM(D68:F68)</f>
        <v>0</v>
      </c>
      <c r="H68" s="66">
        <f t="shared" si="66"/>
        <v>0</v>
      </c>
      <c r="I68" s="66">
        <f t="shared" si="66"/>
        <v>0</v>
      </c>
      <c r="J68" s="66">
        <f t="shared" si="66"/>
        <v>0</v>
      </c>
      <c r="K68" s="66">
        <f t="shared" ref="K68" si="67">SUM(H68:J68)</f>
        <v>0</v>
      </c>
      <c r="L68" s="66">
        <f t="shared" si="66"/>
        <v>0</v>
      </c>
      <c r="M68" s="66">
        <f t="shared" si="66"/>
        <v>0</v>
      </c>
      <c r="N68" s="66">
        <f t="shared" si="66"/>
        <v>0</v>
      </c>
      <c r="O68" s="67">
        <f t="shared" ref="O68" si="68">SUM(L68:N68)</f>
        <v>0</v>
      </c>
      <c r="P68" s="66">
        <f t="shared" si="66"/>
        <v>0</v>
      </c>
      <c r="Q68" s="66">
        <f t="shared" si="66"/>
        <v>0</v>
      </c>
      <c r="R68" s="66">
        <f t="shared" si="66"/>
        <v>0</v>
      </c>
      <c r="S68" s="66">
        <f t="shared" ref="S68" si="69">SUM(P68:R68)</f>
        <v>0</v>
      </c>
      <c r="T68" s="66">
        <f t="shared" si="65"/>
        <v>0</v>
      </c>
    </row>
    <row r="69" spans="1:20" x14ac:dyDescent="0.25">
      <c r="A69" s="37" t="s">
        <v>140</v>
      </c>
      <c r="B69" s="20"/>
    </row>
    <row r="70" spans="1:20" x14ac:dyDescent="0.25">
      <c r="A70" s="12" t="s">
        <v>137</v>
      </c>
      <c r="B70" s="4" t="s">
        <v>137</v>
      </c>
      <c r="D70" s="30">
        <f>July!X198</f>
        <v>0</v>
      </c>
      <c r="E70" s="30">
        <f>August!X203</f>
        <v>0</v>
      </c>
      <c r="F70" s="30">
        <f>September!X203</f>
        <v>0</v>
      </c>
      <c r="G70" s="30">
        <f>SUM(D70:F70)</f>
        <v>0</v>
      </c>
      <c r="H70" s="9">
        <f>October!X203</f>
        <v>0</v>
      </c>
      <c r="I70" s="9">
        <f>November!X199</f>
        <v>0</v>
      </c>
      <c r="J70" s="9">
        <f>December!X197</f>
        <v>0</v>
      </c>
      <c r="K70" s="9">
        <f>SUM(H70:J70)</f>
        <v>0</v>
      </c>
      <c r="L70" s="33">
        <f>January!X194</f>
        <v>0</v>
      </c>
      <c r="M70" s="33">
        <f>February!X201</f>
        <v>0</v>
      </c>
      <c r="N70" s="33">
        <f>March!X203</f>
        <v>0</v>
      </c>
      <c r="O70" s="33">
        <f>SUM(L70:N70)</f>
        <v>0</v>
      </c>
      <c r="P70" s="6">
        <f>April!X202</f>
        <v>0</v>
      </c>
      <c r="Q70" s="6">
        <f>May!X203</f>
        <v>0</v>
      </c>
      <c r="R70" s="6">
        <f>June!X201</f>
        <v>0</v>
      </c>
      <c r="S70" s="6">
        <f>SUM(P70:R70)</f>
        <v>0</v>
      </c>
      <c r="T70" s="36">
        <f t="shared" ref="T70:T73" si="70">SUM(G70,K70,O70,S70)</f>
        <v>0</v>
      </c>
    </row>
    <row r="71" spans="1:20" x14ac:dyDescent="0.25">
      <c r="A71" s="12" t="s">
        <v>138</v>
      </c>
      <c r="B71" s="4" t="s">
        <v>138</v>
      </c>
      <c r="D71" s="30">
        <f>July!X199</f>
        <v>0</v>
      </c>
      <c r="E71" s="30">
        <f>August!X204</f>
        <v>0</v>
      </c>
      <c r="F71" s="30">
        <f>September!X204</f>
        <v>0</v>
      </c>
      <c r="G71" s="30">
        <f>SUM(D71:F71)</f>
        <v>0</v>
      </c>
      <c r="H71" s="9">
        <f>October!X204</f>
        <v>0</v>
      </c>
      <c r="I71" s="9">
        <f>November!X200</f>
        <v>0</v>
      </c>
      <c r="J71" s="9">
        <f>December!X198</f>
        <v>0</v>
      </c>
      <c r="K71" s="9">
        <f>SUM(H71:J71)</f>
        <v>0</v>
      </c>
      <c r="L71" s="33">
        <f>January!X195</f>
        <v>0</v>
      </c>
      <c r="M71" s="33">
        <f>February!X202</f>
        <v>0</v>
      </c>
      <c r="N71" s="33">
        <f>March!X204</f>
        <v>0</v>
      </c>
      <c r="O71" s="33">
        <f>SUM(L71:N71)</f>
        <v>0</v>
      </c>
      <c r="P71" s="6">
        <f>April!X203</f>
        <v>0</v>
      </c>
      <c r="Q71" s="6">
        <f>May!X204</f>
        <v>0</v>
      </c>
      <c r="R71" s="6">
        <f>June!X202</f>
        <v>0</v>
      </c>
      <c r="S71" s="6">
        <f>SUM(P71:R71)</f>
        <v>0</v>
      </c>
      <c r="T71" s="36">
        <f t="shared" si="70"/>
        <v>0</v>
      </c>
    </row>
    <row r="72" spans="1:20" x14ac:dyDescent="0.25">
      <c r="A72" s="12" t="s">
        <v>139</v>
      </c>
      <c r="B72" s="4" t="s">
        <v>139</v>
      </c>
      <c r="D72" s="30">
        <f>July!X200</f>
        <v>0</v>
      </c>
      <c r="E72" s="30">
        <f>August!X205</f>
        <v>0</v>
      </c>
      <c r="F72" s="30">
        <f>September!X205</f>
        <v>0</v>
      </c>
      <c r="G72" s="30">
        <f>SUM(D72:F72)</f>
        <v>0</v>
      </c>
      <c r="H72" s="9">
        <f>October!X205</f>
        <v>0</v>
      </c>
      <c r="I72" s="9">
        <f>November!X201</f>
        <v>0</v>
      </c>
      <c r="J72" s="9">
        <f>December!X199</f>
        <v>0</v>
      </c>
      <c r="K72" s="9">
        <f>SUM(H72:J72)</f>
        <v>0</v>
      </c>
      <c r="L72" s="33">
        <f>January!X196</f>
        <v>0</v>
      </c>
      <c r="M72" s="33">
        <f>February!X203</f>
        <v>0</v>
      </c>
      <c r="N72" s="33">
        <f>March!X205</f>
        <v>0</v>
      </c>
      <c r="O72" s="33">
        <f>SUM(L72:N72)</f>
        <v>0</v>
      </c>
      <c r="P72" s="6">
        <f>April!X204</f>
        <v>0</v>
      </c>
      <c r="Q72" s="6">
        <f>May!X205</f>
        <v>0</v>
      </c>
      <c r="R72" s="6">
        <f>June!X203</f>
        <v>0</v>
      </c>
      <c r="S72" s="6">
        <f>SUM(P72:R72)</f>
        <v>0</v>
      </c>
      <c r="T72" s="36">
        <f t="shared" si="70"/>
        <v>0</v>
      </c>
    </row>
    <row r="73" spans="1:20" s="66" customFormat="1" x14ac:dyDescent="0.25">
      <c r="A73" s="64"/>
      <c r="B73" s="64"/>
      <c r="D73" s="66">
        <f>SUM(D70:D72)</f>
        <v>0</v>
      </c>
      <c r="E73" s="66">
        <f t="shared" ref="E73:R73" si="71">SUM(E70:E72)</f>
        <v>0</v>
      </c>
      <c r="F73" s="66">
        <f t="shared" si="71"/>
        <v>0</v>
      </c>
      <c r="G73" s="66">
        <f>SUM(D73:F73)</f>
        <v>0</v>
      </c>
      <c r="H73" s="66">
        <f t="shared" si="71"/>
        <v>0</v>
      </c>
      <c r="I73" s="66">
        <f t="shared" si="71"/>
        <v>0</v>
      </c>
      <c r="J73" s="66">
        <f t="shared" si="71"/>
        <v>0</v>
      </c>
      <c r="K73" s="66">
        <f t="shared" ref="K73" si="72">SUM(H73:J73)</f>
        <v>0</v>
      </c>
      <c r="L73" s="66">
        <f t="shared" si="71"/>
        <v>0</v>
      </c>
      <c r="M73" s="66">
        <f t="shared" si="71"/>
        <v>0</v>
      </c>
      <c r="N73" s="66">
        <f t="shared" si="71"/>
        <v>0</v>
      </c>
      <c r="O73" s="67">
        <f t="shared" ref="O73" si="73">SUM(L73:N73)</f>
        <v>0</v>
      </c>
      <c r="P73" s="66">
        <f t="shared" si="71"/>
        <v>0</v>
      </c>
      <c r="Q73" s="66">
        <f t="shared" si="71"/>
        <v>0</v>
      </c>
      <c r="R73" s="66">
        <f t="shared" si="71"/>
        <v>0</v>
      </c>
      <c r="S73" s="66">
        <f t="shared" ref="S73" si="74">SUM(P73:R73)</f>
        <v>0</v>
      </c>
      <c r="T73" s="66">
        <f t="shared" si="70"/>
        <v>0</v>
      </c>
    </row>
    <row r="74" spans="1:20" x14ac:dyDescent="0.25">
      <c r="A74" s="37" t="s">
        <v>141</v>
      </c>
      <c r="B74" s="20"/>
    </row>
    <row r="75" spans="1:20" x14ac:dyDescent="0.25">
      <c r="A75" s="12" t="s">
        <v>137</v>
      </c>
      <c r="B75" s="4" t="s">
        <v>137</v>
      </c>
      <c r="D75" s="30">
        <f>July!Y198</f>
        <v>0</v>
      </c>
      <c r="E75" s="30">
        <f>August!Y203</f>
        <v>0</v>
      </c>
      <c r="F75" s="30">
        <f>September!Y203</f>
        <v>0</v>
      </c>
      <c r="G75" s="30">
        <f>SUM(D75:F75)</f>
        <v>0</v>
      </c>
      <c r="H75" s="9">
        <f>October!Y203</f>
        <v>0</v>
      </c>
      <c r="I75" s="9">
        <f>November!Y199</f>
        <v>0</v>
      </c>
      <c r="J75" s="9">
        <f>December!Y197</f>
        <v>0</v>
      </c>
      <c r="K75" s="9">
        <f>SUM(H75:J75)</f>
        <v>0</v>
      </c>
      <c r="L75" s="33">
        <f>January!Y194</f>
        <v>0</v>
      </c>
      <c r="M75" s="33">
        <f>February!Y201</f>
        <v>0</v>
      </c>
      <c r="N75" s="33">
        <f>March!Y203</f>
        <v>0</v>
      </c>
      <c r="O75" s="33">
        <f>SUM(L75:N75)</f>
        <v>0</v>
      </c>
      <c r="P75" s="6">
        <f>April!Y202</f>
        <v>0</v>
      </c>
      <c r="Q75" s="6">
        <f>May!Y203</f>
        <v>0</v>
      </c>
      <c r="R75" s="6">
        <f>June!Y201</f>
        <v>0</v>
      </c>
      <c r="S75" s="6">
        <f>SUM(P75:R75)</f>
        <v>0</v>
      </c>
      <c r="T75" s="36">
        <f t="shared" ref="T75:T78" si="75">SUM(G75,K75,O75,S75)</f>
        <v>0</v>
      </c>
    </row>
    <row r="76" spans="1:20" x14ac:dyDescent="0.25">
      <c r="A76" s="12" t="s">
        <v>138</v>
      </c>
      <c r="B76" s="4" t="s">
        <v>138</v>
      </c>
      <c r="D76" s="30">
        <f>July!Y199</f>
        <v>0</v>
      </c>
      <c r="E76" s="30">
        <f>August!Y204</f>
        <v>0</v>
      </c>
      <c r="F76" s="30">
        <f>September!Y204</f>
        <v>0</v>
      </c>
      <c r="G76" s="30">
        <f>SUM(D76:F76)</f>
        <v>0</v>
      </c>
      <c r="H76" s="9">
        <f>October!Y204</f>
        <v>0</v>
      </c>
      <c r="I76" s="9">
        <f>November!Y200</f>
        <v>0</v>
      </c>
      <c r="J76" s="9">
        <f>December!Y198</f>
        <v>0</v>
      </c>
      <c r="K76" s="9">
        <f>SUM(H76:J76)</f>
        <v>0</v>
      </c>
      <c r="L76" s="33">
        <f>January!Y195</f>
        <v>0</v>
      </c>
      <c r="M76" s="33">
        <f>February!Y202</f>
        <v>0</v>
      </c>
      <c r="N76" s="33">
        <f>March!Y204</f>
        <v>0</v>
      </c>
      <c r="O76" s="33">
        <f>SUM(L76:N76)</f>
        <v>0</v>
      </c>
      <c r="P76" s="6">
        <f>April!Y203</f>
        <v>0</v>
      </c>
      <c r="Q76" s="6">
        <f>May!Y204</f>
        <v>0</v>
      </c>
      <c r="R76" s="6">
        <f>June!Y202</f>
        <v>0</v>
      </c>
      <c r="S76" s="6">
        <f>SUM(P76:R76)</f>
        <v>0</v>
      </c>
      <c r="T76" s="36">
        <f t="shared" si="75"/>
        <v>0</v>
      </c>
    </row>
    <row r="77" spans="1:20" x14ac:dyDescent="0.25">
      <c r="A77" s="12" t="s">
        <v>139</v>
      </c>
      <c r="B77" s="4" t="s">
        <v>139</v>
      </c>
      <c r="D77" s="30">
        <f>July!Y200</f>
        <v>0</v>
      </c>
      <c r="E77" s="30">
        <f>August!Y205</f>
        <v>0</v>
      </c>
      <c r="F77" s="30">
        <f>September!Y205</f>
        <v>0</v>
      </c>
      <c r="G77" s="30">
        <f>SUM(D77:F77)</f>
        <v>0</v>
      </c>
      <c r="H77" s="9">
        <f>October!Y205</f>
        <v>0</v>
      </c>
      <c r="I77" s="9">
        <f>November!Y201</f>
        <v>0</v>
      </c>
      <c r="J77" s="9">
        <f>December!Y199</f>
        <v>0</v>
      </c>
      <c r="K77" s="9">
        <f>SUM(H77:J77)</f>
        <v>0</v>
      </c>
      <c r="L77" s="33">
        <f>January!Y196</f>
        <v>0</v>
      </c>
      <c r="M77" s="33">
        <f>February!Y203</f>
        <v>0</v>
      </c>
      <c r="N77" s="33">
        <f>March!Y205</f>
        <v>0</v>
      </c>
      <c r="O77" s="33">
        <f>SUM(L77:N77)</f>
        <v>0</v>
      </c>
      <c r="P77" s="6">
        <f>April!Y204</f>
        <v>0</v>
      </c>
      <c r="Q77" s="6">
        <f>May!Y205</f>
        <v>0</v>
      </c>
      <c r="R77" s="6">
        <f>June!Y203</f>
        <v>0</v>
      </c>
      <c r="S77" s="6">
        <f>SUM(P77:R77)</f>
        <v>0</v>
      </c>
      <c r="T77" s="36">
        <f t="shared" si="75"/>
        <v>0</v>
      </c>
    </row>
    <row r="78" spans="1:20" s="66" customFormat="1" x14ac:dyDescent="0.25">
      <c r="A78" s="64"/>
      <c r="D78" s="66">
        <f>SUM(D75:D77)</f>
        <v>0</v>
      </c>
      <c r="E78" s="66">
        <f t="shared" ref="E78:R78" si="76">SUM(E75:E77)</f>
        <v>0</v>
      </c>
      <c r="F78" s="66">
        <f t="shared" si="76"/>
        <v>0</v>
      </c>
      <c r="G78" s="66">
        <f>SUM(D78:F78)</f>
        <v>0</v>
      </c>
      <c r="H78" s="66">
        <f t="shared" si="76"/>
        <v>0</v>
      </c>
      <c r="I78" s="66">
        <f t="shared" si="76"/>
        <v>0</v>
      </c>
      <c r="J78" s="66">
        <f t="shared" si="76"/>
        <v>0</v>
      </c>
      <c r="K78" s="66">
        <f t="shared" ref="K78" si="77">SUM(H78:J78)</f>
        <v>0</v>
      </c>
      <c r="L78" s="66">
        <f t="shared" si="76"/>
        <v>0</v>
      </c>
      <c r="M78" s="66">
        <f t="shared" si="76"/>
        <v>0</v>
      </c>
      <c r="N78" s="66">
        <f t="shared" si="76"/>
        <v>0</v>
      </c>
      <c r="O78" s="67">
        <f t="shared" ref="O78" si="78">SUM(L78:N78)</f>
        <v>0</v>
      </c>
      <c r="P78" s="66">
        <f t="shared" si="76"/>
        <v>0</v>
      </c>
      <c r="Q78" s="66">
        <f t="shared" si="76"/>
        <v>0</v>
      </c>
      <c r="R78" s="66">
        <f t="shared" si="76"/>
        <v>0</v>
      </c>
      <c r="S78" s="66">
        <f t="shared" ref="S78" si="79">SUM(P78:R78)</f>
        <v>0</v>
      </c>
      <c r="T78" s="66">
        <f t="shared" si="75"/>
        <v>0</v>
      </c>
    </row>
    <row r="79" spans="1:20" x14ac:dyDescent="0.25">
      <c r="A79" s="37" t="s">
        <v>13</v>
      </c>
      <c r="B79" s="14"/>
    </row>
    <row r="80" spans="1:20" x14ac:dyDescent="0.25">
      <c r="A80" s="12" t="s">
        <v>142</v>
      </c>
      <c r="B80" s="16" t="s">
        <v>142</v>
      </c>
      <c r="D80" s="30">
        <f>July!N198</f>
        <v>0</v>
      </c>
      <c r="E80" s="30">
        <f>August!N203</f>
        <v>0</v>
      </c>
      <c r="F80" s="30">
        <f>September!N203</f>
        <v>0</v>
      </c>
      <c r="G80" s="30">
        <f>SUM(D80:F80)</f>
        <v>0</v>
      </c>
      <c r="H80" s="9">
        <f>October!N203</f>
        <v>0</v>
      </c>
      <c r="I80" s="9">
        <f>November!N199</f>
        <v>0</v>
      </c>
      <c r="J80" s="9">
        <f>December!N197</f>
        <v>0</v>
      </c>
      <c r="K80" s="9">
        <f>SUM(H80:J80)</f>
        <v>0</v>
      </c>
      <c r="L80" s="33">
        <f>January!N194</f>
        <v>0</v>
      </c>
      <c r="M80" s="33">
        <f>February!N201</f>
        <v>0</v>
      </c>
      <c r="N80" s="33">
        <f>March!N203</f>
        <v>0</v>
      </c>
      <c r="O80" s="33">
        <f>SUM(L80:N80)</f>
        <v>0</v>
      </c>
      <c r="P80" s="6">
        <f>April!N202</f>
        <v>0</v>
      </c>
      <c r="Q80" s="6">
        <f>May!N203</f>
        <v>0</v>
      </c>
      <c r="R80" s="6">
        <f>June!N201</f>
        <v>0</v>
      </c>
      <c r="S80" s="6">
        <f>SUM(P80:R80)</f>
        <v>0</v>
      </c>
      <c r="T80" s="36">
        <f t="shared" ref="T80" si="80">SUM(G80,K80,O80,S80)</f>
        <v>0</v>
      </c>
    </row>
    <row r="81" spans="1:20" x14ac:dyDescent="0.25">
      <c r="A81" s="12" t="s">
        <v>143</v>
      </c>
      <c r="B81" s="16" t="s">
        <v>143</v>
      </c>
      <c r="D81" s="30">
        <f>July!N199</f>
        <v>0</v>
      </c>
      <c r="E81" s="30">
        <f>August!N204</f>
        <v>0</v>
      </c>
      <c r="F81" s="30">
        <f>September!N204</f>
        <v>0</v>
      </c>
      <c r="G81" s="30">
        <f t="shared" ref="G81:G97" si="81">SUM(D81:F81)</f>
        <v>0</v>
      </c>
      <c r="H81" s="9">
        <f>October!N204</f>
        <v>0</v>
      </c>
      <c r="I81" s="9">
        <f>November!N200</f>
        <v>0</v>
      </c>
      <c r="J81" s="9">
        <f>December!N198</f>
        <v>0</v>
      </c>
      <c r="K81" s="9">
        <f t="shared" ref="K81:K97" si="82">SUM(H81:J81)</f>
        <v>0</v>
      </c>
      <c r="L81" s="33">
        <f>January!N195</f>
        <v>0</v>
      </c>
      <c r="M81" s="33">
        <f>February!N202</f>
        <v>0</v>
      </c>
      <c r="N81" s="33">
        <f>March!N204</f>
        <v>0</v>
      </c>
      <c r="O81" s="33">
        <f t="shared" ref="O81:O97" si="83">SUM(L81:N81)</f>
        <v>0</v>
      </c>
      <c r="P81" s="6">
        <f>April!N203</f>
        <v>0</v>
      </c>
      <c r="Q81" s="6">
        <f>May!N204</f>
        <v>0</v>
      </c>
      <c r="R81" s="6">
        <f>June!N202</f>
        <v>0</v>
      </c>
      <c r="S81" s="6">
        <f t="shared" ref="S81:S97" si="84">SUM(P81:R81)</f>
        <v>0</v>
      </c>
      <c r="T81" s="36">
        <f t="shared" ref="T81:T98" si="85">SUM(G81,K81,O81,S81)</f>
        <v>0</v>
      </c>
    </row>
    <row r="82" spans="1:20" x14ac:dyDescent="0.25">
      <c r="A82" s="12" t="s">
        <v>144</v>
      </c>
      <c r="B82" s="16" t="s">
        <v>144</v>
      </c>
      <c r="D82" s="30">
        <f>July!N200</f>
        <v>0</v>
      </c>
      <c r="E82" s="30">
        <f>August!N205</f>
        <v>0</v>
      </c>
      <c r="F82" s="30">
        <f>September!N205</f>
        <v>0</v>
      </c>
      <c r="G82" s="30">
        <f t="shared" si="81"/>
        <v>0</v>
      </c>
      <c r="H82" s="9">
        <f>October!N205</f>
        <v>0</v>
      </c>
      <c r="I82" s="9">
        <f>November!N201</f>
        <v>0</v>
      </c>
      <c r="J82" s="9">
        <f>December!N199</f>
        <v>0</v>
      </c>
      <c r="K82" s="9">
        <f t="shared" si="82"/>
        <v>0</v>
      </c>
      <c r="L82" s="33">
        <f>January!N196</f>
        <v>0</v>
      </c>
      <c r="M82" s="33">
        <f>February!N203</f>
        <v>0</v>
      </c>
      <c r="N82" s="33">
        <f>March!N205</f>
        <v>0</v>
      </c>
      <c r="O82" s="33">
        <f t="shared" si="83"/>
        <v>0</v>
      </c>
      <c r="P82" s="6">
        <f>April!N204</f>
        <v>0</v>
      </c>
      <c r="Q82" s="6">
        <f>May!N205</f>
        <v>0</v>
      </c>
      <c r="R82" s="6">
        <f>June!N203</f>
        <v>0</v>
      </c>
      <c r="S82" s="6">
        <f t="shared" si="84"/>
        <v>0</v>
      </c>
      <c r="T82" s="36">
        <f t="shared" si="85"/>
        <v>0</v>
      </c>
    </row>
    <row r="83" spans="1:20" x14ac:dyDescent="0.25">
      <c r="A83" s="12" t="s">
        <v>145</v>
      </c>
      <c r="B83" s="16" t="s">
        <v>145</v>
      </c>
      <c r="D83" s="30">
        <f>July!N201</f>
        <v>0</v>
      </c>
      <c r="E83" s="30">
        <f>August!N206</f>
        <v>0</v>
      </c>
      <c r="F83" s="30">
        <f>September!N206</f>
        <v>0</v>
      </c>
      <c r="G83" s="30">
        <f t="shared" si="81"/>
        <v>0</v>
      </c>
      <c r="H83" s="9">
        <f>October!N206</f>
        <v>0</v>
      </c>
      <c r="I83" s="9">
        <f>November!N202</f>
        <v>0</v>
      </c>
      <c r="J83" s="9">
        <f>December!N200</f>
        <v>0</v>
      </c>
      <c r="K83" s="9">
        <f t="shared" si="82"/>
        <v>0</v>
      </c>
      <c r="L83" s="33">
        <f>January!N197</f>
        <v>0</v>
      </c>
      <c r="M83" s="33">
        <f>February!N204</f>
        <v>0</v>
      </c>
      <c r="N83" s="33">
        <f>March!N206</f>
        <v>0</v>
      </c>
      <c r="O83" s="33">
        <f t="shared" si="83"/>
        <v>0</v>
      </c>
      <c r="P83" s="6">
        <f>April!N205</f>
        <v>0</v>
      </c>
      <c r="Q83" s="6">
        <f>May!N206</f>
        <v>0</v>
      </c>
      <c r="R83" s="6">
        <f>June!N204</f>
        <v>0</v>
      </c>
      <c r="S83" s="6">
        <f t="shared" si="84"/>
        <v>0</v>
      </c>
      <c r="T83" s="36">
        <f t="shared" si="85"/>
        <v>0</v>
      </c>
    </row>
    <row r="84" spans="1:20" x14ac:dyDescent="0.25">
      <c r="A84" s="12" t="s">
        <v>146</v>
      </c>
      <c r="B84" s="16" t="s">
        <v>146</v>
      </c>
      <c r="D84" s="30">
        <f>July!N202</f>
        <v>0</v>
      </c>
      <c r="E84" s="30">
        <f>August!N207</f>
        <v>0</v>
      </c>
      <c r="F84" s="30">
        <f>September!N207</f>
        <v>0</v>
      </c>
      <c r="G84" s="30">
        <f t="shared" si="81"/>
        <v>0</v>
      </c>
      <c r="H84" s="9">
        <f>October!N207</f>
        <v>0</v>
      </c>
      <c r="I84" s="9">
        <f>November!N203</f>
        <v>0</v>
      </c>
      <c r="J84" s="9">
        <f>December!N201</f>
        <v>0</v>
      </c>
      <c r="K84" s="9">
        <f t="shared" si="82"/>
        <v>0</v>
      </c>
      <c r="L84" s="33">
        <f>January!N198</f>
        <v>0</v>
      </c>
      <c r="M84" s="33">
        <f>February!N205</f>
        <v>0</v>
      </c>
      <c r="N84" s="33">
        <f>March!N207</f>
        <v>0</v>
      </c>
      <c r="O84" s="33">
        <f t="shared" si="83"/>
        <v>0</v>
      </c>
      <c r="P84" s="6">
        <f>April!N206</f>
        <v>0</v>
      </c>
      <c r="Q84" s="6">
        <f>May!N207</f>
        <v>0</v>
      </c>
      <c r="R84" s="6">
        <f>June!N205</f>
        <v>0</v>
      </c>
      <c r="S84" s="6">
        <f t="shared" si="84"/>
        <v>0</v>
      </c>
      <c r="T84" s="36">
        <f t="shared" si="85"/>
        <v>0</v>
      </c>
    </row>
    <row r="85" spans="1:20" x14ac:dyDescent="0.25">
      <c r="A85" s="12" t="s">
        <v>147</v>
      </c>
      <c r="B85" s="16" t="s">
        <v>147</v>
      </c>
      <c r="D85" s="30">
        <f>July!N203</f>
        <v>0</v>
      </c>
      <c r="E85" s="30">
        <f>August!N208</f>
        <v>0</v>
      </c>
      <c r="F85" s="30">
        <f>September!N208</f>
        <v>0</v>
      </c>
      <c r="G85" s="30">
        <f t="shared" si="81"/>
        <v>0</v>
      </c>
      <c r="H85" s="9">
        <f>October!N208</f>
        <v>0</v>
      </c>
      <c r="I85" s="9">
        <f>November!N204</f>
        <v>0</v>
      </c>
      <c r="J85" s="9">
        <f>December!N202</f>
        <v>0</v>
      </c>
      <c r="K85" s="9">
        <f t="shared" si="82"/>
        <v>0</v>
      </c>
      <c r="L85" s="33">
        <f>January!N199</f>
        <v>0</v>
      </c>
      <c r="M85" s="33">
        <f>February!N206</f>
        <v>0</v>
      </c>
      <c r="N85" s="33">
        <f>March!N208</f>
        <v>0</v>
      </c>
      <c r="O85" s="33">
        <f t="shared" si="83"/>
        <v>0</v>
      </c>
      <c r="P85" s="6">
        <f>April!N207</f>
        <v>0</v>
      </c>
      <c r="Q85" s="6">
        <f>May!N208</f>
        <v>0</v>
      </c>
      <c r="R85" s="6">
        <f>June!N206</f>
        <v>0</v>
      </c>
      <c r="S85" s="6">
        <f t="shared" si="84"/>
        <v>0</v>
      </c>
      <c r="T85" s="36">
        <f t="shared" si="85"/>
        <v>0</v>
      </c>
    </row>
    <row r="86" spans="1:20" x14ac:dyDescent="0.25">
      <c r="A86" s="12" t="s">
        <v>148</v>
      </c>
      <c r="B86" s="16" t="s">
        <v>148</v>
      </c>
      <c r="D86" s="30">
        <f>July!N204</f>
        <v>0</v>
      </c>
      <c r="E86" s="30">
        <f>August!N209</f>
        <v>0</v>
      </c>
      <c r="F86" s="30">
        <f>September!N209</f>
        <v>0</v>
      </c>
      <c r="G86" s="30">
        <f t="shared" si="81"/>
        <v>0</v>
      </c>
      <c r="H86" s="9">
        <f>October!N209</f>
        <v>0</v>
      </c>
      <c r="I86" s="9">
        <f>November!N205</f>
        <v>0</v>
      </c>
      <c r="J86" s="9">
        <f>December!N203</f>
        <v>0</v>
      </c>
      <c r="K86" s="9">
        <f t="shared" si="82"/>
        <v>0</v>
      </c>
      <c r="L86" s="33">
        <f>January!N200</f>
        <v>0</v>
      </c>
      <c r="M86" s="33">
        <f>February!N207</f>
        <v>0</v>
      </c>
      <c r="N86" s="33">
        <f>March!N209</f>
        <v>0</v>
      </c>
      <c r="O86" s="33">
        <f t="shared" si="83"/>
        <v>0</v>
      </c>
      <c r="P86" s="6">
        <f>April!N208</f>
        <v>0</v>
      </c>
      <c r="Q86" s="6">
        <f>May!N209</f>
        <v>0</v>
      </c>
      <c r="R86" s="6">
        <f>June!N207</f>
        <v>0</v>
      </c>
      <c r="S86" s="6">
        <f t="shared" si="84"/>
        <v>0</v>
      </c>
      <c r="T86" s="36">
        <f t="shared" si="85"/>
        <v>0</v>
      </c>
    </row>
    <row r="87" spans="1:20" x14ac:dyDescent="0.25">
      <c r="A87" s="12" t="s">
        <v>149</v>
      </c>
      <c r="B87" s="16" t="s">
        <v>149</v>
      </c>
      <c r="D87" s="30">
        <f>July!N205</f>
        <v>0</v>
      </c>
      <c r="E87" s="30">
        <f>August!N210</f>
        <v>0</v>
      </c>
      <c r="F87" s="30">
        <f>September!N210</f>
        <v>0</v>
      </c>
      <c r="G87" s="30">
        <f t="shared" si="81"/>
        <v>0</v>
      </c>
      <c r="H87" s="9">
        <f>October!N210</f>
        <v>0</v>
      </c>
      <c r="I87" s="9">
        <f>November!N206</f>
        <v>0</v>
      </c>
      <c r="J87" s="9">
        <f>December!N204</f>
        <v>0</v>
      </c>
      <c r="K87" s="9">
        <f t="shared" si="82"/>
        <v>0</v>
      </c>
      <c r="L87" s="33">
        <f>January!N201</f>
        <v>0</v>
      </c>
      <c r="M87" s="33">
        <f>February!N208</f>
        <v>0</v>
      </c>
      <c r="N87" s="33">
        <f>March!N210</f>
        <v>0</v>
      </c>
      <c r="O87" s="33">
        <f t="shared" si="83"/>
        <v>0</v>
      </c>
      <c r="P87" s="6">
        <f>April!N209</f>
        <v>0</v>
      </c>
      <c r="Q87" s="6">
        <f>May!N210</f>
        <v>0</v>
      </c>
      <c r="R87" s="6">
        <f>June!N208</f>
        <v>0</v>
      </c>
      <c r="S87" s="6">
        <f t="shared" si="84"/>
        <v>0</v>
      </c>
      <c r="T87" s="36">
        <f t="shared" si="85"/>
        <v>0</v>
      </c>
    </row>
    <row r="88" spans="1:20" x14ac:dyDescent="0.25">
      <c r="A88" s="12" t="s">
        <v>150</v>
      </c>
      <c r="B88" s="16" t="s">
        <v>150</v>
      </c>
      <c r="D88" s="30">
        <f>July!N206</f>
        <v>0</v>
      </c>
      <c r="E88" s="30">
        <f>August!N211</f>
        <v>0</v>
      </c>
      <c r="F88" s="30">
        <f>September!N211</f>
        <v>0</v>
      </c>
      <c r="G88" s="30">
        <f t="shared" si="81"/>
        <v>0</v>
      </c>
      <c r="H88" s="9">
        <f>October!N211</f>
        <v>0</v>
      </c>
      <c r="I88" s="9">
        <f>November!N207</f>
        <v>0</v>
      </c>
      <c r="J88" s="9">
        <f>December!N205</f>
        <v>0</v>
      </c>
      <c r="K88" s="9">
        <f t="shared" si="82"/>
        <v>0</v>
      </c>
      <c r="L88" s="33">
        <f>January!N202</f>
        <v>0</v>
      </c>
      <c r="M88" s="33">
        <f>February!N209</f>
        <v>0</v>
      </c>
      <c r="N88" s="33">
        <f>March!N211</f>
        <v>0</v>
      </c>
      <c r="O88" s="33">
        <f t="shared" si="83"/>
        <v>0</v>
      </c>
      <c r="P88" s="6">
        <f>April!N210</f>
        <v>0</v>
      </c>
      <c r="Q88" s="6">
        <f>May!N211</f>
        <v>0</v>
      </c>
      <c r="R88" s="6">
        <f>June!N209</f>
        <v>0</v>
      </c>
      <c r="S88" s="6">
        <f t="shared" si="84"/>
        <v>0</v>
      </c>
      <c r="T88" s="36">
        <f t="shared" si="85"/>
        <v>0</v>
      </c>
    </row>
    <row r="89" spans="1:20" x14ac:dyDescent="0.25">
      <c r="A89" s="12" t="s">
        <v>151</v>
      </c>
      <c r="B89" s="16" t="s">
        <v>151</v>
      </c>
      <c r="D89" s="30">
        <f>July!N207</f>
        <v>0</v>
      </c>
      <c r="E89" s="30">
        <f>August!N212</f>
        <v>0</v>
      </c>
      <c r="F89" s="30">
        <f>September!N212</f>
        <v>0</v>
      </c>
      <c r="G89" s="30">
        <f t="shared" si="81"/>
        <v>0</v>
      </c>
      <c r="H89" s="9">
        <f>October!N212</f>
        <v>0</v>
      </c>
      <c r="I89" s="9">
        <f>November!N208</f>
        <v>0</v>
      </c>
      <c r="J89" s="9">
        <f>December!N206</f>
        <v>0</v>
      </c>
      <c r="K89" s="9">
        <f t="shared" si="82"/>
        <v>0</v>
      </c>
      <c r="L89" s="33">
        <f>January!N203</f>
        <v>0</v>
      </c>
      <c r="M89" s="33">
        <f>February!N210</f>
        <v>0</v>
      </c>
      <c r="N89" s="33">
        <f>March!N212</f>
        <v>0</v>
      </c>
      <c r="O89" s="33">
        <f t="shared" si="83"/>
        <v>0</v>
      </c>
      <c r="P89" s="6">
        <f>April!N211</f>
        <v>0</v>
      </c>
      <c r="Q89" s="6">
        <f>May!N212</f>
        <v>0</v>
      </c>
      <c r="R89" s="6">
        <f>June!N210</f>
        <v>0</v>
      </c>
      <c r="S89" s="6">
        <f t="shared" si="84"/>
        <v>0</v>
      </c>
      <c r="T89" s="36">
        <f t="shared" si="85"/>
        <v>0</v>
      </c>
    </row>
    <row r="90" spans="1:20" x14ac:dyDescent="0.25">
      <c r="A90" s="12" t="s">
        <v>152</v>
      </c>
      <c r="B90" s="16" t="s">
        <v>152</v>
      </c>
      <c r="D90" s="30">
        <f>July!N208</f>
        <v>0</v>
      </c>
      <c r="E90" s="30">
        <f>August!N213</f>
        <v>0</v>
      </c>
      <c r="F90" s="30">
        <f>September!N213</f>
        <v>0</v>
      </c>
      <c r="G90" s="30">
        <f t="shared" si="81"/>
        <v>0</v>
      </c>
      <c r="H90" s="9">
        <f>October!N213</f>
        <v>0</v>
      </c>
      <c r="I90" s="9">
        <f>November!N209</f>
        <v>0</v>
      </c>
      <c r="J90" s="9">
        <f>December!N207</f>
        <v>0</v>
      </c>
      <c r="K90" s="9">
        <f t="shared" si="82"/>
        <v>0</v>
      </c>
      <c r="L90" s="33">
        <f>January!N204</f>
        <v>0</v>
      </c>
      <c r="M90" s="33">
        <f>February!N211</f>
        <v>0</v>
      </c>
      <c r="N90" s="33">
        <f>March!N213</f>
        <v>0</v>
      </c>
      <c r="O90" s="33">
        <f t="shared" si="83"/>
        <v>0</v>
      </c>
      <c r="P90" s="6">
        <f>April!N212</f>
        <v>0</v>
      </c>
      <c r="Q90" s="6">
        <f>May!N213</f>
        <v>0</v>
      </c>
      <c r="R90" s="6">
        <f>June!N211</f>
        <v>0</v>
      </c>
      <c r="S90" s="6">
        <f t="shared" si="84"/>
        <v>0</v>
      </c>
      <c r="T90" s="36">
        <f t="shared" si="85"/>
        <v>0</v>
      </c>
    </row>
    <row r="91" spans="1:20" x14ac:dyDescent="0.25">
      <c r="A91" s="12" t="s">
        <v>153</v>
      </c>
      <c r="B91" s="19" t="s">
        <v>153</v>
      </c>
      <c r="D91" s="30">
        <f>July!N209</f>
        <v>0</v>
      </c>
      <c r="E91" s="30">
        <f>August!N214</f>
        <v>0</v>
      </c>
      <c r="F91" s="30">
        <f>September!N214</f>
        <v>0</v>
      </c>
      <c r="G91" s="30">
        <f t="shared" si="81"/>
        <v>0</v>
      </c>
      <c r="H91" s="9">
        <f>October!N214</f>
        <v>0</v>
      </c>
      <c r="I91" s="9">
        <f>November!N210</f>
        <v>0</v>
      </c>
      <c r="J91" s="9">
        <f>December!N208</f>
        <v>0</v>
      </c>
      <c r="K91" s="9">
        <f t="shared" si="82"/>
        <v>0</v>
      </c>
      <c r="L91" s="33">
        <f>January!N205</f>
        <v>0</v>
      </c>
      <c r="M91" s="33">
        <f>February!N212</f>
        <v>0</v>
      </c>
      <c r="N91" s="33">
        <f>March!N214</f>
        <v>0</v>
      </c>
      <c r="O91" s="33">
        <f t="shared" si="83"/>
        <v>0</v>
      </c>
      <c r="P91" s="6">
        <f>April!N213</f>
        <v>0</v>
      </c>
      <c r="Q91" s="6">
        <f>May!N214</f>
        <v>0</v>
      </c>
      <c r="R91" s="6">
        <f>June!N212</f>
        <v>0</v>
      </c>
      <c r="S91" s="6">
        <f t="shared" si="84"/>
        <v>0</v>
      </c>
      <c r="T91" s="36">
        <f t="shared" si="85"/>
        <v>0</v>
      </c>
    </row>
    <row r="92" spans="1:20" x14ac:dyDescent="0.25">
      <c r="A92" s="12" t="s">
        <v>154</v>
      </c>
      <c r="B92" s="16" t="s">
        <v>154</v>
      </c>
      <c r="D92" s="30">
        <f>July!N210</f>
        <v>0</v>
      </c>
      <c r="E92" s="30">
        <f>August!N215</f>
        <v>0</v>
      </c>
      <c r="F92" s="30">
        <f>September!N215</f>
        <v>0</v>
      </c>
      <c r="G92" s="30">
        <f t="shared" si="81"/>
        <v>0</v>
      </c>
      <c r="H92" s="9">
        <f>October!N215</f>
        <v>0</v>
      </c>
      <c r="I92" s="9">
        <f>November!N211</f>
        <v>0</v>
      </c>
      <c r="J92" s="9">
        <f>December!N209</f>
        <v>0</v>
      </c>
      <c r="K92" s="9">
        <f t="shared" si="82"/>
        <v>0</v>
      </c>
      <c r="L92" s="33">
        <f>January!N206</f>
        <v>0</v>
      </c>
      <c r="M92" s="33">
        <f>February!N213</f>
        <v>0</v>
      </c>
      <c r="N92" s="33">
        <f>March!N215</f>
        <v>0</v>
      </c>
      <c r="O92" s="33">
        <f t="shared" si="83"/>
        <v>0</v>
      </c>
      <c r="P92" s="6">
        <f>April!N214</f>
        <v>0</v>
      </c>
      <c r="Q92" s="6">
        <f>May!N215</f>
        <v>0</v>
      </c>
      <c r="R92" s="6">
        <f>June!N213</f>
        <v>0</v>
      </c>
      <c r="S92" s="6">
        <f t="shared" si="84"/>
        <v>0</v>
      </c>
      <c r="T92" s="36">
        <f t="shared" si="85"/>
        <v>0</v>
      </c>
    </row>
    <row r="93" spans="1:20" x14ac:dyDescent="0.25">
      <c r="A93" s="12" t="s">
        <v>155</v>
      </c>
      <c r="B93" s="16" t="s">
        <v>155</v>
      </c>
      <c r="D93" s="30">
        <f>July!N211</f>
        <v>0</v>
      </c>
      <c r="E93" s="30">
        <f>August!N216</f>
        <v>0</v>
      </c>
      <c r="F93" s="30">
        <f>September!N216</f>
        <v>0</v>
      </c>
      <c r="G93" s="30">
        <f t="shared" si="81"/>
        <v>0</v>
      </c>
      <c r="H93" s="9">
        <f>October!N216</f>
        <v>0</v>
      </c>
      <c r="I93" s="9">
        <f>November!N212</f>
        <v>0</v>
      </c>
      <c r="J93" s="9">
        <f>December!N210</f>
        <v>0</v>
      </c>
      <c r="K93" s="9">
        <f t="shared" si="82"/>
        <v>0</v>
      </c>
      <c r="L93" s="33">
        <f>January!N207</f>
        <v>0</v>
      </c>
      <c r="M93" s="33">
        <f>February!N214</f>
        <v>0</v>
      </c>
      <c r="N93" s="33">
        <f>March!N216</f>
        <v>0</v>
      </c>
      <c r="O93" s="33">
        <f t="shared" si="83"/>
        <v>0</v>
      </c>
      <c r="P93" s="6">
        <f>April!N215</f>
        <v>0</v>
      </c>
      <c r="Q93" s="6">
        <f>May!N216</f>
        <v>0</v>
      </c>
      <c r="R93" s="6">
        <f>June!N214</f>
        <v>0</v>
      </c>
      <c r="S93" s="6">
        <f t="shared" si="84"/>
        <v>0</v>
      </c>
      <c r="T93" s="36">
        <f t="shared" si="85"/>
        <v>0</v>
      </c>
    </row>
    <row r="94" spans="1:20" x14ac:dyDescent="0.25">
      <c r="A94" s="12" t="s">
        <v>156</v>
      </c>
      <c r="B94" s="16" t="s">
        <v>156</v>
      </c>
      <c r="D94" s="30">
        <f>July!N212</f>
        <v>0</v>
      </c>
      <c r="E94" s="30">
        <f>August!N217</f>
        <v>0</v>
      </c>
      <c r="F94" s="30">
        <f>September!N217</f>
        <v>0</v>
      </c>
      <c r="G94" s="30">
        <f t="shared" si="81"/>
        <v>0</v>
      </c>
      <c r="H94" s="9">
        <f>October!N217</f>
        <v>0</v>
      </c>
      <c r="I94" s="9">
        <f>November!N213</f>
        <v>0</v>
      </c>
      <c r="J94" s="9">
        <f>December!N211</f>
        <v>0</v>
      </c>
      <c r="K94" s="9">
        <f t="shared" si="82"/>
        <v>0</v>
      </c>
      <c r="L94" s="33">
        <f>January!N208</f>
        <v>0</v>
      </c>
      <c r="M94" s="33">
        <f>February!N215</f>
        <v>0</v>
      </c>
      <c r="N94" s="33">
        <f>March!N217</f>
        <v>0</v>
      </c>
      <c r="O94" s="33">
        <f t="shared" si="83"/>
        <v>0</v>
      </c>
      <c r="P94" s="6">
        <f>April!N216</f>
        <v>0</v>
      </c>
      <c r="Q94" s="6">
        <f>May!N217</f>
        <v>0</v>
      </c>
      <c r="R94" s="6">
        <f>June!N215</f>
        <v>0</v>
      </c>
      <c r="S94" s="6">
        <f t="shared" si="84"/>
        <v>0</v>
      </c>
      <c r="T94" s="36">
        <f t="shared" si="85"/>
        <v>0</v>
      </c>
    </row>
    <row r="95" spans="1:20" x14ac:dyDescent="0.25">
      <c r="A95" s="12" t="s">
        <v>157</v>
      </c>
      <c r="B95" s="16" t="s">
        <v>157</v>
      </c>
      <c r="D95" s="30">
        <f>July!N213</f>
        <v>0</v>
      </c>
      <c r="E95" s="30">
        <f>August!N218</f>
        <v>0</v>
      </c>
      <c r="F95" s="30">
        <f>September!N218</f>
        <v>0</v>
      </c>
      <c r="G95" s="30">
        <f t="shared" si="81"/>
        <v>0</v>
      </c>
      <c r="H95" s="9">
        <f>October!N218</f>
        <v>0</v>
      </c>
      <c r="I95" s="9">
        <f>November!N214</f>
        <v>0</v>
      </c>
      <c r="J95" s="9">
        <f>December!N212</f>
        <v>0</v>
      </c>
      <c r="K95" s="9">
        <f t="shared" si="82"/>
        <v>0</v>
      </c>
      <c r="L95" s="33">
        <f>January!N209</f>
        <v>0</v>
      </c>
      <c r="M95" s="33">
        <f>February!N216</f>
        <v>0</v>
      </c>
      <c r="N95" s="33">
        <f>March!N218</f>
        <v>0</v>
      </c>
      <c r="O95" s="33">
        <f t="shared" si="83"/>
        <v>0</v>
      </c>
      <c r="P95" s="6">
        <f>April!N217</f>
        <v>0</v>
      </c>
      <c r="Q95" s="6">
        <f>May!N218</f>
        <v>0</v>
      </c>
      <c r="R95" s="6">
        <f>June!N216</f>
        <v>0</v>
      </c>
      <c r="S95" s="6">
        <f t="shared" si="84"/>
        <v>0</v>
      </c>
      <c r="T95" s="36">
        <f t="shared" si="85"/>
        <v>0</v>
      </c>
    </row>
    <row r="96" spans="1:20" x14ac:dyDescent="0.25">
      <c r="A96" s="12" t="s">
        <v>158</v>
      </c>
      <c r="B96" s="16" t="s">
        <v>158</v>
      </c>
      <c r="D96" s="30">
        <f>July!N214</f>
        <v>0</v>
      </c>
      <c r="E96" s="30">
        <f>August!N219</f>
        <v>0</v>
      </c>
      <c r="F96" s="30">
        <f>September!N219</f>
        <v>0</v>
      </c>
      <c r="G96" s="30">
        <f t="shared" si="81"/>
        <v>0</v>
      </c>
      <c r="H96" s="9">
        <f>October!N219</f>
        <v>0</v>
      </c>
      <c r="I96" s="9">
        <f>November!N215</f>
        <v>0</v>
      </c>
      <c r="J96" s="9">
        <f>December!N213</f>
        <v>0</v>
      </c>
      <c r="K96" s="9">
        <f t="shared" si="82"/>
        <v>0</v>
      </c>
      <c r="L96" s="33">
        <f>January!N210</f>
        <v>0</v>
      </c>
      <c r="M96" s="33">
        <f>February!N217</f>
        <v>0</v>
      </c>
      <c r="N96" s="33">
        <f>March!N219</f>
        <v>0</v>
      </c>
      <c r="O96" s="33">
        <f t="shared" si="83"/>
        <v>0</v>
      </c>
      <c r="P96" s="6">
        <f>April!N218</f>
        <v>0</v>
      </c>
      <c r="Q96" s="6">
        <f>May!N219</f>
        <v>0</v>
      </c>
      <c r="R96" s="6">
        <f>June!N217</f>
        <v>0</v>
      </c>
      <c r="S96" s="6">
        <f t="shared" si="84"/>
        <v>0</v>
      </c>
      <c r="T96" s="36">
        <f t="shared" si="85"/>
        <v>0</v>
      </c>
    </row>
    <row r="97" spans="1:20" x14ac:dyDescent="0.25">
      <c r="A97" s="12" t="s">
        <v>159</v>
      </c>
      <c r="B97" s="16" t="s">
        <v>159</v>
      </c>
      <c r="D97" s="30">
        <f>July!N215</f>
        <v>0</v>
      </c>
      <c r="E97" s="30">
        <f>August!N220</f>
        <v>0</v>
      </c>
      <c r="F97" s="30">
        <f>September!N220</f>
        <v>0</v>
      </c>
      <c r="G97" s="30">
        <f t="shared" si="81"/>
        <v>0</v>
      </c>
      <c r="H97" s="9">
        <f>October!N220</f>
        <v>0</v>
      </c>
      <c r="I97" s="9">
        <f>November!N216</f>
        <v>0</v>
      </c>
      <c r="J97" s="9">
        <f>December!N214</f>
        <v>0</v>
      </c>
      <c r="K97" s="9">
        <f t="shared" si="82"/>
        <v>0</v>
      </c>
      <c r="L97" s="33">
        <f>January!N211</f>
        <v>0</v>
      </c>
      <c r="M97" s="33">
        <f>February!N218</f>
        <v>0</v>
      </c>
      <c r="N97" s="33">
        <f>March!N220</f>
        <v>0</v>
      </c>
      <c r="O97" s="33">
        <f t="shared" si="83"/>
        <v>0</v>
      </c>
      <c r="P97" s="6">
        <f>April!N219</f>
        <v>0</v>
      </c>
      <c r="Q97" s="6">
        <f>May!N220</f>
        <v>0</v>
      </c>
      <c r="R97" s="6">
        <f>June!N218</f>
        <v>0</v>
      </c>
      <c r="S97" s="6">
        <f t="shared" si="84"/>
        <v>0</v>
      </c>
      <c r="T97" s="36">
        <f t="shared" si="85"/>
        <v>0</v>
      </c>
    </row>
    <row r="98" spans="1:20" x14ac:dyDescent="0.25">
      <c r="A98" s="12" t="s">
        <v>160</v>
      </c>
      <c r="B98" s="16" t="s">
        <v>160</v>
      </c>
      <c r="D98" s="30">
        <f>July!N216</f>
        <v>0</v>
      </c>
      <c r="E98" s="30">
        <f>August!N221</f>
        <v>0</v>
      </c>
      <c r="F98" s="30">
        <f>September!N221</f>
        <v>0</v>
      </c>
      <c r="G98" s="30">
        <f>SUM(D98:F98)</f>
        <v>0</v>
      </c>
      <c r="H98" s="9">
        <f>October!N221</f>
        <v>0</v>
      </c>
      <c r="I98" s="9">
        <f>November!N217</f>
        <v>0</v>
      </c>
      <c r="J98" s="9">
        <f>December!N215</f>
        <v>0</v>
      </c>
      <c r="K98" s="9">
        <f>SUM(H98:J98)</f>
        <v>0</v>
      </c>
      <c r="L98" s="33">
        <f>January!N212</f>
        <v>0</v>
      </c>
      <c r="M98" s="33">
        <f>February!N219</f>
        <v>0</v>
      </c>
      <c r="N98" s="33">
        <f>March!N221</f>
        <v>0</v>
      </c>
      <c r="O98" s="33">
        <f>SUM(L98:N98)</f>
        <v>0</v>
      </c>
      <c r="P98" s="6">
        <f>April!N220</f>
        <v>0</v>
      </c>
      <c r="Q98" s="6">
        <f>May!N221</f>
        <v>0</v>
      </c>
      <c r="R98" s="6">
        <f>June!N219</f>
        <v>0</v>
      </c>
      <c r="S98" s="6">
        <f>SUM(P98:R98)</f>
        <v>0</v>
      </c>
      <c r="T98" s="36">
        <f t="shared" si="85"/>
        <v>0</v>
      </c>
    </row>
    <row r="99" spans="1:20" x14ac:dyDescent="0.25">
      <c r="A99" s="12" t="s">
        <v>161</v>
      </c>
      <c r="B99" s="16" t="s">
        <v>161</v>
      </c>
      <c r="D99" s="30">
        <f>July!N217</f>
        <v>0</v>
      </c>
      <c r="E99" s="30">
        <f>August!N222</f>
        <v>0</v>
      </c>
      <c r="F99" s="30">
        <f>September!N222</f>
        <v>0</v>
      </c>
      <c r="G99" s="30">
        <f t="shared" ref="G99:G106" si="86">SUM(D99:F99)</f>
        <v>0</v>
      </c>
      <c r="H99" s="9">
        <f>October!N222</f>
        <v>0</v>
      </c>
      <c r="I99" s="9">
        <f>November!N218</f>
        <v>0</v>
      </c>
      <c r="J99" s="9">
        <f>December!N216</f>
        <v>0</v>
      </c>
      <c r="K99" s="9">
        <f t="shared" ref="K99:K106" si="87">SUM(H99:J99)</f>
        <v>0</v>
      </c>
      <c r="L99" s="33">
        <f>January!N213</f>
        <v>0</v>
      </c>
      <c r="M99" s="33">
        <f>February!N220</f>
        <v>0</v>
      </c>
      <c r="N99" s="33">
        <f>March!N222</f>
        <v>0</v>
      </c>
      <c r="O99" s="33">
        <f t="shared" ref="O99:O106" si="88">SUM(L99:N99)</f>
        <v>0</v>
      </c>
      <c r="P99" s="6">
        <f>April!N221</f>
        <v>0</v>
      </c>
      <c r="Q99" s="6">
        <f>May!N222</f>
        <v>0</v>
      </c>
      <c r="R99" s="6">
        <f>June!N220</f>
        <v>0</v>
      </c>
      <c r="S99" s="6">
        <f t="shared" ref="S99:S106" si="89">SUM(P99:R99)</f>
        <v>0</v>
      </c>
      <c r="T99" s="36">
        <f t="shared" ref="T99:T106" si="90">SUM(G99,K99,O99,S99)</f>
        <v>0</v>
      </c>
    </row>
    <row r="100" spans="1:20" x14ac:dyDescent="0.25">
      <c r="A100" s="12" t="s">
        <v>162</v>
      </c>
      <c r="B100" s="16" t="s">
        <v>162</v>
      </c>
      <c r="D100" s="30">
        <f>July!N218</f>
        <v>0</v>
      </c>
      <c r="E100" s="30">
        <f>August!N223</f>
        <v>0</v>
      </c>
      <c r="F100" s="30">
        <f>September!N223</f>
        <v>0</v>
      </c>
      <c r="G100" s="30">
        <f t="shared" si="86"/>
        <v>0</v>
      </c>
      <c r="H100" s="9">
        <f>October!N223</f>
        <v>0</v>
      </c>
      <c r="I100" s="9">
        <f>November!N219</f>
        <v>0</v>
      </c>
      <c r="J100" s="9">
        <f>December!N217</f>
        <v>0</v>
      </c>
      <c r="K100" s="9">
        <f t="shared" si="87"/>
        <v>0</v>
      </c>
      <c r="L100" s="33">
        <f>January!N214</f>
        <v>0</v>
      </c>
      <c r="M100" s="33">
        <f>February!N221</f>
        <v>0</v>
      </c>
      <c r="N100" s="33">
        <f>March!N223</f>
        <v>0</v>
      </c>
      <c r="O100" s="33">
        <f t="shared" si="88"/>
        <v>0</v>
      </c>
      <c r="P100" s="6">
        <f>April!N222</f>
        <v>0</v>
      </c>
      <c r="Q100" s="6">
        <f>May!N223</f>
        <v>0</v>
      </c>
      <c r="R100" s="6">
        <f>June!N221</f>
        <v>0</v>
      </c>
      <c r="S100" s="6">
        <f t="shared" si="89"/>
        <v>0</v>
      </c>
      <c r="T100" s="36">
        <f t="shared" si="90"/>
        <v>0</v>
      </c>
    </row>
    <row r="101" spans="1:20" x14ac:dyDescent="0.25">
      <c r="A101" s="12" t="s">
        <v>163</v>
      </c>
      <c r="B101" s="16" t="s">
        <v>163</v>
      </c>
      <c r="D101" s="30">
        <f>July!N219</f>
        <v>0</v>
      </c>
      <c r="E101" s="30">
        <f>August!N224</f>
        <v>0</v>
      </c>
      <c r="F101" s="30">
        <f>September!N224</f>
        <v>0</v>
      </c>
      <c r="G101" s="30">
        <f t="shared" si="86"/>
        <v>0</v>
      </c>
      <c r="H101" s="9">
        <f>October!N224</f>
        <v>0</v>
      </c>
      <c r="I101" s="9">
        <f>November!N220</f>
        <v>0</v>
      </c>
      <c r="J101" s="9">
        <f>December!N218</f>
        <v>0</v>
      </c>
      <c r="K101" s="9">
        <f t="shared" si="87"/>
        <v>0</v>
      </c>
      <c r="L101" s="33">
        <f>January!N215</f>
        <v>0</v>
      </c>
      <c r="M101" s="33">
        <f>February!N222</f>
        <v>0</v>
      </c>
      <c r="N101" s="33">
        <f>March!N224</f>
        <v>0</v>
      </c>
      <c r="O101" s="33">
        <f t="shared" si="88"/>
        <v>0</v>
      </c>
      <c r="P101" s="6">
        <f>April!N223</f>
        <v>0</v>
      </c>
      <c r="Q101" s="6">
        <f>May!N224</f>
        <v>0</v>
      </c>
      <c r="R101" s="6">
        <f>June!N222</f>
        <v>0</v>
      </c>
      <c r="S101" s="6">
        <f t="shared" si="89"/>
        <v>0</v>
      </c>
      <c r="T101" s="36">
        <f t="shared" si="90"/>
        <v>0</v>
      </c>
    </row>
    <row r="102" spans="1:20" x14ac:dyDescent="0.25">
      <c r="A102" s="12" t="s">
        <v>164</v>
      </c>
      <c r="B102" s="16" t="s">
        <v>164</v>
      </c>
      <c r="D102" s="30">
        <f>July!N220</f>
        <v>0</v>
      </c>
      <c r="E102" s="30">
        <f>August!N225</f>
        <v>0</v>
      </c>
      <c r="F102" s="30">
        <f>September!N225</f>
        <v>0</v>
      </c>
      <c r="G102" s="30">
        <f t="shared" si="86"/>
        <v>0</v>
      </c>
      <c r="H102" s="9">
        <f>October!N225</f>
        <v>0</v>
      </c>
      <c r="I102" s="9">
        <f>November!N221</f>
        <v>0</v>
      </c>
      <c r="J102" s="9">
        <f>December!N219</f>
        <v>0</v>
      </c>
      <c r="K102" s="9">
        <f t="shared" si="87"/>
        <v>0</v>
      </c>
      <c r="L102" s="33">
        <f>January!N216</f>
        <v>0</v>
      </c>
      <c r="M102" s="33">
        <f>February!N223</f>
        <v>0</v>
      </c>
      <c r="N102" s="33">
        <f>March!N225</f>
        <v>0</v>
      </c>
      <c r="O102" s="33">
        <f t="shared" si="88"/>
        <v>0</v>
      </c>
      <c r="P102" s="6">
        <f>April!N224</f>
        <v>0</v>
      </c>
      <c r="Q102" s="6">
        <f>May!N225</f>
        <v>0</v>
      </c>
      <c r="R102" s="6">
        <f>June!N223</f>
        <v>0</v>
      </c>
      <c r="S102" s="6">
        <f t="shared" si="89"/>
        <v>0</v>
      </c>
      <c r="T102" s="36">
        <f t="shared" si="90"/>
        <v>0</v>
      </c>
    </row>
    <row r="103" spans="1:20" x14ac:dyDescent="0.25">
      <c r="A103" s="12" t="s">
        <v>165</v>
      </c>
      <c r="B103" s="16" t="s">
        <v>165</v>
      </c>
      <c r="D103" s="30">
        <f>July!N221</f>
        <v>0</v>
      </c>
      <c r="E103" s="30">
        <f>August!N226</f>
        <v>0</v>
      </c>
      <c r="F103" s="30">
        <f>September!N226</f>
        <v>0</v>
      </c>
      <c r="G103" s="30">
        <f t="shared" si="86"/>
        <v>0</v>
      </c>
      <c r="H103" s="9">
        <f>October!N226</f>
        <v>0</v>
      </c>
      <c r="I103" s="9">
        <f>November!N222</f>
        <v>0</v>
      </c>
      <c r="J103" s="9">
        <f>December!N220</f>
        <v>0</v>
      </c>
      <c r="K103" s="9">
        <f t="shared" si="87"/>
        <v>0</v>
      </c>
      <c r="L103" s="33">
        <f>January!N217</f>
        <v>0</v>
      </c>
      <c r="M103" s="33">
        <f>February!N224</f>
        <v>0</v>
      </c>
      <c r="N103" s="33">
        <f>March!N226</f>
        <v>0</v>
      </c>
      <c r="O103" s="33">
        <f t="shared" si="88"/>
        <v>0</v>
      </c>
      <c r="P103" s="6">
        <f>April!N225</f>
        <v>0</v>
      </c>
      <c r="Q103" s="6">
        <f>May!N226</f>
        <v>0</v>
      </c>
      <c r="R103" s="6">
        <f>June!N224</f>
        <v>0</v>
      </c>
      <c r="S103" s="6">
        <f t="shared" si="89"/>
        <v>0</v>
      </c>
      <c r="T103" s="36">
        <f t="shared" si="90"/>
        <v>0</v>
      </c>
    </row>
    <row r="104" spans="1:20" x14ac:dyDescent="0.25">
      <c r="A104" s="12" t="s">
        <v>166</v>
      </c>
      <c r="B104" s="16" t="s">
        <v>166</v>
      </c>
      <c r="D104" s="30">
        <f>July!N222</f>
        <v>0</v>
      </c>
      <c r="E104" s="30">
        <f>August!N227</f>
        <v>0</v>
      </c>
      <c r="F104" s="30">
        <f>September!N227</f>
        <v>0</v>
      </c>
      <c r="G104" s="30">
        <f t="shared" si="86"/>
        <v>0</v>
      </c>
      <c r="H104" s="9">
        <f>October!N227</f>
        <v>0</v>
      </c>
      <c r="I104" s="9">
        <f>November!N223</f>
        <v>0</v>
      </c>
      <c r="J104" s="9">
        <f>December!N221</f>
        <v>0</v>
      </c>
      <c r="K104" s="9">
        <f t="shared" si="87"/>
        <v>0</v>
      </c>
      <c r="L104" s="33">
        <f>January!N218</f>
        <v>0</v>
      </c>
      <c r="M104" s="33">
        <f>February!N225</f>
        <v>0</v>
      </c>
      <c r="N104" s="33">
        <f>March!N227</f>
        <v>0</v>
      </c>
      <c r="O104" s="33">
        <f t="shared" si="88"/>
        <v>0</v>
      </c>
      <c r="P104" s="6">
        <f>April!N226</f>
        <v>0</v>
      </c>
      <c r="Q104" s="6">
        <f>May!N227</f>
        <v>0</v>
      </c>
      <c r="R104" s="6">
        <f>June!N225</f>
        <v>0</v>
      </c>
      <c r="S104" s="6">
        <f t="shared" si="89"/>
        <v>0</v>
      </c>
      <c r="T104" s="36">
        <f t="shared" si="90"/>
        <v>0</v>
      </c>
    </row>
    <row r="105" spans="1:20" x14ac:dyDescent="0.25">
      <c r="A105" s="12" t="s">
        <v>167</v>
      </c>
      <c r="B105" s="16" t="s">
        <v>167</v>
      </c>
      <c r="D105" s="30">
        <f>July!N223</f>
        <v>0</v>
      </c>
      <c r="E105" s="30">
        <f>August!N228</f>
        <v>0</v>
      </c>
      <c r="F105" s="30">
        <f>September!N228</f>
        <v>0</v>
      </c>
      <c r="G105" s="30">
        <f t="shared" si="86"/>
        <v>0</v>
      </c>
      <c r="H105" s="9">
        <f>October!N228</f>
        <v>0</v>
      </c>
      <c r="I105" s="9">
        <f>November!N224</f>
        <v>0</v>
      </c>
      <c r="J105" s="9">
        <f>December!N222</f>
        <v>0</v>
      </c>
      <c r="K105" s="9">
        <f t="shared" si="87"/>
        <v>0</v>
      </c>
      <c r="L105" s="33">
        <f>January!N219</f>
        <v>0</v>
      </c>
      <c r="M105" s="33">
        <f>February!N226</f>
        <v>0</v>
      </c>
      <c r="N105" s="33">
        <f>March!N228</f>
        <v>0</v>
      </c>
      <c r="O105" s="33">
        <f t="shared" si="88"/>
        <v>0</v>
      </c>
      <c r="P105" s="6">
        <f>April!N227</f>
        <v>0</v>
      </c>
      <c r="Q105" s="6">
        <f>May!N228</f>
        <v>0</v>
      </c>
      <c r="R105" s="6">
        <f>June!N226</f>
        <v>0</v>
      </c>
      <c r="S105" s="6">
        <f t="shared" si="89"/>
        <v>0</v>
      </c>
      <c r="T105" s="36">
        <f t="shared" si="90"/>
        <v>0</v>
      </c>
    </row>
    <row r="106" spans="1:20" x14ac:dyDescent="0.25">
      <c r="A106" s="12" t="s">
        <v>168</v>
      </c>
      <c r="B106" s="16" t="s">
        <v>168</v>
      </c>
      <c r="D106" s="30">
        <f>July!N224</f>
        <v>0</v>
      </c>
      <c r="E106" s="30">
        <f>August!N229</f>
        <v>0</v>
      </c>
      <c r="F106" s="30">
        <f>September!N229</f>
        <v>0</v>
      </c>
      <c r="G106" s="30">
        <f t="shared" si="86"/>
        <v>0</v>
      </c>
      <c r="H106" s="9">
        <f>October!N229</f>
        <v>0</v>
      </c>
      <c r="I106" s="9">
        <f>November!N225</f>
        <v>0</v>
      </c>
      <c r="J106" s="9">
        <f>December!N223</f>
        <v>0</v>
      </c>
      <c r="K106" s="9">
        <f t="shared" si="87"/>
        <v>0</v>
      </c>
      <c r="L106" s="33">
        <f>January!N220</f>
        <v>0</v>
      </c>
      <c r="M106" s="33">
        <f>February!N227</f>
        <v>0</v>
      </c>
      <c r="N106" s="33">
        <f>March!N229</f>
        <v>0</v>
      </c>
      <c r="O106" s="33">
        <f t="shared" si="88"/>
        <v>0</v>
      </c>
      <c r="P106" s="6">
        <f>April!N228</f>
        <v>0</v>
      </c>
      <c r="Q106" s="6">
        <f>May!N229</f>
        <v>0</v>
      </c>
      <c r="R106" s="6">
        <f>June!N227</f>
        <v>0</v>
      </c>
      <c r="S106" s="6">
        <f t="shared" si="89"/>
        <v>0</v>
      </c>
      <c r="T106" s="36">
        <f t="shared" si="90"/>
        <v>0</v>
      </c>
    </row>
    <row r="107" spans="1:20" x14ac:dyDescent="0.25">
      <c r="A107" s="12"/>
    </row>
    <row r="108" spans="1:20" x14ac:dyDescent="0.25">
      <c r="A108" s="37" t="s">
        <v>169</v>
      </c>
      <c r="B108" s="13"/>
    </row>
    <row r="109" spans="1:20" x14ac:dyDescent="0.25">
      <c r="A109" s="2" t="s">
        <v>170</v>
      </c>
      <c r="B109" s="17" t="s">
        <v>170</v>
      </c>
      <c r="D109" s="30">
        <f>July!O198</f>
        <v>0</v>
      </c>
      <c r="E109" s="30">
        <f>August!O203</f>
        <v>0</v>
      </c>
      <c r="F109" s="30">
        <f>September!O203</f>
        <v>0</v>
      </c>
      <c r="G109" s="30">
        <f>SUM(D109:F109)</f>
        <v>0</v>
      </c>
      <c r="H109" s="9">
        <f>October!O203</f>
        <v>0</v>
      </c>
      <c r="I109" s="9">
        <f>November!O199</f>
        <v>0</v>
      </c>
      <c r="J109" s="9">
        <f>December!O197</f>
        <v>0</v>
      </c>
      <c r="K109" s="9">
        <f>SUM(H109:J109)</f>
        <v>0</v>
      </c>
      <c r="L109" s="33">
        <f>January!O194</f>
        <v>0</v>
      </c>
      <c r="M109" s="33">
        <f>February!O201</f>
        <v>0</v>
      </c>
      <c r="N109" s="33">
        <f>March!O203</f>
        <v>0</v>
      </c>
      <c r="O109" s="33">
        <f>SUM(L109:N109)</f>
        <v>0</v>
      </c>
      <c r="P109" s="6">
        <f>April!O202</f>
        <v>0</v>
      </c>
      <c r="Q109" s="6">
        <f>May!O203</f>
        <v>0</v>
      </c>
      <c r="R109" s="6">
        <f>June!O201</f>
        <v>0</v>
      </c>
      <c r="S109" s="6">
        <f>SUM(P109:R109)</f>
        <v>0</v>
      </c>
      <c r="T109" s="36">
        <f t="shared" ref="T109:T114" si="91">SUM(G109,K109,O109,S109)</f>
        <v>0</v>
      </c>
    </row>
    <row r="110" spans="1:20" x14ac:dyDescent="0.25">
      <c r="A110" s="2" t="s">
        <v>171</v>
      </c>
      <c r="B110" s="17" t="s">
        <v>171</v>
      </c>
      <c r="D110" s="30">
        <f>July!O199</f>
        <v>0</v>
      </c>
      <c r="E110" s="30">
        <f>August!O204</f>
        <v>0</v>
      </c>
      <c r="F110" s="30">
        <f>September!O204</f>
        <v>0</v>
      </c>
      <c r="G110" s="30">
        <f>SUM(D110:F110)</f>
        <v>0</v>
      </c>
      <c r="H110" s="9">
        <f>October!O204</f>
        <v>0</v>
      </c>
      <c r="I110" s="9">
        <f>November!O200</f>
        <v>0</v>
      </c>
      <c r="J110" s="9">
        <f>December!O198</f>
        <v>0</v>
      </c>
      <c r="K110" s="9">
        <f>SUM(H110:J110)</f>
        <v>0</v>
      </c>
      <c r="L110" s="33">
        <f>January!O195</f>
        <v>0</v>
      </c>
      <c r="M110" s="33">
        <f>February!O202</f>
        <v>0</v>
      </c>
      <c r="N110" s="33">
        <f>March!O204</f>
        <v>0</v>
      </c>
      <c r="O110" s="33">
        <f>SUM(L110:N110)</f>
        <v>0</v>
      </c>
      <c r="P110" s="6">
        <f>April!O203</f>
        <v>0</v>
      </c>
      <c r="Q110" s="6">
        <f>May!O204</f>
        <v>0</v>
      </c>
      <c r="R110" s="6">
        <f>June!O202</f>
        <v>0</v>
      </c>
      <c r="S110" s="6">
        <f>SUM(P110:R110)</f>
        <v>0</v>
      </c>
      <c r="T110" s="36">
        <f t="shared" si="91"/>
        <v>0</v>
      </c>
    </row>
    <row r="111" spans="1:20" x14ac:dyDescent="0.25">
      <c r="A111" s="2" t="s">
        <v>172</v>
      </c>
      <c r="B111" s="17" t="s">
        <v>172</v>
      </c>
      <c r="D111" s="30">
        <f>July!O200</f>
        <v>0</v>
      </c>
      <c r="E111" s="30">
        <f>August!O205</f>
        <v>0</v>
      </c>
      <c r="F111" s="30">
        <f>September!O205</f>
        <v>0</v>
      </c>
      <c r="G111" s="30">
        <f>SUM(D111:F111)</f>
        <v>0</v>
      </c>
      <c r="H111" s="9">
        <f>October!O205</f>
        <v>0</v>
      </c>
      <c r="I111" s="9">
        <f>November!O201</f>
        <v>0</v>
      </c>
      <c r="J111" s="9">
        <f>December!O199</f>
        <v>0</v>
      </c>
      <c r="K111" s="9">
        <f>SUM(H111:J111)</f>
        <v>0</v>
      </c>
      <c r="L111" s="33">
        <f>January!O196</f>
        <v>0</v>
      </c>
      <c r="M111" s="33">
        <f>February!O203</f>
        <v>0</v>
      </c>
      <c r="N111" s="33">
        <f>March!O205</f>
        <v>0</v>
      </c>
      <c r="O111" s="33">
        <f>SUM(L111:N111)</f>
        <v>0</v>
      </c>
      <c r="P111" s="6">
        <f>April!O204</f>
        <v>0</v>
      </c>
      <c r="Q111" s="6">
        <f>May!O205</f>
        <v>0</v>
      </c>
      <c r="R111" s="6">
        <f>June!O203</f>
        <v>0</v>
      </c>
      <c r="S111" s="6">
        <f>SUM(P111:R111)</f>
        <v>0</v>
      </c>
      <c r="T111" s="36">
        <f t="shared" si="91"/>
        <v>0</v>
      </c>
    </row>
    <row r="112" spans="1:20" x14ac:dyDescent="0.25">
      <c r="A112" s="2" t="s">
        <v>173</v>
      </c>
      <c r="B112" s="17" t="s">
        <v>173</v>
      </c>
      <c r="O112" s="33"/>
    </row>
    <row r="113" spans="1:20" x14ac:dyDescent="0.25">
      <c r="A113" s="2" t="s">
        <v>174</v>
      </c>
      <c r="B113" s="17" t="s">
        <v>174</v>
      </c>
      <c r="O113" s="33"/>
    </row>
    <row r="114" spans="1:20" x14ac:dyDescent="0.25">
      <c r="A114" s="2" t="s">
        <v>175</v>
      </c>
      <c r="B114" s="17" t="s">
        <v>175</v>
      </c>
      <c r="D114" s="30">
        <f>July!O201</f>
        <v>0</v>
      </c>
      <c r="E114" s="30">
        <f>August!O206</f>
        <v>0</v>
      </c>
      <c r="F114" s="30">
        <f>September!O206</f>
        <v>0</v>
      </c>
      <c r="G114" s="30">
        <f>SUM(D114:F114)</f>
        <v>0</v>
      </c>
      <c r="H114" s="9">
        <f>October!O206</f>
        <v>0</v>
      </c>
      <c r="I114" s="9">
        <f>November!O202</f>
        <v>0</v>
      </c>
      <c r="J114" s="9">
        <f>December!O200</f>
        <v>0</v>
      </c>
      <c r="K114" s="9">
        <f>SUM(H114:J114)</f>
        <v>0</v>
      </c>
      <c r="L114" s="33">
        <f>January!O197</f>
        <v>0</v>
      </c>
      <c r="M114" s="33">
        <f>February!O204</f>
        <v>0</v>
      </c>
      <c r="N114" s="33">
        <f>March!O206</f>
        <v>0</v>
      </c>
      <c r="O114" s="33">
        <f>SUM(L114:N114)</f>
        <v>0</v>
      </c>
      <c r="P114" s="6">
        <f>April!O205</f>
        <v>0</v>
      </c>
      <c r="Q114" s="6">
        <f>May!O206</f>
        <v>0</v>
      </c>
      <c r="R114" s="6">
        <f>June!O204</f>
        <v>0</v>
      </c>
      <c r="S114" s="6">
        <f>SUM(P114:R114)</f>
        <v>0</v>
      </c>
      <c r="T114" s="36">
        <f t="shared" si="91"/>
        <v>0</v>
      </c>
    </row>
    <row r="115" spans="1:20" x14ac:dyDescent="0.25">
      <c r="A115" s="2"/>
      <c r="B115" s="17"/>
    </row>
    <row r="116" spans="1:20" x14ac:dyDescent="0.25">
      <c r="A116" s="37" t="s">
        <v>176</v>
      </c>
      <c r="B116" s="18"/>
    </row>
    <row r="117" spans="1:20" x14ac:dyDescent="0.25">
      <c r="A117" s="12" t="s">
        <v>177</v>
      </c>
      <c r="B117" s="13" t="s">
        <v>110</v>
      </c>
      <c r="D117" s="30">
        <f>July!P198</f>
        <v>0</v>
      </c>
      <c r="E117" s="30">
        <f>August!P203</f>
        <v>0</v>
      </c>
      <c r="F117" s="30">
        <f>September!P203</f>
        <v>0</v>
      </c>
      <c r="G117" s="30">
        <f>SUM(D117:F117)</f>
        <v>0</v>
      </c>
      <c r="H117" s="9">
        <f>October!P203</f>
        <v>0</v>
      </c>
      <c r="I117" s="9">
        <f>November!P199</f>
        <v>0</v>
      </c>
      <c r="J117" s="9">
        <f>December!P197</f>
        <v>0</v>
      </c>
      <c r="K117" s="9">
        <f>SUM(H117:J117)</f>
        <v>0</v>
      </c>
      <c r="L117" s="33">
        <f>January!P194</f>
        <v>0</v>
      </c>
      <c r="M117" s="33">
        <f>February!P201</f>
        <v>0</v>
      </c>
      <c r="N117" s="33">
        <f>March!P203</f>
        <v>0</v>
      </c>
      <c r="O117" s="33">
        <f>SUM(L117:N117)</f>
        <v>0</v>
      </c>
      <c r="P117" s="6">
        <f>April!P202</f>
        <v>0</v>
      </c>
      <c r="Q117" s="6">
        <f>May!P203</f>
        <v>0</v>
      </c>
      <c r="R117" s="6">
        <f>June!P201</f>
        <v>0</v>
      </c>
      <c r="S117" s="6">
        <f>SUM(P117:R117)</f>
        <v>0</v>
      </c>
      <c r="T117" s="36">
        <f t="shared" ref="T117:T151" si="92">SUM(G117,K117,O117,S117)</f>
        <v>0</v>
      </c>
    </row>
    <row r="118" spans="1:20" x14ac:dyDescent="0.25">
      <c r="A118" s="12" t="s">
        <v>178</v>
      </c>
      <c r="B118" s="13" t="s">
        <v>108</v>
      </c>
      <c r="D118" s="30">
        <f>July!P199</f>
        <v>0</v>
      </c>
      <c r="E118" s="30">
        <f>August!P204</f>
        <v>0</v>
      </c>
      <c r="F118" s="30">
        <f>September!P204</f>
        <v>0</v>
      </c>
      <c r="G118" s="30">
        <f t="shared" ref="G118:G151" si="93">SUM(D118:F118)</f>
        <v>0</v>
      </c>
      <c r="H118" s="9">
        <f>October!P204</f>
        <v>0</v>
      </c>
      <c r="I118" s="9">
        <f>November!P200</f>
        <v>0</v>
      </c>
      <c r="J118" s="9">
        <f>December!P198</f>
        <v>0</v>
      </c>
      <c r="K118" s="9">
        <f t="shared" ref="K118:K151" si="94">SUM(H118:J118)</f>
        <v>0</v>
      </c>
      <c r="L118" s="33">
        <f>January!P195</f>
        <v>0</v>
      </c>
      <c r="M118" s="33">
        <f>February!P202</f>
        <v>0</v>
      </c>
      <c r="N118" s="33">
        <f>March!P204</f>
        <v>0</v>
      </c>
      <c r="O118" s="33">
        <f t="shared" ref="O118:O151" si="95">SUM(L118:N118)</f>
        <v>0</v>
      </c>
      <c r="P118" s="6">
        <f>April!P203</f>
        <v>0</v>
      </c>
      <c r="Q118" s="6">
        <f>May!P204</f>
        <v>0</v>
      </c>
      <c r="R118" s="6">
        <f>June!P202</f>
        <v>0</v>
      </c>
      <c r="S118" s="6">
        <f t="shared" ref="S118:S151" si="96">SUM(P118:R118)</f>
        <v>0</v>
      </c>
      <c r="T118" s="36">
        <f t="shared" si="92"/>
        <v>0</v>
      </c>
    </row>
    <row r="119" spans="1:20" x14ac:dyDescent="0.25">
      <c r="A119" s="12" t="s">
        <v>179</v>
      </c>
      <c r="B119" s="13" t="s">
        <v>180</v>
      </c>
      <c r="D119" s="30">
        <f>July!P200</f>
        <v>0</v>
      </c>
      <c r="E119" s="30">
        <f>August!P205</f>
        <v>0</v>
      </c>
      <c r="F119" s="30">
        <f>September!P205</f>
        <v>0</v>
      </c>
      <c r="G119" s="30">
        <f t="shared" si="93"/>
        <v>0</v>
      </c>
      <c r="H119" s="9">
        <f>October!P205</f>
        <v>0</v>
      </c>
      <c r="I119" s="9">
        <f>November!P201</f>
        <v>0</v>
      </c>
      <c r="J119" s="9">
        <f>December!P199</f>
        <v>0</v>
      </c>
      <c r="K119" s="9">
        <f t="shared" si="94"/>
        <v>0</v>
      </c>
      <c r="L119" s="33">
        <f>January!P196</f>
        <v>0</v>
      </c>
      <c r="M119" s="33">
        <f>February!P203</f>
        <v>0</v>
      </c>
      <c r="N119" s="33">
        <f>March!P205</f>
        <v>0</v>
      </c>
      <c r="O119" s="33">
        <f t="shared" si="95"/>
        <v>0</v>
      </c>
      <c r="P119" s="6">
        <f>April!P204</f>
        <v>0</v>
      </c>
      <c r="Q119" s="6">
        <f>May!P205</f>
        <v>0</v>
      </c>
      <c r="R119" s="6">
        <f>June!P203</f>
        <v>0</v>
      </c>
      <c r="S119" s="6">
        <f t="shared" si="96"/>
        <v>0</v>
      </c>
      <c r="T119" s="36">
        <f t="shared" si="92"/>
        <v>0</v>
      </c>
    </row>
    <row r="120" spans="1:20" x14ac:dyDescent="0.25">
      <c r="A120" s="12" t="s">
        <v>181</v>
      </c>
      <c r="B120" s="13" t="s">
        <v>182</v>
      </c>
      <c r="D120" s="30">
        <f>July!P201</f>
        <v>0</v>
      </c>
      <c r="E120" s="30">
        <f>August!P206</f>
        <v>0</v>
      </c>
      <c r="F120" s="30">
        <f>September!P206</f>
        <v>0</v>
      </c>
      <c r="G120" s="30">
        <f t="shared" si="93"/>
        <v>0</v>
      </c>
      <c r="H120" s="9">
        <f>October!P206</f>
        <v>0</v>
      </c>
      <c r="I120" s="9">
        <f>November!P202</f>
        <v>0</v>
      </c>
      <c r="J120" s="9">
        <f>December!P200</f>
        <v>0</v>
      </c>
      <c r="K120" s="9">
        <f t="shared" si="94"/>
        <v>0</v>
      </c>
      <c r="L120" s="33">
        <f>January!P197</f>
        <v>0</v>
      </c>
      <c r="M120" s="33">
        <f>February!P204</f>
        <v>0</v>
      </c>
      <c r="N120" s="33">
        <f>March!P206</f>
        <v>0</v>
      </c>
      <c r="O120" s="33">
        <f t="shared" si="95"/>
        <v>0</v>
      </c>
      <c r="P120" s="6">
        <f>April!P205</f>
        <v>0</v>
      </c>
      <c r="Q120" s="6">
        <f>May!P206</f>
        <v>0</v>
      </c>
      <c r="R120" s="6">
        <f>June!P204</f>
        <v>0</v>
      </c>
      <c r="S120" s="6">
        <f t="shared" si="96"/>
        <v>0</v>
      </c>
      <c r="T120" s="36">
        <f t="shared" si="92"/>
        <v>0</v>
      </c>
    </row>
    <row r="121" spans="1:20" x14ac:dyDescent="0.25">
      <c r="A121" s="12" t="s">
        <v>183</v>
      </c>
      <c r="B121" s="13" t="s">
        <v>184</v>
      </c>
      <c r="D121" s="30">
        <f>July!P202</f>
        <v>0</v>
      </c>
      <c r="E121" s="30">
        <f>August!P207</f>
        <v>0</v>
      </c>
      <c r="F121" s="30">
        <f>September!P207</f>
        <v>0</v>
      </c>
      <c r="G121" s="30">
        <f t="shared" si="93"/>
        <v>0</v>
      </c>
      <c r="H121" s="9">
        <f>October!P207</f>
        <v>0</v>
      </c>
      <c r="I121" s="9">
        <f>November!P203</f>
        <v>0</v>
      </c>
      <c r="J121" s="9">
        <f>December!P201</f>
        <v>0</v>
      </c>
      <c r="K121" s="9">
        <f t="shared" si="94"/>
        <v>0</v>
      </c>
      <c r="L121" s="33">
        <f>January!P198</f>
        <v>0</v>
      </c>
      <c r="M121" s="33">
        <f>February!P205</f>
        <v>0</v>
      </c>
      <c r="N121" s="33">
        <f>March!P207</f>
        <v>0</v>
      </c>
      <c r="O121" s="33">
        <f t="shared" si="95"/>
        <v>0</v>
      </c>
      <c r="P121" s="6">
        <f>April!P206</f>
        <v>0</v>
      </c>
      <c r="Q121" s="6">
        <f>May!P207</f>
        <v>0</v>
      </c>
      <c r="R121" s="6">
        <f>June!P205</f>
        <v>0</v>
      </c>
      <c r="S121" s="6">
        <f t="shared" si="96"/>
        <v>0</v>
      </c>
      <c r="T121" s="36">
        <f t="shared" si="92"/>
        <v>0</v>
      </c>
    </row>
    <row r="122" spans="1:20" x14ac:dyDescent="0.25">
      <c r="A122" s="12" t="s">
        <v>185</v>
      </c>
      <c r="B122" s="13" t="s">
        <v>123</v>
      </c>
      <c r="D122" s="30">
        <f>July!P203</f>
        <v>0</v>
      </c>
      <c r="E122" s="30">
        <f>August!P208</f>
        <v>0</v>
      </c>
      <c r="F122" s="30">
        <f>September!P208</f>
        <v>0</v>
      </c>
      <c r="G122" s="30">
        <f t="shared" si="93"/>
        <v>0</v>
      </c>
      <c r="H122" s="9">
        <f>October!P208</f>
        <v>0</v>
      </c>
      <c r="I122" s="9">
        <f>November!P204</f>
        <v>0</v>
      </c>
      <c r="J122" s="9">
        <f>December!P202</f>
        <v>0</v>
      </c>
      <c r="K122" s="9">
        <f t="shared" si="94"/>
        <v>0</v>
      </c>
      <c r="L122" s="33">
        <f>January!P199</f>
        <v>0</v>
      </c>
      <c r="M122" s="33">
        <f>February!P206</f>
        <v>0</v>
      </c>
      <c r="N122" s="33">
        <f>March!P208</f>
        <v>0</v>
      </c>
      <c r="O122" s="33">
        <f t="shared" si="95"/>
        <v>0</v>
      </c>
      <c r="P122" s="6">
        <f>April!P207</f>
        <v>0</v>
      </c>
      <c r="Q122" s="6">
        <f>May!P208</f>
        <v>0</v>
      </c>
      <c r="R122" s="6">
        <f>June!P206</f>
        <v>0</v>
      </c>
      <c r="S122" s="6">
        <f t="shared" si="96"/>
        <v>0</v>
      </c>
      <c r="T122" s="36">
        <f t="shared" si="92"/>
        <v>0</v>
      </c>
    </row>
    <row r="123" spans="1:20" x14ac:dyDescent="0.25">
      <c r="A123" s="12" t="s">
        <v>186</v>
      </c>
      <c r="B123" s="13" t="s">
        <v>187</v>
      </c>
      <c r="D123" s="30">
        <f>July!P204</f>
        <v>0</v>
      </c>
      <c r="E123" s="30">
        <f>August!P209</f>
        <v>0</v>
      </c>
      <c r="F123" s="30">
        <f>September!P209</f>
        <v>0</v>
      </c>
      <c r="G123" s="30">
        <f t="shared" si="93"/>
        <v>0</v>
      </c>
      <c r="H123" s="9">
        <f>October!P209</f>
        <v>0</v>
      </c>
      <c r="I123" s="9">
        <f>November!P205</f>
        <v>0</v>
      </c>
      <c r="J123" s="9">
        <f>December!P203</f>
        <v>0</v>
      </c>
      <c r="K123" s="9">
        <f t="shared" si="94"/>
        <v>0</v>
      </c>
      <c r="L123" s="33">
        <f>January!P200</f>
        <v>0</v>
      </c>
      <c r="M123" s="33">
        <f>February!P207</f>
        <v>0</v>
      </c>
      <c r="N123" s="33">
        <f>March!P209</f>
        <v>0</v>
      </c>
      <c r="O123" s="33">
        <f t="shared" si="95"/>
        <v>0</v>
      </c>
      <c r="P123" s="6">
        <f>April!P208</f>
        <v>0</v>
      </c>
      <c r="Q123" s="6">
        <f>May!P209</f>
        <v>0</v>
      </c>
      <c r="R123" s="6">
        <f>June!P207</f>
        <v>0</v>
      </c>
      <c r="S123" s="6">
        <f t="shared" si="96"/>
        <v>0</v>
      </c>
      <c r="T123" s="36">
        <f t="shared" si="92"/>
        <v>0</v>
      </c>
    </row>
    <row r="124" spans="1:20" x14ac:dyDescent="0.25">
      <c r="A124" s="12" t="s">
        <v>188</v>
      </c>
      <c r="B124" s="13" t="s">
        <v>112</v>
      </c>
      <c r="D124" s="30">
        <f>July!P205</f>
        <v>0</v>
      </c>
      <c r="E124" s="30">
        <f>August!P210</f>
        <v>0</v>
      </c>
      <c r="F124" s="30">
        <f>September!P210</f>
        <v>0</v>
      </c>
      <c r="G124" s="30">
        <f t="shared" si="93"/>
        <v>0</v>
      </c>
      <c r="H124" s="9">
        <f>October!P210</f>
        <v>0</v>
      </c>
      <c r="I124" s="9">
        <f>November!P206</f>
        <v>0</v>
      </c>
      <c r="J124" s="9">
        <f>December!P204</f>
        <v>0</v>
      </c>
      <c r="K124" s="9">
        <f t="shared" si="94"/>
        <v>0</v>
      </c>
      <c r="L124" s="33">
        <f>January!P201</f>
        <v>0</v>
      </c>
      <c r="M124" s="33">
        <f>February!P208</f>
        <v>0</v>
      </c>
      <c r="N124" s="33">
        <f>March!P210</f>
        <v>0</v>
      </c>
      <c r="O124" s="33">
        <f t="shared" si="95"/>
        <v>0</v>
      </c>
      <c r="P124" s="6">
        <f>April!P209</f>
        <v>0</v>
      </c>
      <c r="Q124" s="6">
        <f>May!P210</f>
        <v>0</v>
      </c>
      <c r="R124" s="6">
        <f>June!P208</f>
        <v>0</v>
      </c>
      <c r="S124" s="6">
        <f t="shared" si="96"/>
        <v>0</v>
      </c>
      <c r="T124" s="36">
        <f t="shared" si="92"/>
        <v>0</v>
      </c>
    </row>
    <row r="125" spans="1:20" x14ac:dyDescent="0.25">
      <c r="A125" s="12" t="s">
        <v>189</v>
      </c>
      <c r="B125" s="13" t="s">
        <v>190</v>
      </c>
      <c r="D125" s="30">
        <f>July!P206</f>
        <v>0</v>
      </c>
      <c r="E125" s="30">
        <f>August!P211</f>
        <v>0</v>
      </c>
      <c r="F125" s="30">
        <f>September!P211</f>
        <v>0</v>
      </c>
      <c r="G125" s="30">
        <f t="shared" si="93"/>
        <v>0</v>
      </c>
      <c r="H125" s="9">
        <f>October!P211</f>
        <v>0</v>
      </c>
      <c r="I125" s="9">
        <f>November!P207</f>
        <v>0</v>
      </c>
      <c r="J125" s="9">
        <f>December!P205</f>
        <v>0</v>
      </c>
      <c r="K125" s="9">
        <f t="shared" si="94"/>
        <v>0</v>
      </c>
      <c r="L125" s="33">
        <f>January!P202</f>
        <v>0</v>
      </c>
      <c r="M125" s="33">
        <f>February!P209</f>
        <v>0</v>
      </c>
      <c r="N125" s="33">
        <f>March!P211</f>
        <v>0</v>
      </c>
      <c r="O125" s="33">
        <f t="shared" si="95"/>
        <v>0</v>
      </c>
      <c r="P125" s="6">
        <f>April!P210</f>
        <v>0</v>
      </c>
      <c r="Q125" s="6">
        <f>May!P211</f>
        <v>0</v>
      </c>
      <c r="R125" s="6">
        <f>June!P209</f>
        <v>0</v>
      </c>
      <c r="S125" s="6">
        <f t="shared" si="96"/>
        <v>0</v>
      </c>
      <c r="T125" s="36">
        <f t="shared" si="92"/>
        <v>0</v>
      </c>
    </row>
    <row r="126" spans="1:20" x14ac:dyDescent="0.25">
      <c r="A126" s="12" t="s">
        <v>191</v>
      </c>
      <c r="B126" s="13" t="s">
        <v>192</v>
      </c>
      <c r="D126" s="30">
        <f>July!P207</f>
        <v>0</v>
      </c>
      <c r="E126" s="30">
        <f>August!P212</f>
        <v>0</v>
      </c>
      <c r="F126" s="30">
        <f>September!P212</f>
        <v>0</v>
      </c>
      <c r="G126" s="30">
        <f t="shared" si="93"/>
        <v>0</v>
      </c>
      <c r="H126" s="9">
        <f>October!P212</f>
        <v>0</v>
      </c>
      <c r="I126" s="9">
        <f>November!P208</f>
        <v>0</v>
      </c>
      <c r="J126" s="9">
        <f>December!P206</f>
        <v>0</v>
      </c>
      <c r="K126" s="9">
        <f t="shared" si="94"/>
        <v>0</v>
      </c>
      <c r="L126" s="33">
        <f>January!P203</f>
        <v>0</v>
      </c>
      <c r="M126" s="33">
        <f>February!P210</f>
        <v>0</v>
      </c>
      <c r="N126" s="33">
        <f>March!P212</f>
        <v>0</v>
      </c>
      <c r="O126" s="33">
        <f t="shared" si="95"/>
        <v>0</v>
      </c>
      <c r="P126" s="6">
        <f>April!P211</f>
        <v>0</v>
      </c>
      <c r="Q126" s="6">
        <f>May!P212</f>
        <v>0</v>
      </c>
      <c r="R126" s="6">
        <f>June!P210</f>
        <v>0</v>
      </c>
      <c r="S126" s="6">
        <f t="shared" si="96"/>
        <v>0</v>
      </c>
      <c r="T126" s="36">
        <f t="shared" si="92"/>
        <v>0</v>
      </c>
    </row>
    <row r="127" spans="1:20" x14ac:dyDescent="0.25">
      <c r="A127" s="12" t="s">
        <v>193</v>
      </c>
      <c r="B127" s="13" t="s">
        <v>121</v>
      </c>
      <c r="D127" s="30">
        <f>July!P208</f>
        <v>0</v>
      </c>
      <c r="E127" s="30">
        <f>August!P213</f>
        <v>0</v>
      </c>
      <c r="F127" s="30">
        <f>September!P213</f>
        <v>0</v>
      </c>
      <c r="G127" s="30">
        <f t="shared" si="93"/>
        <v>0</v>
      </c>
      <c r="H127" s="9">
        <f>October!P213</f>
        <v>0</v>
      </c>
      <c r="I127" s="9">
        <f>November!P209</f>
        <v>0</v>
      </c>
      <c r="J127" s="9">
        <f>December!P207</f>
        <v>0</v>
      </c>
      <c r="K127" s="9">
        <f t="shared" si="94"/>
        <v>0</v>
      </c>
      <c r="L127" s="33">
        <f>January!P204</f>
        <v>0</v>
      </c>
      <c r="M127" s="33">
        <f>February!P211</f>
        <v>0</v>
      </c>
      <c r="N127" s="33">
        <f>March!P213</f>
        <v>0</v>
      </c>
      <c r="O127" s="33">
        <f t="shared" si="95"/>
        <v>0</v>
      </c>
      <c r="P127" s="6">
        <f>April!P212</f>
        <v>0</v>
      </c>
      <c r="Q127" s="6">
        <f>May!P213</f>
        <v>0</v>
      </c>
      <c r="R127" s="6">
        <f>June!P211</f>
        <v>0</v>
      </c>
      <c r="S127" s="6">
        <f t="shared" si="96"/>
        <v>0</v>
      </c>
      <c r="T127" s="36">
        <f t="shared" si="92"/>
        <v>0</v>
      </c>
    </row>
    <row r="128" spans="1:20" x14ac:dyDescent="0.25">
      <c r="A128" s="12" t="s">
        <v>194</v>
      </c>
      <c r="B128" s="13" t="s">
        <v>195</v>
      </c>
      <c r="D128" s="30">
        <f>July!P209</f>
        <v>0</v>
      </c>
      <c r="E128" s="30">
        <f>August!P214</f>
        <v>0</v>
      </c>
      <c r="F128" s="30">
        <f>September!P214</f>
        <v>0</v>
      </c>
      <c r="G128" s="30">
        <f t="shared" si="93"/>
        <v>0</v>
      </c>
      <c r="H128" s="9">
        <f>October!P214</f>
        <v>0</v>
      </c>
      <c r="I128" s="9">
        <f>November!P210</f>
        <v>0</v>
      </c>
      <c r="J128" s="9">
        <f>December!P208</f>
        <v>0</v>
      </c>
      <c r="K128" s="9">
        <f t="shared" si="94"/>
        <v>0</v>
      </c>
      <c r="L128" s="33">
        <f>January!P205</f>
        <v>0</v>
      </c>
      <c r="M128" s="33">
        <f>February!P212</f>
        <v>0</v>
      </c>
      <c r="N128" s="33">
        <f>March!P214</f>
        <v>0</v>
      </c>
      <c r="O128" s="33">
        <f t="shared" si="95"/>
        <v>0</v>
      </c>
      <c r="P128" s="6">
        <f>April!P213</f>
        <v>0</v>
      </c>
      <c r="Q128" s="6">
        <f>May!P214</f>
        <v>0</v>
      </c>
      <c r="R128" s="6">
        <f>June!P212</f>
        <v>0</v>
      </c>
      <c r="S128" s="6">
        <f t="shared" si="96"/>
        <v>0</v>
      </c>
      <c r="T128" s="36">
        <f t="shared" si="92"/>
        <v>0</v>
      </c>
    </row>
    <row r="129" spans="1:20" x14ac:dyDescent="0.25">
      <c r="A129" s="12" t="s">
        <v>124</v>
      </c>
      <c r="B129" s="13" t="s">
        <v>124</v>
      </c>
      <c r="D129" s="30">
        <f>July!P210</f>
        <v>0</v>
      </c>
      <c r="E129" s="30">
        <f>August!P215</f>
        <v>0</v>
      </c>
      <c r="F129" s="30">
        <f>September!P215</f>
        <v>0</v>
      </c>
      <c r="G129" s="30">
        <f t="shared" si="93"/>
        <v>0</v>
      </c>
      <c r="H129" s="9">
        <f>October!P215</f>
        <v>0</v>
      </c>
      <c r="I129" s="9">
        <f>November!P211</f>
        <v>0</v>
      </c>
      <c r="J129" s="9">
        <f>December!P209</f>
        <v>0</v>
      </c>
      <c r="K129" s="9">
        <f t="shared" si="94"/>
        <v>0</v>
      </c>
      <c r="L129" s="33">
        <f>January!P206</f>
        <v>0</v>
      </c>
      <c r="M129" s="33">
        <f>February!P213</f>
        <v>0</v>
      </c>
      <c r="N129" s="33">
        <f>March!P215</f>
        <v>0</v>
      </c>
      <c r="O129" s="33">
        <f t="shared" si="95"/>
        <v>0</v>
      </c>
      <c r="P129" s="6">
        <f>April!P214</f>
        <v>0</v>
      </c>
      <c r="Q129" s="6">
        <f>May!P215</f>
        <v>0</v>
      </c>
      <c r="R129" s="6">
        <f>June!P213</f>
        <v>0</v>
      </c>
      <c r="S129" s="6">
        <f t="shared" si="96"/>
        <v>0</v>
      </c>
      <c r="T129" s="36">
        <f t="shared" si="92"/>
        <v>0</v>
      </c>
    </row>
    <row r="130" spans="1:20" x14ac:dyDescent="0.25">
      <c r="A130" s="12" t="s">
        <v>196</v>
      </c>
      <c r="B130" s="13" t="s">
        <v>197</v>
      </c>
      <c r="D130" s="30">
        <f>July!P211</f>
        <v>0</v>
      </c>
      <c r="E130" s="30">
        <f>August!P216</f>
        <v>0</v>
      </c>
      <c r="F130" s="30">
        <f>September!P216</f>
        <v>0</v>
      </c>
      <c r="G130" s="30">
        <f t="shared" si="93"/>
        <v>0</v>
      </c>
      <c r="H130" s="9">
        <f>October!P216</f>
        <v>0</v>
      </c>
      <c r="I130" s="9">
        <f>November!P212</f>
        <v>0</v>
      </c>
      <c r="J130" s="9">
        <f>December!P210</f>
        <v>0</v>
      </c>
      <c r="K130" s="9">
        <f t="shared" si="94"/>
        <v>0</v>
      </c>
      <c r="L130" s="33">
        <f>January!P207</f>
        <v>0</v>
      </c>
      <c r="M130" s="33">
        <f>February!P214</f>
        <v>0</v>
      </c>
      <c r="N130" s="33">
        <f>March!P216</f>
        <v>0</v>
      </c>
      <c r="O130" s="33">
        <f t="shared" si="95"/>
        <v>0</v>
      </c>
      <c r="P130" s="6">
        <f>April!P215</f>
        <v>0</v>
      </c>
      <c r="Q130" s="6">
        <f>May!P216</f>
        <v>0</v>
      </c>
      <c r="R130" s="6">
        <f>June!P214</f>
        <v>0</v>
      </c>
      <c r="S130" s="6">
        <f t="shared" si="96"/>
        <v>0</v>
      </c>
      <c r="T130" s="36">
        <f t="shared" si="92"/>
        <v>0</v>
      </c>
    </row>
    <row r="131" spans="1:20" x14ac:dyDescent="0.25">
      <c r="A131" s="12" t="s">
        <v>198</v>
      </c>
      <c r="B131" s="13" t="s">
        <v>199</v>
      </c>
      <c r="D131" s="30">
        <f>July!P212</f>
        <v>0</v>
      </c>
      <c r="E131" s="30">
        <f>August!P217</f>
        <v>0</v>
      </c>
      <c r="F131" s="30">
        <f>September!P217</f>
        <v>0</v>
      </c>
      <c r="G131" s="30">
        <f t="shared" si="93"/>
        <v>0</v>
      </c>
      <c r="H131" s="9">
        <f>October!P217</f>
        <v>0</v>
      </c>
      <c r="I131" s="9">
        <f>November!P213</f>
        <v>0</v>
      </c>
      <c r="J131" s="9">
        <f>December!P211</f>
        <v>0</v>
      </c>
      <c r="K131" s="9">
        <f t="shared" si="94"/>
        <v>0</v>
      </c>
      <c r="L131" s="33">
        <f>January!P208</f>
        <v>0</v>
      </c>
      <c r="M131" s="33">
        <f>February!P215</f>
        <v>0</v>
      </c>
      <c r="N131" s="33">
        <f>March!P217</f>
        <v>0</v>
      </c>
      <c r="O131" s="33">
        <f t="shared" si="95"/>
        <v>0</v>
      </c>
      <c r="P131" s="6">
        <f>April!P216</f>
        <v>0</v>
      </c>
      <c r="Q131" s="6">
        <f>May!P217</f>
        <v>0</v>
      </c>
      <c r="R131" s="6">
        <f>June!P215</f>
        <v>0</v>
      </c>
      <c r="S131" s="6">
        <f t="shared" si="96"/>
        <v>0</v>
      </c>
      <c r="T131" s="36">
        <f t="shared" si="92"/>
        <v>0</v>
      </c>
    </row>
    <row r="132" spans="1:20" x14ac:dyDescent="0.25">
      <c r="A132" s="12" t="s">
        <v>200</v>
      </c>
      <c r="B132" s="13" t="s">
        <v>201</v>
      </c>
      <c r="D132" s="30">
        <f>July!P213</f>
        <v>0</v>
      </c>
      <c r="E132" s="30">
        <f>August!P218</f>
        <v>0</v>
      </c>
      <c r="F132" s="30">
        <f>September!P218</f>
        <v>0</v>
      </c>
      <c r="G132" s="30">
        <f t="shared" si="93"/>
        <v>0</v>
      </c>
      <c r="H132" s="9">
        <f>October!P218</f>
        <v>0</v>
      </c>
      <c r="I132" s="9">
        <f>November!P214</f>
        <v>0</v>
      </c>
      <c r="J132" s="9">
        <f>December!P212</f>
        <v>0</v>
      </c>
      <c r="K132" s="9">
        <f t="shared" si="94"/>
        <v>0</v>
      </c>
      <c r="L132" s="33">
        <f>January!P209</f>
        <v>0</v>
      </c>
      <c r="M132" s="33">
        <f>February!P216</f>
        <v>0</v>
      </c>
      <c r="N132" s="33">
        <f>March!P218</f>
        <v>0</v>
      </c>
      <c r="O132" s="33">
        <f t="shared" si="95"/>
        <v>0</v>
      </c>
      <c r="P132" s="6">
        <f>April!P217</f>
        <v>0</v>
      </c>
      <c r="Q132" s="6">
        <f>May!P218</f>
        <v>0</v>
      </c>
      <c r="R132" s="6">
        <f>June!P216</f>
        <v>0</v>
      </c>
      <c r="S132" s="6">
        <f t="shared" si="96"/>
        <v>0</v>
      </c>
      <c r="T132" s="36">
        <f t="shared" si="92"/>
        <v>0</v>
      </c>
    </row>
    <row r="133" spans="1:20" x14ac:dyDescent="0.25">
      <c r="A133" s="12" t="s">
        <v>202</v>
      </c>
      <c r="B133" s="13" t="s">
        <v>203</v>
      </c>
      <c r="D133" s="30">
        <f>July!P214</f>
        <v>0</v>
      </c>
      <c r="E133" s="30">
        <f>August!P219</f>
        <v>0</v>
      </c>
      <c r="F133" s="30">
        <f>September!P219</f>
        <v>0</v>
      </c>
      <c r="G133" s="30">
        <f t="shared" si="93"/>
        <v>0</v>
      </c>
      <c r="H133" s="9">
        <f>October!P219</f>
        <v>0</v>
      </c>
      <c r="I133" s="9">
        <f>November!P215</f>
        <v>0</v>
      </c>
      <c r="J133" s="9">
        <f>December!P213</f>
        <v>0</v>
      </c>
      <c r="K133" s="9">
        <f t="shared" si="94"/>
        <v>0</v>
      </c>
      <c r="L133" s="33">
        <f>January!P210</f>
        <v>0</v>
      </c>
      <c r="M133" s="33">
        <f>February!P217</f>
        <v>0</v>
      </c>
      <c r="N133" s="33">
        <f>March!P219</f>
        <v>0</v>
      </c>
      <c r="O133" s="33">
        <f t="shared" si="95"/>
        <v>0</v>
      </c>
      <c r="P133" s="6">
        <f>April!P218</f>
        <v>0</v>
      </c>
      <c r="Q133" s="6">
        <f>May!P219</f>
        <v>0</v>
      </c>
      <c r="R133" s="6">
        <f>June!P217</f>
        <v>0</v>
      </c>
      <c r="S133" s="6">
        <f t="shared" si="96"/>
        <v>0</v>
      </c>
      <c r="T133" s="36">
        <f t="shared" si="92"/>
        <v>0</v>
      </c>
    </row>
    <row r="134" spans="1:20" x14ac:dyDescent="0.25">
      <c r="A134" s="12" t="s">
        <v>204</v>
      </c>
      <c r="B134" s="13" t="s">
        <v>110</v>
      </c>
      <c r="D134" s="30">
        <f>July!P215</f>
        <v>0</v>
      </c>
      <c r="E134" s="30">
        <f>August!P220</f>
        <v>0</v>
      </c>
      <c r="F134" s="30">
        <f>September!P220</f>
        <v>0</v>
      </c>
      <c r="G134" s="30">
        <f t="shared" si="93"/>
        <v>0</v>
      </c>
      <c r="H134" s="9">
        <f>October!P220</f>
        <v>0</v>
      </c>
      <c r="I134" s="9">
        <f>November!P216</f>
        <v>0</v>
      </c>
      <c r="J134" s="9">
        <f>December!P214</f>
        <v>0</v>
      </c>
      <c r="K134" s="9">
        <f t="shared" si="94"/>
        <v>0</v>
      </c>
      <c r="L134" s="33">
        <f>January!P211</f>
        <v>0</v>
      </c>
      <c r="M134" s="33">
        <f>February!P218</f>
        <v>0</v>
      </c>
      <c r="N134" s="33">
        <f>March!P220</f>
        <v>0</v>
      </c>
      <c r="O134" s="33">
        <f t="shared" si="95"/>
        <v>0</v>
      </c>
      <c r="P134" s="6">
        <f>April!P219</f>
        <v>0</v>
      </c>
      <c r="Q134" s="6">
        <f>May!P220</f>
        <v>0</v>
      </c>
      <c r="R134" s="6">
        <f>June!P218</f>
        <v>0</v>
      </c>
      <c r="S134" s="6">
        <f t="shared" si="96"/>
        <v>0</v>
      </c>
      <c r="T134" s="36">
        <f t="shared" si="92"/>
        <v>0</v>
      </c>
    </row>
    <row r="135" spans="1:20" x14ac:dyDescent="0.25">
      <c r="A135" s="12" t="s">
        <v>205</v>
      </c>
      <c r="B135" s="13" t="s">
        <v>108</v>
      </c>
      <c r="D135" s="30">
        <f>July!P216</f>
        <v>0</v>
      </c>
      <c r="E135" s="30">
        <f>August!P221</f>
        <v>0</v>
      </c>
      <c r="F135" s="30">
        <f>September!P221</f>
        <v>0</v>
      </c>
      <c r="G135" s="30">
        <f t="shared" si="93"/>
        <v>0</v>
      </c>
      <c r="H135" s="9">
        <f>October!P221</f>
        <v>0</v>
      </c>
      <c r="I135" s="9">
        <f>November!P217</f>
        <v>0</v>
      </c>
      <c r="J135" s="9">
        <f>December!P215</f>
        <v>0</v>
      </c>
      <c r="K135" s="9">
        <f t="shared" si="94"/>
        <v>0</v>
      </c>
      <c r="L135" s="33">
        <f>January!P212</f>
        <v>0</v>
      </c>
      <c r="M135" s="33">
        <f>February!P219</f>
        <v>0</v>
      </c>
      <c r="N135" s="33">
        <f>March!P221</f>
        <v>0</v>
      </c>
      <c r="O135" s="33">
        <f t="shared" si="95"/>
        <v>0</v>
      </c>
      <c r="P135" s="6">
        <f>April!P220</f>
        <v>0</v>
      </c>
      <c r="Q135" s="6">
        <f>May!P221</f>
        <v>0</v>
      </c>
      <c r="R135" s="6">
        <f>June!P219</f>
        <v>0</v>
      </c>
      <c r="S135" s="6">
        <f t="shared" si="96"/>
        <v>0</v>
      </c>
      <c r="T135" s="36">
        <f t="shared" si="92"/>
        <v>0</v>
      </c>
    </row>
    <row r="136" spans="1:20" x14ac:dyDescent="0.25">
      <c r="A136" s="12" t="s">
        <v>206</v>
      </c>
      <c r="B136" s="13" t="s">
        <v>180</v>
      </c>
      <c r="D136" s="30">
        <f>July!P217</f>
        <v>0</v>
      </c>
      <c r="E136" s="30">
        <f>August!P222</f>
        <v>0</v>
      </c>
      <c r="F136" s="30">
        <f>September!P222</f>
        <v>0</v>
      </c>
      <c r="G136" s="30">
        <f t="shared" si="93"/>
        <v>0</v>
      </c>
      <c r="H136" s="9">
        <f>October!P222</f>
        <v>0</v>
      </c>
      <c r="I136" s="9">
        <f>November!P218</f>
        <v>0</v>
      </c>
      <c r="J136" s="9">
        <f>December!P216</f>
        <v>0</v>
      </c>
      <c r="K136" s="9">
        <f t="shared" si="94"/>
        <v>0</v>
      </c>
      <c r="L136" s="33">
        <f>January!P213</f>
        <v>0</v>
      </c>
      <c r="M136" s="33">
        <f>February!P220</f>
        <v>0</v>
      </c>
      <c r="N136" s="33">
        <f>March!P222</f>
        <v>0</v>
      </c>
      <c r="O136" s="33">
        <f t="shared" si="95"/>
        <v>0</v>
      </c>
      <c r="P136" s="6">
        <f>April!P221</f>
        <v>0</v>
      </c>
      <c r="Q136" s="6">
        <f>May!P222</f>
        <v>0</v>
      </c>
      <c r="R136" s="6">
        <f>June!P220</f>
        <v>0</v>
      </c>
      <c r="S136" s="6">
        <f t="shared" si="96"/>
        <v>0</v>
      </c>
      <c r="T136" s="36">
        <f t="shared" si="92"/>
        <v>0</v>
      </c>
    </row>
    <row r="137" spans="1:20" x14ac:dyDescent="0.25">
      <c r="A137" s="12" t="s">
        <v>207</v>
      </c>
      <c r="B137" s="13" t="s">
        <v>182</v>
      </c>
      <c r="D137" s="30">
        <f>July!P218</f>
        <v>0</v>
      </c>
      <c r="E137" s="30">
        <f>August!P223</f>
        <v>0</v>
      </c>
      <c r="F137" s="30">
        <f>September!P223</f>
        <v>0</v>
      </c>
      <c r="G137" s="30">
        <f t="shared" si="93"/>
        <v>0</v>
      </c>
      <c r="H137" s="9">
        <f>October!P223</f>
        <v>0</v>
      </c>
      <c r="I137" s="9">
        <f>November!P219</f>
        <v>0</v>
      </c>
      <c r="J137" s="9">
        <f>December!P217</f>
        <v>0</v>
      </c>
      <c r="K137" s="9">
        <f t="shared" si="94"/>
        <v>0</v>
      </c>
      <c r="L137" s="33">
        <f>January!P214</f>
        <v>0</v>
      </c>
      <c r="M137" s="33">
        <f>February!P221</f>
        <v>0</v>
      </c>
      <c r="N137" s="33">
        <f>March!P223</f>
        <v>0</v>
      </c>
      <c r="O137" s="33">
        <f t="shared" si="95"/>
        <v>0</v>
      </c>
      <c r="P137" s="6">
        <f>April!P222</f>
        <v>0</v>
      </c>
      <c r="Q137" s="6">
        <f>May!P223</f>
        <v>0</v>
      </c>
      <c r="R137" s="6">
        <f>June!P221</f>
        <v>0</v>
      </c>
      <c r="S137" s="6">
        <f t="shared" si="96"/>
        <v>0</v>
      </c>
      <c r="T137" s="36">
        <f t="shared" si="92"/>
        <v>0</v>
      </c>
    </row>
    <row r="138" spans="1:20" x14ac:dyDescent="0.25">
      <c r="A138" s="12" t="s">
        <v>208</v>
      </c>
      <c r="B138" s="13" t="s">
        <v>184</v>
      </c>
      <c r="D138" s="30">
        <f>July!P219</f>
        <v>0</v>
      </c>
      <c r="E138" s="30">
        <f>August!P224</f>
        <v>0</v>
      </c>
      <c r="F138" s="30">
        <f>September!P224</f>
        <v>0</v>
      </c>
      <c r="G138" s="30">
        <f t="shared" si="93"/>
        <v>0</v>
      </c>
      <c r="H138" s="9">
        <f>October!P224</f>
        <v>0</v>
      </c>
      <c r="I138" s="9">
        <f>November!P220</f>
        <v>0</v>
      </c>
      <c r="J138" s="9">
        <f>December!P218</f>
        <v>0</v>
      </c>
      <c r="K138" s="9">
        <f t="shared" si="94"/>
        <v>0</v>
      </c>
      <c r="L138" s="33">
        <f>January!P215</f>
        <v>0</v>
      </c>
      <c r="M138" s="33">
        <f>February!P222</f>
        <v>0</v>
      </c>
      <c r="N138" s="33">
        <f>March!P224</f>
        <v>0</v>
      </c>
      <c r="O138" s="33">
        <f t="shared" si="95"/>
        <v>0</v>
      </c>
      <c r="P138" s="6">
        <f>April!P223</f>
        <v>0</v>
      </c>
      <c r="Q138" s="6">
        <f>May!P224</f>
        <v>0</v>
      </c>
      <c r="R138" s="6">
        <f>June!P222</f>
        <v>0</v>
      </c>
      <c r="S138" s="6">
        <f t="shared" si="96"/>
        <v>0</v>
      </c>
      <c r="T138" s="36">
        <f t="shared" si="92"/>
        <v>0</v>
      </c>
    </row>
    <row r="139" spans="1:20" x14ac:dyDescent="0.25">
      <c r="A139" s="12" t="s">
        <v>209</v>
      </c>
      <c r="B139" s="13" t="s">
        <v>123</v>
      </c>
      <c r="D139" s="30">
        <f>July!P220</f>
        <v>0</v>
      </c>
      <c r="E139" s="30">
        <f>August!P225</f>
        <v>0</v>
      </c>
      <c r="F139" s="30">
        <f>September!P225</f>
        <v>0</v>
      </c>
      <c r="G139" s="30">
        <f t="shared" si="93"/>
        <v>0</v>
      </c>
      <c r="H139" s="9">
        <f>October!P225</f>
        <v>0</v>
      </c>
      <c r="I139" s="9">
        <f>November!P221</f>
        <v>0</v>
      </c>
      <c r="J139" s="9">
        <f>December!P219</f>
        <v>0</v>
      </c>
      <c r="K139" s="9">
        <f t="shared" si="94"/>
        <v>0</v>
      </c>
      <c r="L139" s="33">
        <f>January!P216</f>
        <v>0</v>
      </c>
      <c r="M139" s="33">
        <f>February!P223</f>
        <v>0</v>
      </c>
      <c r="N139" s="33">
        <f>March!P225</f>
        <v>0</v>
      </c>
      <c r="O139" s="33">
        <f t="shared" si="95"/>
        <v>0</v>
      </c>
      <c r="P139" s="6">
        <f>April!P224</f>
        <v>0</v>
      </c>
      <c r="Q139" s="6">
        <f>May!P225</f>
        <v>0</v>
      </c>
      <c r="R139" s="6">
        <f>June!P223</f>
        <v>0</v>
      </c>
      <c r="S139" s="6">
        <f t="shared" si="96"/>
        <v>0</v>
      </c>
      <c r="T139" s="36">
        <f t="shared" si="92"/>
        <v>0</v>
      </c>
    </row>
    <row r="140" spans="1:20" x14ac:dyDescent="0.25">
      <c r="A140" s="12" t="s">
        <v>210</v>
      </c>
      <c r="B140" s="13" t="s">
        <v>187</v>
      </c>
      <c r="D140" s="30">
        <f>July!P221</f>
        <v>0</v>
      </c>
      <c r="E140" s="30">
        <f>August!P226</f>
        <v>0</v>
      </c>
      <c r="F140" s="30">
        <f>September!P226</f>
        <v>0</v>
      </c>
      <c r="G140" s="30">
        <f t="shared" si="93"/>
        <v>0</v>
      </c>
      <c r="H140" s="9">
        <f>October!P226</f>
        <v>0</v>
      </c>
      <c r="I140" s="9">
        <f>November!P222</f>
        <v>0</v>
      </c>
      <c r="J140" s="9">
        <f>December!P220</f>
        <v>0</v>
      </c>
      <c r="K140" s="9">
        <f t="shared" si="94"/>
        <v>0</v>
      </c>
      <c r="L140" s="33">
        <f>January!P217</f>
        <v>0</v>
      </c>
      <c r="M140" s="33">
        <f>February!P224</f>
        <v>0</v>
      </c>
      <c r="N140" s="33">
        <f>March!P226</f>
        <v>0</v>
      </c>
      <c r="O140" s="33">
        <f t="shared" si="95"/>
        <v>0</v>
      </c>
      <c r="P140" s="6">
        <f>April!P225</f>
        <v>0</v>
      </c>
      <c r="Q140" s="6">
        <f>May!P226</f>
        <v>0</v>
      </c>
      <c r="R140" s="6">
        <f>June!P224</f>
        <v>0</v>
      </c>
      <c r="S140" s="6">
        <f t="shared" si="96"/>
        <v>0</v>
      </c>
      <c r="T140" s="36">
        <f t="shared" si="92"/>
        <v>0</v>
      </c>
    </row>
    <row r="141" spans="1:20" x14ac:dyDescent="0.25">
      <c r="A141" s="12" t="s">
        <v>211</v>
      </c>
      <c r="B141" s="13" t="s">
        <v>112</v>
      </c>
      <c r="D141" s="30">
        <f>July!P222</f>
        <v>0</v>
      </c>
      <c r="E141" s="30">
        <f>August!P227</f>
        <v>0</v>
      </c>
      <c r="F141" s="30">
        <f>September!P227</f>
        <v>0</v>
      </c>
      <c r="G141" s="30">
        <f t="shared" si="93"/>
        <v>0</v>
      </c>
      <c r="H141" s="9">
        <f>October!P227</f>
        <v>0</v>
      </c>
      <c r="I141" s="9">
        <f>November!P223</f>
        <v>0</v>
      </c>
      <c r="J141" s="9">
        <f>December!P221</f>
        <v>0</v>
      </c>
      <c r="K141" s="9">
        <f t="shared" si="94"/>
        <v>0</v>
      </c>
      <c r="L141" s="33">
        <f>January!P218</f>
        <v>0</v>
      </c>
      <c r="M141" s="33">
        <f>February!P225</f>
        <v>0</v>
      </c>
      <c r="N141" s="33">
        <f>March!P227</f>
        <v>0</v>
      </c>
      <c r="O141" s="33">
        <f t="shared" si="95"/>
        <v>0</v>
      </c>
      <c r="P141" s="6">
        <f>April!P226</f>
        <v>0</v>
      </c>
      <c r="Q141" s="6">
        <f>May!P227</f>
        <v>0</v>
      </c>
      <c r="R141" s="6">
        <f>June!P225</f>
        <v>0</v>
      </c>
      <c r="S141" s="6">
        <f t="shared" si="96"/>
        <v>0</v>
      </c>
      <c r="T141" s="36">
        <f t="shared" si="92"/>
        <v>0</v>
      </c>
    </row>
    <row r="142" spans="1:20" x14ac:dyDescent="0.25">
      <c r="A142" s="12" t="s">
        <v>212</v>
      </c>
      <c r="B142" s="13" t="s">
        <v>190</v>
      </c>
      <c r="D142" s="30">
        <f>July!P223</f>
        <v>0</v>
      </c>
      <c r="E142" s="30">
        <f>August!P228</f>
        <v>0</v>
      </c>
      <c r="F142" s="30">
        <f>September!P228</f>
        <v>0</v>
      </c>
      <c r="G142" s="30">
        <f t="shared" si="93"/>
        <v>0</v>
      </c>
      <c r="H142" s="9">
        <f>October!P228</f>
        <v>0</v>
      </c>
      <c r="I142" s="9">
        <f>November!P224</f>
        <v>0</v>
      </c>
      <c r="J142" s="9">
        <f>December!P222</f>
        <v>0</v>
      </c>
      <c r="K142" s="9">
        <f t="shared" si="94"/>
        <v>0</v>
      </c>
      <c r="L142" s="33">
        <f>January!P219</f>
        <v>0</v>
      </c>
      <c r="M142" s="33">
        <f>February!P226</f>
        <v>0</v>
      </c>
      <c r="N142" s="33">
        <f>March!P228</f>
        <v>0</v>
      </c>
      <c r="O142" s="33">
        <f t="shared" si="95"/>
        <v>0</v>
      </c>
      <c r="P142" s="6">
        <f>April!P227</f>
        <v>0</v>
      </c>
      <c r="Q142" s="6">
        <f>May!P228</f>
        <v>0</v>
      </c>
      <c r="R142" s="6">
        <f>June!P226</f>
        <v>0</v>
      </c>
      <c r="S142" s="6">
        <f t="shared" si="96"/>
        <v>0</v>
      </c>
      <c r="T142" s="36">
        <f t="shared" si="92"/>
        <v>0</v>
      </c>
    </row>
    <row r="143" spans="1:20" x14ac:dyDescent="0.25">
      <c r="A143" s="12" t="s">
        <v>213</v>
      </c>
      <c r="B143" s="13" t="s">
        <v>192</v>
      </c>
      <c r="D143" s="30">
        <f>July!P224</f>
        <v>0</v>
      </c>
      <c r="E143" s="30">
        <f>August!P229</f>
        <v>0</v>
      </c>
      <c r="F143" s="30">
        <f>September!P229</f>
        <v>0</v>
      </c>
      <c r="G143" s="30">
        <f t="shared" si="93"/>
        <v>0</v>
      </c>
      <c r="H143" s="9">
        <f>October!P229</f>
        <v>0</v>
      </c>
      <c r="I143" s="9">
        <f>November!P225</f>
        <v>0</v>
      </c>
      <c r="J143" s="9">
        <f>December!P223</f>
        <v>0</v>
      </c>
      <c r="K143" s="9">
        <f t="shared" si="94"/>
        <v>0</v>
      </c>
      <c r="L143" s="33">
        <f>January!P220</f>
        <v>0</v>
      </c>
      <c r="M143" s="33">
        <f>February!P227</f>
        <v>0</v>
      </c>
      <c r="N143" s="33">
        <f>March!P229</f>
        <v>0</v>
      </c>
      <c r="O143" s="33">
        <f t="shared" si="95"/>
        <v>0</v>
      </c>
      <c r="P143" s="6">
        <f>April!P228</f>
        <v>0</v>
      </c>
      <c r="Q143" s="6">
        <f>May!P229</f>
        <v>0</v>
      </c>
      <c r="R143" s="6">
        <f>June!P227</f>
        <v>0</v>
      </c>
      <c r="S143" s="6">
        <f t="shared" si="96"/>
        <v>0</v>
      </c>
      <c r="T143" s="36">
        <f t="shared" si="92"/>
        <v>0</v>
      </c>
    </row>
    <row r="144" spans="1:20" x14ac:dyDescent="0.25">
      <c r="A144" s="12" t="s">
        <v>214</v>
      </c>
      <c r="B144" s="13" t="s">
        <v>121</v>
      </c>
      <c r="D144" s="30">
        <f>July!P225</f>
        <v>0</v>
      </c>
      <c r="E144" s="30">
        <f>August!P230</f>
        <v>0</v>
      </c>
      <c r="F144" s="30">
        <f>September!P230</f>
        <v>0</v>
      </c>
      <c r="G144" s="30">
        <f t="shared" si="93"/>
        <v>0</v>
      </c>
      <c r="H144" s="9">
        <f>October!P230</f>
        <v>0</v>
      </c>
      <c r="I144" s="9">
        <f>November!P226</f>
        <v>0</v>
      </c>
      <c r="J144" s="9">
        <f>December!P224</f>
        <v>0</v>
      </c>
      <c r="K144" s="9">
        <f t="shared" si="94"/>
        <v>0</v>
      </c>
      <c r="L144" s="33">
        <f>January!P221</f>
        <v>0</v>
      </c>
      <c r="M144" s="33">
        <f>February!P228</f>
        <v>0</v>
      </c>
      <c r="N144" s="33">
        <f>March!P230</f>
        <v>0</v>
      </c>
      <c r="O144" s="33">
        <f t="shared" si="95"/>
        <v>0</v>
      </c>
      <c r="P144" s="6">
        <f>April!P229</f>
        <v>0</v>
      </c>
      <c r="Q144" s="6">
        <f>May!P230</f>
        <v>0</v>
      </c>
      <c r="R144" s="6">
        <f>June!P228</f>
        <v>0</v>
      </c>
      <c r="S144" s="6">
        <f t="shared" si="96"/>
        <v>0</v>
      </c>
      <c r="T144" s="36">
        <f t="shared" si="92"/>
        <v>0</v>
      </c>
    </row>
    <row r="145" spans="1:20" x14ac:dyDescent="0.25">
      <c r="A145" s="12" t="s">
        <v>215</v>
      </c>
      <c r="B145" s="13" t="s">
        <v>138</v>
      </c>
      <c r="D145" s="30">
        <f>July!P226</f>
        <v>0</v>
      </c>
      <c r="E145" s="30">
        <f>August!P231</f>
        <v>0</v>
      </c>
      <c r="F145" s="30">
        <f>September!P231</f>
        <v>0</v>
      </c>
      <c r="G145" s="30">
        <f t="shared" si="93"/>
        <v>0</v>
      </c>
      <c r="H145" s="9">
        <f>October!P231</f>
        <v>0</v>
      </c>
      <c r="I145" s="9">
        <f>November!P227</f>
        <v>0</v>
      </c>
      <c r="J145" s="9">
        <f>December!P225</f>
        <v>0</v>
      </c>
      <c r="K145" s="9">
        <f t="shared" si="94"/>
        <v>0</v>
      </c>
      <c r="L145" s="33">
        <f>January!P222</f>
        <v>0</v>
      </c>
      <c r="M145" s="33">
        <f>February!P229</f>
        <v>0</v>
      </c>
      <c r="N145" s="33">
        <f>March!P231</f>
        <v>0</v>
      </c>
      <c r="O145" s="33">
        <f t="shared" si="95"/>
        <v>0</v>
      </c>
      <c r="P145" s="6">
        <f>April!P230</f>
        <v>0</v>
      </c>
      <c r="Q145" s="6">
        <f>May!P231</f>
        <v>0</v>
      </c>
      <c r="R145" s="6">
        <f>June!P229</f>
        <v>0</v>
      </c>
      <c r="S145" s="6">
        <f t="shared" si="96"/>
        <v>0</v>
      </c>
      <c r="T145" s="36">
        <f t="shared" si="92"/>
        <v>0</v>
      </c>
    </row>
    <row r="146" spans="1:20" ht="15.75" x14ac:dyDescent="0.25">
      <c r="A146" s="12" t="s">
        <v>216</v>
      </c>
      <c r="B146" s="53" t="s">
        <v>216</v>
      </c>
      <c r="D146" s="30">
        <f>July!P227</f>
        <v>0</v>
      </c>
      <c r="E146" s="30">
        <f>August!P232</f>
        <v>0</v>
      </c>
      <c r="F146" s="30">
        <f>September!P232</f>
        <v>0</v>
      </c>
      <c r="G146" s="30">
        <f t="shared" si="93"/>
        <v>0</v>
      </c>
      <c r="H146" s="9">
        <f>October!P232</f>
        <v>0</v>
      </c>
      <c r="I146" s="9">
        <f>November!P228</f>
        <v>0</v>
      </c>
      <c r="J146" s="9">
        <f>December!P226</f>
        <v>0</v>
      </c>
      <c r="K146" s="9">
        <f t="shared" si="94"/>
        <v>0</v>
      </c>
      <c r="L146" s="33">
        <f>January!P223</f>
        <v>0</v>
      </c>
      <c r="M146" s="33">
        <f>February!P230</f>
        <v>0</v>
      </c>
      <c r="N146" s="33">
        <f>March!P232</f>
        <v>0</v>
      </c>
      <c r="O146" s="33">
        <f t="shared" si="95"/>
        <v>0</v>
      </c>
      <c r="P146" s="6">
        <f>April!P231</f>
        <v>0</v>
      </c>
      <c r="Q146" s="6">
        <f>May!P232</f>
        <v>0</v>
      </c>
      <c r="R146" s="6">
        <f>June!P230</f>
        <v>0</v>
      </c>
      <c r="S146" s="6">
        <f t="shared" si="96"/>
        <v>0</v>
      </c>
      <c r="T146" s="36">
        <f t="shared" si="92"/>
        <v>0</v>
      </c>
    </row>
    <row r="147" spans="1:20" ht="15.75" x14ac:dyDescent="0.25">
      <c r="A147" s="12" t="s">
        <v>217</v>
      </c>
      <c r="B147" s="53" t="s">
        <v>217</v>
      </c>
      <c r="D147" s="30">
        <f>July!P228</f>
        <v>0</v>
      </c>
      <c r="E147" s="30">
        <f>August!P233</f>
        <v>0</v>
      </c>
      <c r="F147" s="30">
        <f>September!P233</f>
        <v>0</v>
      </c>
      <c r="G147" s="30">
        <f t="shared" si="93"/>
        <v>0</v>
      </c>
      <c r="H147" s="9">
        <f>October!P233</f>
        <v>0</v>
      </c>
      <c r="I147" s="9">
        <f>November!P229</f>
        <v>0</v>
      </c>
      <c r="J147" s="9">
        <f>December!P227</f>
        <v>0</v>
      </c>
      <c r="K147" s="9">
        <f t="shared" si="94"/>
        <v>0</v>
      </c>
      <c r="L147" s="33">
        <f>January!P224</f>
        <v>0</v>
      </c>
      <c r="M147" s="33">
        <f>February!P231</f>
        <v>0</v>
      </c>
      <c r="N147" s="33">
        <f>March!P233</f>
        <v>0</v>
      </c>
      <c r="O147" s="33">
        <f t="shared" si="95"/>
        <v>0</v>
      </c>
      <c r="P147" s="6">
        <f>April!P232</f>
        <v>0</v>
      </c>
      <c r="Q147" s="6">
        <f>May!P233</f>
        <v>0</v>
      </c>
      <c r="R147" s="6">
        <f>June!P231</f>
        <v>0</v>
      </c>
      <c r="S147" s="6">
        <f t="shared" si="96"/>
        <v>0</v>
      </c>
      <c r="T147" s="36">
        <f t="shared" si="92"/>
        <v>0</v>
      </c>
    </row>
    <row r="148" spans="1:20" ht="15.75" x14ac:dyDescent="0.25">
      <c r="A148" s="12" t="s">
        <v>218</v>
      </c>
      <c r="B148" s="53" t="s">
        <v>218</v>
      </c>
      <c r="D148" s="30">
        <f>July!P229</f>
        <v>0</v>
      </c>
      <c r="E148" s="30">
        <f>August!P234</f>
        <v>0</v>
      </c>
      <c r="F148" s="30">
        <f>September!P234</f>
        <v>0</v>
      </c>
      <c r="G148" s="30">
        <f t="shared" si="93"/>
        <v>0</v>
      </c>
      <c r="H148" s="9">
        <f>October!P234</f>
        <v>0</v>
      </c>
      <c r="I148" s="9">
        <f>November!P230</f>
        <v>0</v>
      </c>
      <c r="J148" s="9">
        <f>December!P228</f>
        <v>0</v>
      </c>
      <c r="K148" s="9">
        <f t="shared" si="94"/>
        <v>0</v>
      </c>
      <c r="L148" s="33">
        <f>January!P225</f>
        <v>0</v>
      </c>
      <c r="M148" s="33">
        <f>February!P232</f>
        <v>0</v>
      </c>
      <c r="N148" s="33">
        <f>March!P234</f>
        <v>0</v>
      </c>
      <c r="O148" s="33">
        <f t="shared" si="95"/>
        <v>0</v>
      </c>
      <c r="P148" s="6">
        <f>April!P233</f>
        <v>0</v>
      </c>
      <c r="Q148" s="6">
        <f>May!P234</f>
        <v>0</v>
      </c>
      <c r="R148" s="6">
        <f>June!P232</f>
        <v>0</v>
      </c>
      <c r="S148" s="6">
        <f t="shared" si="96"/>
        <v>0</v>
      </c>
      <c r="T148" s="36">
        <f t="shared" si="92"/>
        <v>0</v>
      </c>
    </row>
    <row r="149" spans="1:20" ht="15.75" x14ac:dyDescent="0.25">
      <c r="A149" s="12" t="s">
        <v>219</v>
      </c>
      <c r="B149" s="53" t="s">
        <v>219</v>
      </c>
      <c r="D149" s="30">
        <f>July!P230</f>
        <v>0</v>
      </c>
      <c r="E149" s="30">
        <f>August!P235</f>
        <v>0</v>
      </c>
      <c r="F149" s="30">
        <f>September!P235</f>
        <v>0</v>
      </c>
      <c r="G149" s="30">
        <f t="shared" si="93"/>
        <v>0</v>
      </c>
      <c r="H149" s="9">
        <f>October!P235</f>
        <v>0</v>
      </c>
      <c r="I149" s="9">
        <f>November!P231</f>
        <v>0</v>
      </c>
      <c r="J149" s="9">
        <f>December!P229</f>
        <v>0</v>
      </c>
      <c r="K149" s="9">
        <f t="shared" si="94"/>
        <v>0</v>
      </c>
      <c r="L149" s="33">
        <f>January!P226</f>
        <v>0</v>
      </c>
      <c r="M149" s="33">
        <f>February!P233</f>
        <v>0</v>
      </c>
      <c r="N149" s="33">
        <f>March!P235</f>
        <v>0</v>
      </c>
      <c r="O149" s="33">
        <f t="shared" si="95"/>
        <v>0</v>
      </c>
      <c r="P149" s="6">
        <f>April!P234</f>
        <v>0</v>
      </c>
      <c r="Q149" s="6">
        <f>May!P235</f>
        <v>0</v>
      </c>
      <c r="R149" s="6">
        <f>June!P233</f>
        <v>0</v>
      </c>
      <c r="S149" s="6">
        <f t="shared" si="96"/>
        <v>0</v>
      </c>
      <c r="T149" s="36">
        <f t="shared" si="92"/>
        <v>0</v>
      </c>
    </row>
    <row r="150" spans="1:20" ht="15.75" x14ac:dyDescent="0.25">
      <c r="A150" s="12" t="s">
        <v>220</v>
      </c>
      <c r="B150" s="53" t="s">
        <v>220</v>
      </c>
      <c r="D150" s="30">
        <f>July!P231</f>
        <v>0</v>
      </c>
      <c r="E150" s="30">
        <f>August!P236</f>
        <v>0</v>
      </c>
      <c r="F150" s="30">
        <f>September!P236</f>
        <v>0</v>
      </c>
      <c r="G150" s="30">
        <f t="shared" si="93"/>
        <v>0</v>
      </c>
      <c r="H150" s="9">
        <f>October!P236</f>
        <v>0</v>
      </c>
      <c r="I150" s="9">
        <f>November!P232</f>
        <v>0</v>
      </c>
      <c r="J150" s="9">
        <f>December!P230</f>
        <v>0</v>
      </c>
      <c r="K150" s="9">
        <f t="shared" si="94"/>
        <v>0</v>
      </c>
      <c r="L150" s="33">
        <f>January!P227</f>
        <v>0</v>
      </c>
      <c r="M150" s="33">
        <f>February!P234</f>
        <v>0</v>
      </c>
      <c r="N150" s="33">
        <f>March!P236</f>
        <v>0</v>
      </c>
      <c r="O150" s="33">
        <f t="shared" si="95"/>
        <v>0</v>
      </c>
      <c r="P150" s="6">
        <f>April!P235</f>
        <v>0</v>
      </c>
      <c r="Q150" s="6">
        <f>May!P236</f>
        <v>0</v>
      </c>
      <c r="R150" s="6">
        <f>June!P234</f>
        <v>0</v>
      </c>
      <c r="S150" s="6">
        <f t="shared" si="96"/>
        <v>0</v>
      </c>
      <c r="T150" s="36">
        <f t="shared" si="92"/>
        <v>0</v>
      </c>
    </row>
    <row r="151" spans="1:20" ht="15.75" x14ac:dyDescent="0.25">
      <c r="A151" s="12" t="s">
        <v>221</v>
      </c>
      <c r="B151" s="54" t="s">
        <v>221</v>
      </c>
      <c r="D151" s="30">
        <f>July!P232</f>
        <v>0</v>
      </c>
      <c r="E151" s="30">
        <f>August!P237</f>
        <v>0</v>
      </c>
      <c r="F151" s="30">
        <f>September!P237</f>
        <v>0</v>
      </c>
      <c r="G151" s="30">
        <f t="shared" si="93"/>
        <v>0</v>
      </c>
      <c r="H151" s="9">
        <f>October!P237</f>
        <v>0</v>
      </c>
      <c r="I151" s="9">
        <f>November!P233</f>
        <v>0</v>
      </c>
      <c r="J151" s="9">
        <f>December!P231</f>
        <v>0</v>
      </c>
      <c r="K151" s="9">
        <f t="shared" si="94"/>
        <v>0</v>
      </c>
      <c r="L151" s="33">
        <f>January!P228</f>
        <v>0</v>
      </c>
      <c r="M151" s="33">
        <f>February!P235</f>
        <v>0</v>
      </c>
      <c r="N151" s="33">
        <f>March!P237</f>
        <v>0</v>
      </c>
      <c r="O151" s="33">
        <f t="shared" si="95"/>
        <v>0</v>
      </c>
      <c r="P151" s="6">
        <f>April!P236</f>
        <v>0</v>
      </c>
      <c r="Q151" s="6">
        <f>May!P237</f>
        <v>0</v>
      </c>
      <c r="R151" s="6">
        <f>June!P235</f>
        <v>0</v>
      </c>
      <c r="S151" s="6">
        <f t="shared" si="96"/>
        <v>0</v>
      </c>
      <c r="T151" s="36">
        <f t="shared" si="92"/>
        <v>0</v>
      </c>
    </row>
    <row r="152" spans="1:20" ht="15.75" x14ac:dyDescent="0.25">
      <c r="A152" s="139" t="s">
        <v>222</v>
      </c>
      <c r="B152" s="54" t="s">
        <v>222</v>
      </c>
      <c r="D152" s="30">
        <f>July!P233</f>
        <v>0</v>
      </c>
      <c r="E152" s="30">
        <f>August!P238</f>
        <v>0</v>
      </c>
      <c r="F152" s="30">
        <f>September!P238</f>
        <v>0</v>
      </c>
      <c r="G152" s="30">
        <f t="shared" ref="G152:G162" si="97">SUM(D152:F152)</f>
        <v>0</v>
      </c>
      <c r="H152" s="9">
        <f>October!P238</f>
        <v>0</v>
      </c>
      <c r="I152" s="9">
        <f>November!P234</f>
        <v>0</v>
      </c>
      <c r="J152" s="9">
        <f>December!P232</f>
        <v>0</v>
      </c>
      <c r="K152" s="9">
        <f t="shared" ref="K152:K162" si="98">SUM(H152:J152)</f>
        <v>0</v>
      </c>
      <c r="L152" s="33">
        <f>January!P229</f>
        <v>0</v>
      </c>
      <c r="M152" s="33">
        <f>February!P236</f>
        <v>0</v>
      </c>
      <c r="N152" s="33">
        <f>March!P238</f>
        <v>0</v>
      </c>
      <c r="O152" s="33">
        <f t="shared" ref="O152:O162" si="99">SUM(L152:N152)</f>
        <v>0</v>
      </c>
      <c r="P152" s="6">
        <f>April!P237</f>
        <v>0</v>
      </c>
      <c r="Q152" s="6">
        <f>May!P238</f>
        <v>0</v>
      </c>
      <c r="R152" s="6">
        <f>June!P236</f>
        <v>0</v>
      </c>
      <c r="S152" s="6">
        <f t="shared" ref="S152:S162" si="100">SUM(P152:R152)</f>
        <v>0</v>
      </c>
      <c r="T152" s="36">
        <f t="shared" ref="T152:T162" si="101">SUM(G152,K152,O152,S152)</f>
        <v>0</v>
      </c>
    </row>
    <row r="153" spans="1:20" ht="15.75" x14ac:dyDescent="0.25">
      <c r="A153" s="139" t="s">
        <v>223</v>
      </c>
      <c r="B153" s="54" t="s">
        <v>223</v>
      </c>
      <c r="D153" s="30">
        <f>July!P234</f>
        <v>0</v>
      </c>
      <c r="E153" s="30">
        <f>August!P239</f>
        <v>0</v>
      </c>
      <c r="F153" s="30">
        <f>September!P239</f>
        <v>0</v>
      </c>
      <c r="G153" s="30">
        <f t="shared" si="97"/>
        <v>0</v>
      </c>
      <c r="H153" s="9">
        <f>October!P239</f>
        <v>0</v>
      </c>
      <c r="I153" s="9">
        <f>November!P235</f>
        <v>0</v>
      </c>
      <c r="J153" s="9">
        <f>December!P233</f>
        <v>0</v>
      </c>
      <c r="K153" s="9">
        <f t="shared" si="98"/>
        <v>0</v>
      </c>
      <c r="L153" s="33">
        <f>January!P230</f>
        <v>0</v>
      </c>
      <c r="M153" s="33">
        <f>February!P237</f>
        <v>0</v>
      </c>
      <c r="N153" s="33">
        <f>March!P239</f>
        <v>0</v>
      </c>
      <c r="O153" s="33">
        <f t="shared" si="99"/>
        <v>0</v>
      </c>
      <c r="P153" s="6">
        <f>April!P238</f>
        <v>0</v>
      </c>
      <c r="Q153" s="6">
        <f>May!P239</f>
        <v>0</v>
      </c>
      <c r="R153" s="6">
        <f>June!P237</f>
        <v>0</v>
      </c>
      <c r="S153" s="6">
        <f t="shared" si="100"/>
        <v>0</v>
      </c>
      <c r="T153" s="36">
        <f t="shared" si="101"/>
        <v>0</v>
      </c>
    </row>
    <row r="154" spans="1:20" ht="15.75" x14ac:dyDescent="0.25">
      <c r="A154" s="139" t="s">
        <v>224</v>
      </c>
      <c r="B154" s="54" t="s">
        <v>224</v>
      </c>
      <c r="D154" s="30">
        <f>July!P235</f>
        <v>0</v>
      </c>
      <c r="E154" s="30">
        <f>August!P240</f>
        <v>0</v>
      </c>
      <c r="F154" s="30">
        <f>September!P240</f>
        <v>0</v>
      </c>
      <c r="G154" s="30">
        <f t="shared" si="97"/>
        <v>0</v>
      </c>
      <c r="H154" s="9">
        <f>October!P240</f>
        <v>0</v>
      </c>
      <c r="I154" s="9">
        <f>November!P236</f>
        <v>0</v>
      </c>
      <c r="J154" s="9">
        <f>December!P234</f>
        <v>0</v>
      </c>
      <c r="K154" s="9">
        <f t="shared" si="98"/>
        <v>0</v>
      </c>
      <c r="L154" s="33">
        <f>January!P231</f>
        <v>0</v>
      </c>
      <c r="M154" s="33">
        <f>February!P238</f>
        <v>0</v>
      </c>
      <c r="N154" s="33">
        <f>March!P240</f>
        <v>0</v>
      </c>
      <c r="O154" s="33">
        <f t="shared" si="99"/>
        <v>0</v>
      </c>
      <c r="P154" s="6">
        <f>April!P239</f>
        <v>0</v>
      </c>
      <c r="Q154" s="6">
        <f>May!P240</f>
        <v>0</v>
      </c>
      <c r="R154" s="6">
        <f>June!P238</f>
        <v>0</v>
      </c>
      <c r="S154" s="6">
        <f t="shared" si="100"/>
        <v>0</v>
      </c>
      <c r="T154" s="36">
        <f t="shared" si="101"/>
        <v>0</v>
      </c>
    </row>
    <row r="155" spans="1:20" ht="15.75" x14ac:dyDescent="0.25">
      <c r="A155" s="139" t="s">
        <v>225</v>
      </c>
      <c r="B155" s="54" t="s">
        <v>225</v>
      </c>
      <c r="D155" s="30">
        <f>July!P236</f>
        <v>0</v>
      </c>
      <c r="E155" s="30">
        <f>August!P241</f>
        <v>0</v>
      </c>
      <c r="F155" s="30">
        <f>September!P241</f>
        <v>0</v>
      </c>
      <c r="G155" s="30">
        <f t="shared" si="97"/>
        <v>0</v>
      </c>
      <c r="H155" s="9">
        <f>October!P241</f>
        <v>0</v>
      </c>
      <c r="I155" s="9">
        <f>November!P237</f>
        <v>0</v>
      </c>
      <c r="J155" s="9">
        <f>December!P235</f>
        <v>0</v>
      </c>
      <c r="K155" s="9">
        <f t="shared" si="98"/>
        <v>0</v>
      </c>
      <c r="L155" s="33">
        <f>January!P232</f>
        <v>0</v>
      </c>
      <c r="M155" s="33">
        <f>February!P239</f>
        <v>0</v>
      </c>
      <c r="N155" s="33">
        <f>March!P241</f>
        <v>0</v>
      </c>
      <c r="O155" s="33">
        <f t="shared" si="99"/>
        <v>0</v>
      </c>
      <c r="P155" s="6">
        <f>April!P240</f>
        <v>0</v>
      </c>
      <c r="Q155" s="6">
        <f>May!P241</f>
        <v>0</v>
      </c>
      <c r="R155" s="6">
        <f>June!P239</f>
        <v>0</v>
      </c>
      <c r="S155" s="6">
        <f t="shared" si="100"/>
        <v>0</v>
      </c>
      <c r="T155" s="36">
        <f t="shared" si="101"/>
        <v>0</v>
      </c>
    </row>
    <row r="156" spans="1:20" ht="15.75" x14ac:dyDescent="0.25">
      <c r="A156" s="139" t="s">
        <v>226</v>
      </c>
      <c r="B156" s="152" t="s">
        <v>226</v>
      </c>
      <c r="D156" s="30">
        <f>July!P237</f>
        <v>0</v>
      </c>
      <c r="E156" s="30">
        <f>August!P242</f>
        <v>0</v>
      </c>
      <c r="F156" s="30">
        <f>September!P242</f>
        <v>0</v>
      </c>
      <c r="G156" s="30">
        <f t="shared" si="97"/>
        <v>0</v>
      </c>
      <c r="H156" s="9">
        <f>October!P242</f>
        <v>0</v>
      </c>
      <c r="I156" s="9">
        <f>November!P238</f>
        <v>0</v>
      </c>
      <c r="J156" s="9">
        <f>December!P236</f>
        <v>0</v>
      </c>
      <c r="K156" s="9">
        <f t="shared" si="98"/>
        <v>0</v>
      </c>
      <c r="L156" s="33">
        <f>January!P233</f>
        <v>0</v>
      </c>
      <c r="M156" s="33">
        <f>February!P240</f>
        <v>0</v>
      </c>
      <c r="N156" s="33">
        <f>March!P242</f>
        <v>0</v>
      </c>
      <c r="O156" s="33">
        <f t="shared" si="99"/>
        <v>0</v>
      </c>
      <c r="P156" s="6">
        <f>April!P241</f>
        <v>0</v>
      </c>
      <c r="Q156" s="6">
        <f>May!P242</f>
        <v>0</v>
      </c>
      <c r="R156" s="6">
        <f>June!P240</f>
        <v>0</v>
      </c>
      <c r="S156" s="6">
        <f t="shared" si="100"/>
        <v>0</v>
      </c>
      <c r="T156" s="36">
        <f t="shared" si="101"/>
        <v>0</v>
      </c>
    </row>
    <row r="157" spans="1:20" ht="15.75" x14ac:dyDescent="0.25">
      <c r="A157" s="139" t="s">
        <v>227</v>
      </c>
      <c r="B157" s="152" t="s">
        <v>227</v>
      </c>
      <c r="D157" s="30">
        <f>July!P238</f>
        <v>0</v>
      </c>
      <c r="E157" s="30">
        <f>August!P243</f>
        <v>0</v>
      </c>
      <c r="F157" s="30">
        <f>September!P243</f>
        <v>0</v>
      </c>
      <c r="G157" s="30">
        <f t="shared" si="97"/>
        <v>0</v>
      </c>
      <c r="H157" s="9">
        <f>October!P243</f>
        <v>0</v>
      </c>
      <c r="I157" s="9">
        <f>November!P239</f>
        <v>0</v>
      </c>
      <c r="J157" s="9">
        <f>December!P237</f>
        <v>0</v>
      </c>
      <c r="K157" s="9">
        <f t="shared" si="98"/>
        <v>0</v>
      </c>
      <c r="L157" s="33">
        <f>January!P234</f>
        <v>0</v>
      </c>
      <c r="M157" s="33">
        <f>February!P241</f>
        <v>0</v>
      </c>
      <c r="N157" s="33">
        <f>March!P243</f>
        <v>0</v>
      </c>
      <c r="O157" s="33">
        <f t="shared" si="99"/>
        <v>0</v>
      </c>
      <c r="P157" s="6">
        <f>April!P242</f>
        <v>0</v>
      </c>
      <c r="Q157" s="6">
        <f>May!P243</f>
        <v>0</v>
      </c>
      <c r="R157" s="6">
        <f>June!P241</f>
        <v>0</v>
      </c>
      <c r="S157" s="6">
        <f t="shared" si="100"/>
        <v>0</v>
      </c>
      <c r="T157" s="36">
        <f t="shared" si="101"/>
        <v>0</v>
      </c>
    </row>
    <row r="158" spans="1:20" ht="15.75" x14ac:dyDescent="0.25">
      <c r="A158" s="139" t="s">
        <v>228</v>
      </c>
      <c r="B158" s="152" t="s">
        <v>228</v>
      </c>
      <c r="D158" s="30">
        <f>July!P239</f>
        <v>0</v>
      </c>
      <c r="E158" s="30">
        <f>August!P244</f>
        <v>0</v>
      </c>
      <c r="F158" s="30">
        <f>September!P244</f>
        <v>0</v>
      </c>
      <c r="G158" s="30">
        <f t="shared" si="97"/>
        <v>0</v>
      </c>
      <c r="H158" s="9">
        <f>October!P244</f>
        <v>0</v>
      </c>
      <c r="I158" s="9">
        <f>November!P240</f>
        <v>0</v>
      </c>
      <c r="J158" s="9">
        <f>December!P238</f>
        <v>0</v>
      </c>
      <c r="K158" s="9">
        <f t="shared" si="98"/>
        <v>0</v>
      </c>
      <c r="L158" s="33">
        <f>January!P235</f>
        <v>0</v>
      </c>
      <c r="M158" s="33">
        <f>February!P242</f>
        <v>0</v>
      </c>
      <c r="N158" s="33">
        <f>March!P244</f>
        <v>0</v>
      </c>
      <c r="O158" s="33">
        <f t="shared" si="99"/>
        <v>0</v>
      </c>
      <c r="P158" s="6">
        <f>April!P243</f>
        <v>0</v>
      </c>
      <c r="Q158" s="6">
        <f>May!P244</f>
        <v>0</v>
      </c>
      <c r="R158" s="6">
        <f>June!P242</f>
        <v>0</v>
      </c>
      <c r="S158" s="6">
        <f t="shared" si="100"/>
        <v>0</v>
      </c>
      <c r="T158" s="36">
        <f t="shared" si="101"/>
        <v>0</v>
      </c>
    </row>
    <row r="159" spans="1:20" ht="15.75" x14ac:dyDescent="0.25">
      <c r="A159" s="139" t="s">
        <v>229</v>
      </c>
      <c r="B159" s="152" t="s">
        <v>229</v>
      </c>
      <c r="D159" s="30">
        <f>July!P240</f>
        <v>0</v>
      </c>
      <c r="E159" s="30">
        <f>August!P245</f>
        <v>0</v>
      </c>
      <c r="F159" s="30">
        <f>September!P245</f>
        <v>0</v>
      </c>
      <c r="G159" s="30">
        <f t="shared" si="97"/>
        <v>0</v>
      </c>
      <c r="H159" s="9">
        <f>October!P245</f>
        <v>0</v>
      </c>
      <c r="I159" s="9">
        <f>November!P241</f>
        <v>0</v>
      </c>
      <c r="J159" s="9">
        <f>December!P239</f>
        <v>0</v>
      </c>
      <c r="K159" s="9">
        <f t="shared" si="98"/>
        <v>0</v>
      </c>
      <c r="L159" s="33">
        <f>January!P236</f>
        <v>0</v>
      </c>
      <c r="M159" s="33">
        <f>February!P243</f>
        <v>0</v>
      </c>
      <c r="N159" s="33">
        <f>March!P245</f>
        <v>0</v>
      </c>
      <c r="O159" s="33">
        <f t="shared" si="99"/>
        <v>0</v>
      </c>
      <c r="P159" s="6">
        <f>April!P244</f>
        <v>0</v>
      </c>
      <c r="Q159" s="6">
        <f>May!P245</f>
        <v>0</v>
      </c>
      <c r="R159" s="6">
        <f>June!P243</f>
        <v>0</v>
      </c>
      <c r="S159" s="6">
        <f t="shared" si="100"/>
        <v>0</v>
      </c>
      <c r="T159" s="36">
        <f t="shared" si="101"/>
        <v>0</v>
      </c>
    </row>
    <row r="160" spans="1:20" ht="15.75" x14ac:dyDescent="0.25">
      <c r="A160" s="139" t="s">
        <v>230</v>
      </c>
      <c r="B160" s="152" t="s">
        <v>230</v>
      </c>
      <c r="D160" s="30">
        <f>July!P241</f>
        <v>0</v>
      </c>
      <c r="E160" s="30">
        <f>August!P246</f>
        <v>0</v>
      </c>
      <c r="F160" s="30">
        <f>September!P246</f>
        <v>0</v>
      </c>
      <c r="G160" s="30">
        <f t="shared" si="97"/>
        <v>0</v>
      </c>
      <c r="H160" s="9">
        <f>October!P246</f>
        <v>0</v>
      </c>
      <c r="I160" s="9">
        <f>November!P242</f>
        <v>0</v>
      </c>
      <c r="J160" s="9">
        <f>December!P240</f>
        <v>0</v>
      </c>
      <c r="K160" s="9">
        <f t="shared" si="98"/>
        <v>0</v>
      </c>
      <c r="L160" s="33">
        <f>January!P237</f>
        <v>0</v>
      </c>
      <c r="M160" s="33">
        <f>February!P244</f>
        <v>0</v>
      </c>
      <c r="N160" s="33">
        <f>March!P246</f>
        <v>0</v>
      </c>
      <c r="O160" s="33">
        <f t="shared" si="99"/>
        <v>0</v>
      </c>
      <c r="P160" s="6">
        <f>April!P245</f>
        <v>0</v>
      </c>
      <c r="Q160" s="6">
        <f>May!P246</f>
        <v>0</v>
      </c>
      <c r="R160" s="6">
        <f>June!P244</f>
        <v>0</v>
      </c>
      <c r="S160" s="6">
        <f t="shared" si="100"/>
        <v>0</v>
      </c>
      <c r="T160" s="36">
        <f t="shared" si="101"/>
        <v>0</v>
      </c>
    </row>
    <row r="161" spans="1:20" ht="15.75" x14ac:dyDescent="0.25">
      <c r="A161" s="139" t="s">
        <v>231</v>
      </c>
      <c r="B161" s="152" t="s">
        <v>231</v>
      </c>
      <c r="D161" s="30">
        <f>July!P242</f>
        <v>0</v>
      </c>
      <c r="E161" s="30">
        <f>August!P247</f>
        <v>0</v>
      </c>
      <c r="F161" s="30">
        <f>September!P247</f>
        <v>0</v>
      </c>
      <c r="G161" s="30">
        <f t="shared" si="97"/>
        <v>0</v>
      </c>
      <c r="H161" s="9">
        <f>October!P247</f>
        <v>0</v>
      </c>
      <c r="I161" s="9">
        <f>November!P243</f>
        <v>0</v>
      </c>
      <c r="J161" s="9">
        <f>December!P241</f>
        <v>0</v>
      </c>
      <c r="K161" s="9">
        <f t="shared" si="98"/>
        <v>0</v>
      </c>
      <c r="L161" s="33">
        <f>January!P238</f>
        <v>0</v>
      </c>
      <c r="M161" s="33">
        <f>February!P245</f>
        <v>0</v>
      </c>
      <c r="N161" s="33">
        <f>March!P247</f>
        <v>0</v>
      </c>
      <c r="O161" s="33">
        <f t="shared" si="99"/>
        <v>0</v>
      </c>
      <c r="P161" s="6">
        <f>April!P246</f>
        <v>0</v>
      </c>
      <c r="Q161" s="6">
        <f>May!P247</f>
        <v>0</v>
      </c>
      <c r="R161" s="6">
        <f>June!P245</f>
        <v>0</v>
      </c>
      <c r="S161" s="6">
        <f t="shared" si="100"/>
        <v>0</v>
      </c>
      <c r="T161" s="36">
        <f t="shared" si="101"/>
        <v>0</v>
      </c>
    </row>
    <row r="162" spans="1:20" ht="15.75" x14ac:dyDescent="0.25">
      <c r="A162" s="139" t="s">
        <v>232</v>
      </c>
      <c r="B162" s="152" t="s">
        <v>232</v>
      </c>
      <c r="D162" s="30">
        <f>July!P243</f>
        <v>0</v>
      </c>
      <c r="E162" s="30">
        <f>August!P248</f>
        <v>0</v>
      </c>
      <c r="F162" s="30">
        <f>September!P248</f>
        <v>0</v>
      </c>
      <c r="G162" s="30">
        <f t="shared" si="97"/>
        <v>0</v>
      </c>
      <c r="H162" s="9">
        <f>October!P248</f>
        <v>0</v>
      </c>
      <c r="I162" s="9">
        <f>November!P244</f>
        <v>0</v>
      </c>
      <c r="J162" s="9">
        <f>December!P242</f>
        <v>0</v>
      </c>
      <c r="K162" s="9">
        <f t="shared" si="98"/>
        <v>0</v>
      </c>
      <c r="L162" s="33">
        <f>January!P239</f>
        <v>0</v>
      </c>
      <c r="M162" s="33">
        <f>February!P246</f>
        <v>0</v>
      </c>
      <c r="N162" s="33">
        <f>March!P248</f>
        <v>0</v>
      </c>
      <c r="O162" s="33">
        <f t="shared" si="99"/>
        <v>0</v>
      </c>
      <c r="P162" s="6">
        <f>April!P247</f>
        <v>0</v>
      </c>
      <c r="Q162" s="6">
        <f>May!P248</f>
        <v>0</v>
      </c>
      <c r="R162" s="6">
        <f>June!P246</f>
        <v>0</v>
      </c>
      <c r="S162" s="6">
        <f t="shared" si="100"/>
        <v>0</v>
      </c>
      <c r="T162" s="36">
        <f t="shared" si="101"/>
        <v>0</v>
      </c>
    </row>
    <row r="163" spans="1:20" ht="15.75" x14ac:dyDescent="0.25">
      <c r="A163" s="139"/>
      <c r="B163" s="54"/>
      <c r="O163" s="33"/>
    </row>
    <row r="164" spans="1:20" hidden="1" x14ac:dyDescent="0.25">
      <c r="A164" s="37" t="s">
        <v>233</v>
      </c>
      <c r="B164" s="12"/>
    </row>
    <row r="165" spans="1:20" hidden="1" x14ac:dyDescent="0.25">
      <c r="A165" s="15" t="s">
        <v>234</v>
      </c>
      <c r="B165" s="16" t="s">
        <v>234</v>
      </c>
    </row>
    <row r="166" spans="1:20" hidden="1" x14ac:dyDescent="0.25">
      <c r="A166" s="15" t="s">
        <v>235</v>
      </c>
      <c r="B166" s="16" t="s">
        <v>235</v>
      </c>
    </row>
    <row r="167" spans="1:20" hidden="1" x14ac:dyDescent="0.25">
      <c r="A167" s="15" t="s">
        <v>236</v>
      </c>
      <c r="B167" s="16" t="s">
        <v>236</v>
      </c>
    </row>
    <row r="168" spans="1:20" hidden="1" x14ac:dyDescent="0.25">
      <c r="A168" s="15" t="s">
        <v>237</v>
      </c>
      <c r="B168" s="16" t="s">
        <v>237</v>
      </c>
    </row>
    <row r="169" spans="1:20" hidden="1" x14ac:dyDescent="0.25">
      <c r="A169" s="15" t="s">
        <v>238</v>
      </c>
      <c r="B169" s="16" t="s">
        <v>238</v>
      </c>
    </row>
    <row r="170" spans="1:20" hidden="1" x14ac:dyDescent="0.25">
      <c r="A170" s="15" t="s">
        <v>239</v>
      </c>
      <c r="B170" s="16" t="s">
        <v>239</v>
      </c>
    </row>
    <row r="171" spans="1:20" hidden="1" x14ac:dyDescent="0.25">
      <c r="A171" s="15" t="s">
        <v>240</v>
      </c>
      <c r="B171" s="16" t="s">
        <v>240</v>
      </c>
    </row>
    <row r="172" spans="1:20" hidden="1" x14ac:dyDescent="0.25">
      <c r="A172" s="15" t="s">
        <v>241</v>
      </c>
      <c r="B172" s="16" t="s">
        <v>241</v>
      </c>
    </row>
    <row r="173" spans="1:20" hidden="1" x14ac:dyDescent="0.25">
      <c r="A173" s="15" t="s">
        <v>242</v>
      </c>
      <c r="B173" s="16" t="s">
        <v>242</v>
      </c>
    </row>
    <row r="174" spans="1:20" hidden="1" x14ac:dyDescent="0.25">
      <c r="A174" s="15" t="s">
        <v>243</v>
      </c>
      <c r="B174" s="16" t="s">
        <v>243</v>
      </c>
    </row>
    <row r="175" spans="1:20" hidden="1" x14ac:dyDescent="0.25">
      <c r="A175" s="15" t="s">
        <v>244</v>
      </c>
      <c r="B175" s="16" t="s">
        <v>244</v>
      </c>
    </row>
    <row r="176" spans="1:20" hidden="1" x14ac:dyDescent="0.25">
      <c r="A176" s="15" t="s">
        <v>245</v>
      </c>
      <c r="B176" s="16" t="s">
        <v>245</v>
      </c>
    </row>
    <row r="177" spans="1:20" hidden="1" x14ac:dyDescent="0.25">
      <c r="A177" s="15" t="s">
        <v>246</v>
      </c>
      <c r="B177" s="16" t="s">
        <v>246</v>
      </c>
    </row>
    <row r="178" spans="1:20" hidden="1" x14ac:dyDescent="0.25">
      <c r="A178" s="15" t="s">
        <v>247</v>
      </c>
      <c r="B178" s="16" t="s">
        <v>247</v>
      </c>
    </row>
    <row r="179" spans="1:20" hidden="1" x14ac:dyDescent="0.25">
      <c r="A179" s="15" t="s">
        <v>248</v>
      </c>
      <c r="B179" s="16" t="s">
        <v>248</v>
      </c>
      <c r="M179" s="33" t="s">
        <v>249</v>
      </c>
    </row>
    <row r="180" spans="1:20" hidden="1" x14ac:dyDescent="0.25">
      <c r="A180" s="15" t="s">
        <v>250</v>
      </c>
      <c r="B180" s="16" t="s">
        <v>250</v>
      </c>
    </row>
    <row r="181" spans="1:20" hidden="1" x14ac:dyDescent="0.25">
      <c r="A181" s="15"/>
      <c r="B181" s="16"/>
    </row>
    <row r="182" spans="1:20" x14ac:dyDescent="0.25">
      <c r="A182" s="77" t="s">
        <v>251</v>
      </c>
      <c r="B182" s="15"/>
    </row>
    <row r="183" spans="1:20" x14ac:dyDescent="0.25">
      <c r="A183" s="15" t="s">
        <v>252</v>
      </c>
      <c r="B183" s="16" t="s">
        <v>252</v>
      </c>
      <c r="D183" s="30">
        <f>July!V198</f>
        <v>0</v>
      </c>
      <c r="E183" s="30">
        <f>August!V203</f>
        <v>0</v>
      </c>
      <c r="F183" s="30">
        <f>September!V203</f>
        <v>0</v>
      </c>
      <c r="G183" s="30">
        <f>SUM(D183:F183)</f>
        <v>0</v>
      </c>
      <c r="H183" s="9">
        <f>October!V203</f>
        <v>0</v>
      </c>
      <c r="I183" s="9">
        <f>November!V199</f>
        <v>0</v>
      </c>
      <c r="J183" s="9">
        <f>December!V197</f>
        <v>0</v>
      </c>
      <c r="K183" s="9">
        <f>SUM(H183:J183)</f>
        <v>0</v>
      </c>
      <c r="L183" s="33">
        <f>January!V194</f>
        <v>0</v>
      </c>
      <c r="M183" s="33">
        <f>February!V201</f>
        <v>0</v>
      </c>
      <c r="N183" s="33">
        <f>March!V203</f>
        <v>0</v>
      </c>
      <c r="O183" s="33">
        <f>SUM(L183:N183)</f>
        <v>0</v>
      </c>
      <c r="P183" s="6">
        <f>April!V202</f>
        <v>0</v>
      </c>
      <c r="Q183" s="6">
        <f>May!V203</f>
        <v>0</v>
      </c>
      <c r="R183" s="6">
        <f>June!V201</f>
        <v>0</v>
      </c>
      <c r="S183" s="6">
        <f>SUM(P183:R183)</f>
        <v>0</v>
      </c>
      <c r="T183" s="36">
        <f t="shared" ref="T183:T199" si="102">SUM(G183,K183,O183,S183)</f>
        <v>0</v>
      </c>
    </row>
    <row r="184" spans="1:20" x14ac:dyDescent="0.25">
      <c r="A184" s="15" t="s">
        <v>253</v>
      </c>
      <c r="B184" s="16" t="s">
        <v>253</v>
      </c>
      <c r="D184" s="30">
        <f>July!V199</f>
        <v>0</v>
      </c>
      <c r="E184" s="30">
        <f>August!V204</f>
        <v>0</v>
      </c>
      <c r="F184" s="30">
        <f>September!V204</f>
        <v>0</v>
      </c>
      <c r="G184" s="30">
        <f t="shared" ref="G184:G198" si="103">SUM(D184:F184)</f>
        <v>0</v>
      </c>
      <c r="H184" s="9">
        <f>October!V204</f>
        <v>0</v>
      </c>
      <c r="I184" s="9">
        <f>November!V200</f>
        <v>0</v>
      </c>
      <c r="J184" s="9">
        <f>December!V198</f>
        <v>0</v>
      </c>
      <c r="K184" s="9">
        <f t="shared" ref="K184:K199" si="104">SUM(H184:J184)</f>
        <v>0</v>
      </c>
      <c r="L184" s="33">
        <f>January!V195</f>
        <v>0</v>
      </c>
      <c r="M184" s="33">
        <f>February!V202</f>
        <v>0</v>
      </c>
      <c r="N184" s="33">
        <f>March!V204</f>
        <v>0</v>
      </c>
      <c r="O184" s="33">
        <f t="shared" ref="O184:O199" si="105">SUM(L184:N184)</f>
        <v>0</v>
      </c>
      <c r="P184" s="6">
        <f>April!V203</f>
        <v>0</v>
      </c>
      <c r="Q184" s="6">
        <f>May!V204</f>
        <v>0</v>
      </c>
      <c r="R184" s="6">
        <f>June!V202</f>
        <v>0</v>
      </c>
      <c r="S184" s="6">
        <f t="shared" ref="S184:S199" si="106">SUM(P184:R184)</f>
        <v>0</v>
      </c>
      <c r="T184" s="36">
        <f t="shared" si="102"/>
        <v>0</v>
      </c>
    </row>
    <row r="185" spans="1:20" x14ac:dyDescent="0.25">
      <c r="A185" s="15" t="s">
        <v>254</v>
      </c>
      <c r="B185" s="16" t="s">
        <v>254</v>
      </c>
      <c r="D185" s="30">
        <f>July!V200</f>
        <v>0</v>
      </c>
      <c r="E185" s="30">
        <f>August!V205</f>
        <v>0</v>
      </c>
      <c r="F185" s="30">
        <f>September!V205</f>
        <v>0</v>
      </c>
      <c r="G185" s="30">
        <f t="shared" si="103"/>
        <v>0</v>
      </c>
      <c r="H185" s="9">
        <f>October!V205</f>
        <v>0</v>
      </c>
      <c r="I185" s="9">
        <f>November!V201</f>
        <v>0</v>
      </c>
      <c r="J185" s="9">
        <f>December!V199</f>
        <v>0</v>
      </c>
      <c r="K185" s="9">
        <f t="shared" si="104"/>
        <v>0</v>
      </c>
      <c r="L185" s="33">
        <f>January!V196</f>
        <v>0</v>
      </c>
      <c r="M185" s="33">
        <f>February!V203</f>
        <v>0</v>
      </c>
      <c r="N185" s="33">
        <f>March!V205</f>
        <v>0</v>
      </c>
      <c r="O185" s="33">
        <f t="shared" si="105"/>
        <v>0</v>
      </c>
      <c r="P185" s="6">
        <f>April!V204</f>
        <v>0</v>
      </c>
      <c r="Q185" s="6">
        <f>May!V205</f>
        <v>0</v>
      </c>
      <c r="R185" s="6">
        <f>June!V203</f>
        <v>0</v>
      </c>
      <c r="S185" s="6">
        <f t="shared" si="106"/>
        <v>0</v>
      </c>
      <c r="T185" s="36">
        <f t="shared" si="102"/>
        <v>0</v>
      </c>
    </row>
    <row r="186" spans="1:20" x14ac:dyDescent="0.25">
      <c r="A186" s="15" t="s">
        <v>255</v>
      </c>
      <c r="B186" s="16" t="s">
        <v>255</v>
      </c>
      <c r="D186" s="30">
        <f>July!V201</f>
        <v>0</v>
      </c>
      <c r="E186" s="30">
        <f>August!V206</f>
        <v>0</v>
      </c>
      <c r="F186" s="30">
        <f>September!V206</f>
        <v>0</v>
      </c>
      <c r="G186" s="30">
        <f t="shared" si="103"/>
        <v>0</v>
      </c>
      <c r="H186" s="9">
        <f>October!V206</f>
        <v>0</v>
      </c>
      <c r="I186" s="9">
        <f>November!V202</f>
        <v>0</v>
      </c>
      <c r="J186" s="9">
        <f>December!V200</f>
        <v>0</v>
      </c>
      <c r="K186" s="9">
        <f t="shared" si="104"/>
        <v>0</v>
      </c>
      <c r="L186" s="33">
        <f>January!V197</f>
        <v>0</v>
      </c>
      <c r="M186" s="33">
        <f>February!V204</f>
        <v>0</v>
      </c>
      <c r="N186" s="33">
        <f>March!V206</f>
        <v>0</v>
      </c>
      <c r="O186" s="33">
        <f t="shared" si="105"/>
        <v>0</v>
      </c>
      <c r="P186" s="6">
        <f>April!V205</f>
        <v>0</v>
      </c>
      <c r="Q186" s="6">
        <f>May!V206</f>
        <v>0</v>
      </c>
      <c r="R186" s="6">
        <f>June!V204</f>
        <v>0</v>
      </c>
      <c r="S186" s="6">
        <f t="shared" si="106"/>
        <v>0</v>
      </c>
      <c r="T186" s="36">
        <f t="shared" si="102"/>
        <v>0</v>
      </c>
    </row>
    <row r="187" spans="1:20" x14ac:dyDescent="0.25">
      <c r="A187" s="15" t="s">
        <v>256</v>
      </c>
      <c r="B187" s="16" t="s">
        <v>256</v>
      </c>
      <c r="D187" s="30">
        <f>July!V202</f>
        <v>0</v>
      </c>
      <c r="E187" s="30">
        <f>August!V207</f>
        <v>0</v>
      </c>
      <c r="F187" s="30">
        <f>September!V207</f>
        <v>0</v>
      </c>
      <c r="G187" s="30">
        <f t="shared" si="103"/>
        <v>0</v>
      </c>
      <c r="H187" s="9">
        <f>October!V207</f>
        <v>0</v>
      </c>
      <c r="I187" s="9">
        <f>November!V203</f>
        <v>0</v>
      </c>
      <c r="J187" s="9">
        <f>December!V201</f>
        <v>0</v>
      </c>
      <c r="K187" s="9">
        <f t="shared" si="104"/>
        <v>0</v>
      </c>
      <c r="L187" s="33">
        <f>January!V198</f>
        <v>0</v>
      </c>
      <c r="M187" s="33">
        <f>February!V205</f>
        <v>0</v>
      </c>
      <c r="N187" s="33">
        <f>March!V207</f>
        <v>0</v>
      </c>
      <c r="O187" s="33">
        <f t="shared" si="105"/>
        <v>0</v>
      </c>
      <c r="P187" s="6">
        <f>April!V206</f>
        <v>0</v>
      </c>
      <c r="Q187" s="6">
        <f>May!V207</f>
        <v>0</v>
      </c>
      <c r="R187" s="6">
        <f>June!V205</f>
        <v>0</v>
      </c>
      <c r="S187" s="6">
        <f t="shared" si="106"/>
        <v>0</v>
      </c>
      <c r="T187" s="36">
        <f t="shared" si="102"/>
        <v>0</v>
      </c>
    </row>
    <row r="188" spans="1:20" x14ac:dyDescent="0.25">
      <c r="A188" s="15" t="s">
        <v>257</v>
      </c>
      <c r="B188" s="16" t="s">
        <v>257</v>
      </c>
      <c r="D188" s="30">
        <f>July!V203</f>
        <v>0</v>
      </c>
      <c r="E188" s="30">
        <f>August!V208</f>
        <v>0</v>
      </c>
      <c r="F188" s="30">
        <f>September!V208</f>
        <v>0</v>
      </c>
      <c r="G188" s="30">
        <f t="shared" si="103"/>
        <v>0</v>
      </c>
      <c r="H188" s="9">
        <f>October!V208</f>
        <v>0</v>
      </c>
      <c r="I188" s="9">
        <f>November!V204</f>
        <v>0</v>
      </c>
      <c r="J188" s="9">
        <f>December!V202</f>
        <v>0</v>
      </c>
      <c r="K188" s="9">
        <f t="shared" si="104"/>
        <v>0</v>
      </c>
      <c r="L188" s="33">
        <f>January!V199</f>
        <v>0</v>
      </c>
      <c r="M188" s="33">
        <f>February!V206</f>
        <v>0</v>
      </c>
      <c r="N188" s="33">
        <f>March!V208</f>
        <v>0</v>
      </c>
      <c r="O188" s="33">
        <f t="shared" si="105"/>
        <v>0</v>
      </c>
      <c r="P188" s="6">
        <f>April!V207</f>
        <v>0</v>
      </c>
      <c r="Q188" s="6">
        <f>May!V208</f>
        <v>0</v>
      </c>
      <c r="R188" s="6">
        <f>June!V206</f>
        <v>0</v>
      </c>
      <c r="S188" s="6">
        <f t="shared" si="106"/>
        <v>0</v>
      </c>
      <c r="T188" s="36">
        <f t="shared" si="102"/>
        <v>0</v>
      </c>
    </row>
    <row r="189" spans="1:20" x14ac:dyDescent="0.25">
      <c r="A189" s="15" t="s">
        <v>258</v>
      </c>
      <c r="B189" s="16" t="s">
        <v>258</v>
      </c>
      <c r="D189" s="30">
        <f>July!V204</f>
        <v>0</v>
      </c>
      <c r="E189" s="30">
        <f>August!V209</f>
        <v>0</v>
      </c>
      <c r="F189" s="30">
        <f>September!V209</f>
        <v>0</v>
      </c>
      <c r="G189" s="30">
        <f t="shared" si="103"/>
        <v>0</v>
      </c>
      <c r="H189" s="9">
        <f>October!V209</f>
        <v>0</v>
      </c>
      <c r="I189" s="9">
        <f>November!V205</f>
        <v>0</v>
      </c>
      <c r="J189" s="9">
        <f>December!V203</f>
        <v>0</v>
      </c>
      <c r="K189" s="9">
        <f t="shared" si="104"/>
        <v>0</v>
      </c>
      <c r="L189" s="33">
        <f>January!V200</f>
        <v>0</v>
      </c>
      <c r="M189" s="33">
        <f>February!V207</f>
        <v>0</v>
      </c>
      <c r="N189" s="33">
        <f>March!V209</f>
        <v>0</v>
      </c>
      <c r="O189" s="33">
        <f t="shared" si="105"/>
        <v>0</v>
      </c>
      <c r="P189" s="6">
        <f>April!V208</f>
        <v>0</v>
      </c>
      <c r="Q189" s="6">
        <f>May!V209</f>
        <v>0</v>
      </c>
      <c r="R189" s="6">
        <f>June!V207</f>
        <v>0</v>
      </c>
      <c r="S189" s="6">
        <f t="shared" si="106"/>
        <v>0</v>
      </c>
      <c r="T189" s="36">
        <f t="shared" si="102"/>
        <v>0</v>
      </c>
    </row>
    <row r="190" spans="1:20" x14ac:dyDescent="0.25">
      <c r="A190" s="15" t="s">
        <v>259</v>
      </c>
      <c r="B190" s="16" t="s">
        <v>259</v>
      </c>
      <c r="D190" s="30">
        <f>July!V205</f>
        <v>0</v>
      </c>
      <c r="E190" s="30">
        <f>August!V210</f>
        <v>0</v>
      </c>
      <c r="F190" s="30">
        <f>September!V210</f>
        <v>0</v>
      </c>
      <c r="G190" s="30">
        <f t="shared" si="103"/>
        <v>0</v>
      </c>
      <c r="H190" s="9">
        <f>October!V210</f>
        <v>0</v>
      </c>
      <c r="I190" s="9">
        <f>November!V206</f>
        <v>0</v>
      </c>
      <c r="J190" s="9">
        <f>December!V204</f>
        <v>0</v>
      </c>
      <c r="K190" s="9">
        <f t="shared" si="104"/>
        <v>0</v>
      </c>
      <c r="L190" s="33">
        <f>January!V201</f>
        <v>0</v>
      </c>
      <c r="M190" s="33">
        <f>February!V208</f>
        <v>0</v>
      </c>
      <c r="N190" s="33">
        <f>March!V210</f>
        <v>0</v>
      </c>
      <c r="O190" s="33">
        <f t="shared" si="105"/>
        <v>0</v>
      </c>
      <c r="P190" s="6">
        <f>April!V209</f>
        <v>0</v>
      </c>
      <c r="Q190" s="6">
        <f>May!V210</f>
        <v>0</v>
      </c>
      <c r="R190" s="6">
        <f>June!V208</f>
        <v>0</v>
      </c>
      <c r="S190" s="6">
        <f t="shared" si="106"/>
        <v>0</v>
      </c>
      <c r="T190" s="36">
        <f t="shared" si="102"/>
        <v>0</v>
      </c>
    </row>
    <row r="191" spans="1:20" x14ac:dyDescent="0.25">
      <c r="A191" s="15" t="s">
        <v>260</v>
      </c>
      <c r="B191" s="16" t="s">
        <v>260</v>
      </c>
      <c r="D191" s="30">
        <f>July!V206</f>
        <v>0</v>
      </c>
      <c r="E191" s="30">
        <f>August!V211</f>
        <v>0</v>
      </c>
      <c r="F191" s="30">
        <f>September!V211</f>
        <v>0</v>
      </c>
      <c r="G191" s="30">
        <f t="shared" si="103"/>
        <v>0</v>
      </c>
      <c r="H191" s="9">
        <f>October!V211</f>
        <v>0</v>
      </c>
      <c r="I191" s="9">
        <f>November!V207</f>
        <v>0</v>
      </c>
      <c r="J191" s="9">
        <f>December!V205</f>
        <v>0</v>
      </c>
      <c r="K191" s="9">
        <f t="shared" si="104"/>
        <v>0</v>
      </c>
      <c r="L191" s="33">
        <f>January!V202</f>
        <v>0</v>
      </c>
      <c r="M191" s="33">
        <f>February!V209</f>
        <v>0</v>
      </c>
      <c r="N191" s="33">
        <f>March!V211</f>
        <v>0</v>
      </c>
      <c r="O191" s="33">
        <f t="shared" si="105"/>
        <v>0</v>
      </c>
      <c r="P191" s="6">
        <f>April!V210</f>
        <v>0</v>
      </c>
      <c r="Q191" s="6">
        <f>May!V211</f>
        <v>0</v>
      </c>
      <c r="R191" s="6">
        <f>June!V209</f>
        <v>0</v>
      </c>
      <c r="S191" s="6">
        <f t="shared" si="106"/>
        <v>0</v>
      </c>
      <c r="T191" s="36">
        <f t="shared" si="102"/>
        <v>0</v>
      </c>
    </row>
    <row r="192" spans="1:20" x14ac:dyDescent="0.25">
      <c r="A192" s="15" t="s">
        <v>261</v>
      </c>
      <c r="B192" s="16" t="s">
        <v>261</v>
      </c>
      <c r="D192" s="30">
        <f>July!V207</f>
        <v>0</v>
      </c>
      <c r="E192" s="30">
        <f>August!V212</f>
        <v>0</v>
      </c>
      <c r="F192" s="30">
        <f>September!V212</f>
        <v>0</v>
      </c>
      <c r="G192" s="30">
        <f t="shared" si="103"/>
        <v>0</v>
      </c>
      <c r="H192" s="9">
        <f>October!V212</f>
        <v>0</v>
      </c>
      <c r="I192" s="9">
        <f>November!V208</f>
        <v>0</v>
      </c>
      <c r="J192" s="9">
        <f>December!V206</f>
        <v>0</v>
      </c>
      <c r="K192" s="9">
        <f t="shared" si="104"/>
        <v>0</v>
      </c>
      <c r="L192" s="33">
        <f>January!V203</f>
        <v>0</v>
      </c>
      <c r="M192" s="33">
        <f>February!V210</f>
        <v>0</v>
      </c>
      <c r="N192" s="33">
        <f>March!V212</f>
        <v>0</v>
      </c>
      <c r="O192" s="33">
        <f t="shared" si="105"/>
        <v>0</v>
      </c>
      <c r="P192" s="6">
        <f>April!V211</f>
        <v>0</v>
      </c>
      <c r="Q192" s="6">
        <f>May!V212</f>
        <v>0</v>
      </c>
      <c r="R192" s="6">
        <f>June!V210</f>
        <v>0</v>
      </c>
      <c r="S192" s="6">
        <f t="shared" si="106"/>
        <v>0</v>
      </c>
      <c r="T192" s="36">
        <f t="shared" si="102"/>
        <v>0</v>
      </c>
    </row>
    <row r="193" spans="1:20" x14ac:dyDescent="0.25">
      <c r="A193" s="15" t="s">
        <v>262</v>
      </c>
      <c r="B193" s="16" t="s">
        <v>262</v>
      </c>
      <c r="D193" s="30">
        <f>July!V208</f>
        <v>0</v>
      </c>
      <c r="E193" s="30">
        <f>August!V213</f>
        <v>0</v>
      </c>
      <c r="F193" s="30">
        <f>September!V213</f>
        <v>0</v>
      </c>
      <c r="G193" s="30">
        <f t="shared" si="103"/>
        <v>0</v>
      </c>
      <c r="H193" s="9">
        <f>October!V213</f>
        <v>0</v>
      </c>
      <c r="I193" s="9">
        <f>November!V209</f>
        <v>0</v>
      </c>
      <c r="J193" s="9">
        <f>December!V207</f>
        <v>0</v>
      </c>
      <c r="K193" s="9">
        <f t="shared" si="104"/>
        <v>0</v>
      </c>
      <c r="L193" s="33">
        <f>January!V204</f>
        <v>0</v>
      </c>
      <c r="M193" s="33">
        <f>February!V211</f>
        <v>0</v>
      </c>
      <c r="N193" s="33">
        <f>March!V213</f>
        <v>0</v>
      </c>
      <c r="O193" s="33">
        <f t="shared" si="105"/>
        <v>0</v>
      </c>
      <c r="P193" s="6">
        <f>April!V212</f>
        <v>0</v>
      </c>
      <c r="Q193" s="6">
        <f>May!V213</f>
        <v>0</v>
      </c>
      <c r="R193" s="6">
        <f>June!V211</f>
        <v>0</v>
      </c>
      <c r="S193" s="6">
        <f t="shared" si="106"/>
        <v>0</v>
      </c>
      <c r="T193" s="36">
        <f t="shared" si="102"/>
        <v>0</v>
      </c>
    </row>
    <row r="194" spans="1:20" x14ac:dyDescent="0.25">
      <c r="A194" s="15" t="s">
        <v>263</v>
      </c>
      <c r="B194" s="16" t="s">
        <v>263</v>
      </c>
      <c r="D194" s="30">
        <f>July!V209</f>
        <v>0</v>
      </c>
      <c r="E194" s="30">
        <f>August!V214</f>
        <v>0</v>
      </c>
      <c r="F194" s="30">
        <f>September!V214</f>
        <v>0</v>
      </c>
      <c r="G194" s="30">
        <f t="shared" si="103"/>
        <v>0</v>
      </c>
      <c r="H194" s="9">
        <f>October!V214</f>
        <v>0</v>
      </c>
      <c r="I194" s="9">
        <f>November!V210</f>
        <v>0</v>
      </c>
      <c r="J194" s="9">
        <f>December!V208</f>
        <v>0</v>
      </c>
      <c r="K194" s="9">
        <f t="shared" si="104"/>
        <v>0</v>
      </c>
      <c r="L194" s="33">
        <f>January!V205</f>
        <v>0</v>
      </c>
      <c r="M194" s="33">
        <f>February!V212</f>
        <v>0</v>
      </c>
      <c r="N194" s="33">
        <f>March!V214</f>
        <v>0</v>
      </c>
      <c r="O194" s="33">
        <f t="shared" si="105"/>
        <v>0</v>
      </c>
      <c r="P194" s="6">
        <f>April!V213</f>
        <v>0</v>
      </c>
      <c r="Q194" s="6">
        <f>May!V214</f>
        <v>0</v>
      </c>
      <c r="R194" s="6">
        <f>June!V212</f>
        <v>0</v>
      </c>
      <c r="S194" s="6">
        <f t="shared" si="106"/>
        <v>0</v>
      </c>
      <c r="T194" s="36">
        <f t="shared" si="102"/>
        <v>0</v>
      </c>
    </row>
    <row r="195" spans="1:20" x14ac:dyDescent="0.25">
      <c r="A195" s="15" t="s">
        <v>264</v>
      </c>
      <c r="B195" s="16" t="s">
        <v>264</v>
      </c>
      <c r="D195" s="30">
        <f>July!V210</f>
        <v>0</v>
      </c>
      <c r="E195" s="30">
        <f>August!V215</f>
        <v>0</v>
      </c>
      <c r="F195" s="30">
        <f>September!V215</f>
        <v>0</v>
      </c>
      <c r="G195" s="30">
        <f t="shared" si="103"/>
        <v>0</v>
      </c>
      <c r="H195" s="9">
        <f>October!V215</f>
        <v>0</v>
      </c>
      <c r="I195" s="9">
        <f>November!V211</f>
        <v>0</v>
      </c>
      <c r="J195" s="9">
        <f>December!V209</f>
        <v>0</v>
      </c>
      <c r="K195" s="9">
        <f t="shared" si="104"/>
        <v>0</v>
      </c>
      <c r="L195" s="33">
        <f>January!V206</f>
        <v>0</v>
      </c>
      <c r="M195" s="33">
        <f>February!V213</f>
        <v>0</v>
      </c>
      <c r="N195" s="33">
        <f>March!V215</f>
        <v>0</v>
      </c>
      <c r="O195" s="33">
        <f t="shared" si="105"/>
        <v>0</v>
      </c>
      <c r="P195" s="6">
        <f>April!V214</f>
        <v>0</v>
      </c>
      <c r="Q195" s="6">
        <f>May!V215</f>
        <v>0</v>
      </c>
      <c r="R195" s="6">
        <f>June!V213</f>
        <v>0</v>
      </c>
      <c r="S195" s="6">
        <f t="shared" si="106"/>
        <v>0</v>
      </c>
      <c r="T195" s="36">
        <f t="shared" si="102"/>
        <v>0</v>
      </c>
    </row>
    <row r="196" spans="1:20" x14ac:dyDescent="0.25">
      <c r="A196" s="15" t="s">
        <v>265</v>
      </c>
      <c r="B196" s="16" t="s">
        <v>265</v>
      </c>
      <c r="D196" s="30">
        <f>July!V211</f>
        <v>0</v>
      </c>
      <c r="E196" s="30">
        <f>August!V216</f>
        <v>0</v>
      </c>
      <c r="F196" s="30">
        <f>September!V216</f>
        <v>0</v>
      </c>
      <c r="G196" s="30">
        <f t="shared" si="103"/>
        <v>0</v>
      </c>
      <c r="H196" s="9">
        <f>October!V216</f>
        <v>0</v>
      </c>
      <c r="I196" s="9">
        <f>November!V212</f>
        <v>0</v>
      </c>
      <c r="J196" s="9">
        <f>December!V210</f>
        <v>0</v>
      </c>
      <c r="K196" s="9">
        <f t="shared" si="104"/>
        <v>0</v>
      </c>
      <c r="L196" s="33">
        <f>January!V207</f>
        <v>0</v>
      </c>
      <c r="M196" s="33">
        <f>February!V214</f>
        <v>0</v>
      </c>
      <c r="N196" s="33">
        <f>March!V216</f>
        <v>0</v>
      </c>
      <c r="O196" s="33">
        <f t="shared" si="105"/>
        <v>0</v>
      </c>
      <c r="P196" s="6">
        <f>April!V215</f>
        <v>0</v>
      </c>
      <c r="Q196" s="6">
        <f>May!V216</f>
        <v>0</v>
      </c>
      <c r="R196" s="6">
        <f>June!V214</f>
        <v>0</v>
      </c>
      <c r="S196" s="6">
        <f t="shared" si="106"/>
        <v>0</v>
      </c>
      <c r="T196" s="36">
        <f t="shared" si="102"/>
        <v>0</v>
      </c>
    </row>
    <row r="197" spans="1:20" x14ac:dyDescent="0.25">
      <c r="A197" s="15" t="s">
        <v>266</v>
      </c>
      <c r="B197" s="16" t="s">
        <v>266</v>
      </c>
      <c r="D197" s="30">
        <f>July!V212</f>
        <v>0</v>
      </c>
      <c r="E197" s="30">
        <f>August!V217</f>
        <v>0</v>
      </c>
      <c r="F197" s="30">
        <f>September!V217</f>
        <v>0</v>
      </c>
      <c r="G197" s="30">
        <f t="shared" si="103"/>
        <v>0</v>
      </c>
      <c r="H197" s="9">
        <f>October!V217</f>
        <v>0</v>
      </c>
      <c r="I197" s="9">
        <f>November!V213</f>
        <v>0</v>
      </c>
      <c r="J197" s="9">
        <f>December!V211</f>
        <v>0</v>
      </c>
      <c r="K197" s="9">
        <f t="shared" si="104"/>
        <v>0</v>
      </c>
      <c r="L197" s="33">
        <f>January!V208</f>
        <v>0</v>
      </c>
      <c r="M197" s="33">
        <f>February!V215</f>
        <v>0</v>
      </c>
      <c r="N197" s="33">
        <f>March!V217</f>
        <v>0</v>
      </c>
      <c r="O197" s="33">
        <f t="shared" si="105"/>
        <v>0</v>
      </c>
      <c r="P197" s="6">
        <f>April!V216</f>
        <v>0</v>
      </c>
      <c r="Q197" s="6">
        <f>May!V217</f>
        <v>0</v>
      </c>
      <c r="R197" s="6">
        <f>June!V215</f>
        <v>0</v>
      </c>
      <c r="S197" s="6">
        <f t="shared" si="106"/>
        <v>0</v>
      </c>
      <c r="T197" s="36">
        <f t="shared" si="102"/>
        <v>0</v>
      </c>
    </row>
    <row r="198" spans="1:20" x14ac:dyDescent="0.25">
      <c r="A198" s="15" t="s">
        <v>267</v>
      </c>
      <c r="B198" s="16" t="s">
        <v>267</v>
      </c>
      <c r="D198" s="30">
        <f>July!V213</f>
        <v>0</v>
      </c>
      <c r="E198" s="30">
        <f>August!V218</f>
        <v>0</v>
      </c>
      <c r="F198" s="30">
        <f>September!V218</f>
        <v>0</v>
      </c>
      <c r="G198" s="30">
        <f t="shared" si="103"/>
        <v>0</v>
      </c>
      <c r="H198" s="9">
        <f>October!V218</f>
        <v>0</v>
      </c>
      <c r="I198" s="9">
        <f>November!V214</f>
        <v>0</v>
      </c>
      <c r="J198" s="9">
        <f>December!V212</f>
        <v>0</v>
      </c>
      <c r="K198" s="9">
        <f t="shared" si="104"/>
        <v>0</v>
      </c>
      <c r="L198" s="33">
        <f>January!V209</f>
        <v>0</v>
      </c>
      <c r="M198" s="33">
        <f>February!V216</f>
        <v>0</v>
      </c>
      <c r="N198" s="33">
        <f>March!V218</f>
        <v>0</v>
      </c>
      <c r="O198" s="33">
        <f t="shared" si="105"/>
        <v>0</v>
      </c>
      <c r="P198" s="6">
        <f>April!V217</f>
        <v>0</v>
      </c>
      <c r="Q198" s="6">
        <f>May!V218</f>
        <v>0</v>
      </c>
      <c r="R198" s="6">
        <f>June!V216</f>
        <v>0</v>
      </c>
      <c r="S198" s="6">
        <f t="shared" si="106"/>
        <v>0</v>
      </c>
      <c r="T198" s="36">
        <f t="shared" si="102"/>
        <v>0</v>
      </c>
    </row>
    <row r="199" spans="1:20" s="66" customFormat="1" x14ac:dyDescent="0.25">
      <c r="A199" s="70" t="s">
        <v>84</v>
      </c>
      <c r="B199" s="71"/>
      <c r="D199" s="66">
        <f>SUM(D183:D198)</f>
        <v>0</v>
      </c>
      <c r="E199" s="66">
        <f t="shared" ref="E199:R199" si="107">SUM(E183:E198)</f>
        <v>0</v>
      </c>
      <c r="F199" s="66">
        <f t="shared" si="107"/>
        <v>0</v>
      </c>
      <c r="G199" s="66">
        <f>SUM(D199:F199)</f>
        <v>0</v>
      </c>
      <c r="H199" s="66">
        <f t="shared" si="107"/>
        <v>0</v>
      </c>
      <c r="I199" s="66">
        <f t="shared" si="107"/>
        <v>0</v>
      </c>
      <c r="J199" s="66">
        <f t="shared" si="107"/>
        <v>0</v>
      </c>
      <c r="K199" s="66">
        <f t="shared" si="104"/>
        <v>0</v>
      </c>
      <c r="L199" s="66">
        <f t="shared" si="107"/>
        <v>0</v>
      </c>
      <c r="M199" s="66">
        <f t="shared" si="107"/>
        <v>0</v>
      </c>
      <c r="N199" s="66">
        <f t="shared" si="107"/>
        <v>0</v>
      </c>
      <c r="O199" s="67">
        <f t="shared" si="105"/>
        <v>0</v>
      </c>
      <c r="P199" s="66">
        <f t="shared" si="107"/>
        <v>0</v>
      </c>
      <c r="Q199" s="66">
        <f t="shared" si="107"/>
        <v>0</v>
      </c>
      <c r="R199" s="66">
        <f t="shared" si="107"/>
        <v>0</v>
      </c>
      <c r="S199" s="66">
        <f t="shared" si="106"/>
        <v>0</v>
      </c>
      <c r="T199" s="66">
        <f t="shared" si="102"/>
        <v>0</v>
      </c>
    </row>
    <row r="200" spans="1:20" x14ac:dyDescent="0.25">
      <c r="A200" s="15"/>
      <c r="B200" s="15"/>
      <c r="N200" s="34"/>
    </row>
    <row r="201" spans="1:20" x14ac:dyDescent="0.25">
      <c r="A201" s="15" t="s">
        <v>268</v>
      </c>
      <c r="B201" s="15"/>
      <c r="D201" s="78" t="e">
        <f>D183/D199</f>
        <v>#DIV/0!</v>
      </c>
      <c r="E201" s="78" t="e">
        <f>E183/E199</f>
        <v>#DIV/0!</v>
      </c>
      <c r="F201" s="78" t="e">
        <f>F183/F199</f>
        <v>#DIV/0!</v>
      </c>
      <c r="G201" s="78" t="e">
        <f>AVERAGE(D201:F201)</f>
        <v>#DIV/0!</v>
      </c>
      <c r="H201" s="79" t="e">
        <f>H183/H199</f>
        <v>#DIV/0!</v>
      </c>
      <c r="I201" s="79" t="e">
        <f>I183/I199</f>
        <v>#DIV/0!</v>
      </c>
      <c r="J201" s="79" t="e">
        <f>J183/J199</f>
        <v>#DIV/0!</v>
      </c>
      <c r="K201" s="79" t="e">
        <f>AVERAGE(H201:J201)</f>
        <v>#DIV/0!</v>
      </c>
      <c r="L201" s="80" t="e">
        <f>L183/L199</f>
        <v>#DIV/0!</v>
      </c>
      <c r="M201" s="80" t="e">
        <f>M183/M199</f>
        <v>#DIV/0!</v>
      </c>
      <c r="N201" s="81" t="e">
        <f>N183/N199</f>
        <v>#DIV/0!</v>
      </c>
      <c r="O201" s="81" t="e">
        <f>AVERAGE(L201:N201)</f>
        <v>#DIV/0!</v>
      </c>
      <c r="P201" s="82" t="e">
        <f>P183/P199</f>
        <v>#DIV/0!</v>
      </c>
      <c r="Q201" s="82" t="e">
        <f>Q183/Q199</f>
        <v>#DIV/0!</v>
      </c>
      <c r="R201" s="82" t="e">
        <f>R183/R199</f>
        <v>#DIV/0!</v>
      </c>
      <c r="S201" s="82" t="e">
        <f>AVERAGE(P201:R201)</f>
        <v>#DIV/0!</v>
      </c>
      <c r="T201" s="83" t="e">
        <f>AVERAGE(G201,K201,O201,S201)</f>
        <v>#DIV/0!</v>
      </c>
    </row>
    <row r="202" spans="1:20" x14ac:dyDescent="0.25">
      <c r="A202" s="15" t="s">
        <v>269</v>
      </c>
      <c r="B202" s="15"/>
      <c r="D202" s="78" t="e">
        <f>D184/D199</f>
        <v>#DIV/0!</v>
      </c>
      <c r="E202" s="78" t="e">
        <f>E184/E199</f>
        <v>#DIV/0!</v>
      </c>
      <c r="F202" s="78" t="e">
        <f>F184/F199</f>
        <v>#DIV/0!</v>
      </c>
      <c r="G202" s="78" t="e">
        <f t="shared" ref="G202:G216" si="108">AVERAGE(D202:F202)</f>
        <v>#DIV/0!</v>
      </c>
      <c r="H202" s="79" t="e">
        <f>H184/H199</f>
        <v>#DIV/0!</v>
      </c>
      <c r="I202" s="79" t="e">
        <f>I184/I199</f>
        <v>#DIV/0!</v>
      </c>
      <c r="J202" s="79" t="e">
        <f>J184/J199</f>
        <v>#DIV/0!</v>
      </c>
      <c r="K202" s="79" t="e">
        <f t="shared" ref="K202:K216" si="109">AVERAGE(H202:J202)</f>
        <v>#DIV/0!</v>
      </c>
      <c r="L202" s="80" t="e">
        <f>L184/L199</f>
        <v>#DIV/0!</v>
      </c>
      <c r="M202" s="80" t="e">
        <f>M184/M199</f>
        <v>#DIV/0!</v>
      </c>
      <c r="N202" s="81" t="e">
        <f>N184/N199</f>
        <v>#DIV/0!</v>
      </c>
      <c r="O202" s="81" t="e">
        <f t="shared" ref="O202:O216" si="110">AVERAGE(L202:N202)</f>
        <v>#DIV/0!</v>
      </c>
      <c r="P202" s="82" t="e">
        <f>P184/P199</f>
        <v>#DIV/0!</v>
      </c>
      <c r="Q202" s="82" t="e">
        <f>Q184/Q199</f>
        <v>#DIV/0!</v>
      </c>
      <c r="R202" s="82" t="e">
        <f>R184/R199</f>
        <v>#DIV/0!</v>
      </c>
      <c r="S202" s="82" t="e">
        <f t="shared" ref="S202:S216" si="111">AVERAGE(P202:R202)</f>
        <v>#DIV/0!</v>
      </c>
      <c r="T202" s="83" t="e">
        <f t="shared" ref="T202:T216" si="112">AVERAGE(G202,K202,O202,S202)</f>
        <v>#DIV/0!</v>
      </c>
    </row>
    <row r="203" spans="1:20" x14ac:dyDescent="0.25">
      <c r="A203" s="15" t="s">
        <v>270</v>
      </c>
      <c r="B203" s="15"/>
      <c r="D203" s="78" t="e">
        <f>D185/D199</f>
        <v>#DIV/0!</v>
      </c>
      <c r="E203" s="78" t="e">
        <f>E185/E199</f>
        <v>#DIV/0!</v>
      </c>
      <c r="F203" s="78" t="e">
        <f>F185/F199</f>
        <v>#DIV/0!</v>
      </c>
      <c r="G203" s="78" t="e">
        <f t="shared" si="108"/>
        <v>#DIV/0!</v>
      </c>
      <c r="H203" s="79" t="e">
        <f>H185/H199</f>
        <v>#DIV/0!</v>
      </c>
      <c r="I203" s="79" t="e">
        <f>I185/I199</f>
        <v>#DIV/0!</v>
      </c>
      <c r="J203" s="79" t="e">
        <f>J185/J199</f>
        <v>#DIV/0!</v>
      </c>
      <c r="K203" s="79" t="e">
        <f t="shared" si="109"/>
        <v>#DIV/0!</v>
      </c>
      <c r="L203" s="80" t="e">
        <f>L185/L199</f>
        <v>#DIV/0!</v>
      </c>
      <c r="M203" s="80" t="e">
        <f>M185/M199</f>
        <v>#DIV/0!</v>
      </c>
      <c r="N203" s="81" t="e">
        <f>N185/N199</f>
        <v>#DIV/0!</v>
      </c>
      <c r="O203" s="81" t="e">
        <f t="shared" si="110"/>
        <v>#DIV/0!</v>
      </c>
      <c r="P203" s="82" t="e">
        <f>P185/P199</f>
        <v>#DIV/0!</v>
      </c>
      <c r="Q203" s="82" t="e">
        <f>Q185/Q199</f>
        <v>#DIV/0!</v>
      </c>
      <c r="R203" s="82" t="e">
        <f>R185/R199</f>
        <v>#DIV/0!</v>
      </c>
      <c r="S203" s="82" t="e">
        <f t="shared" si="111"/>
        <v>#DIV/0!</v>
      </c>
      <c r="T203" s="83" t="e">
        <f t="shared" si="112"/>
        <v>#DIV/0!</v>
      </c>
    </row>
    <row r="204" spans="1:20" x14ac:dyDescent="0.25">
      <c r="A204" s="15" t="s">
        <v>271</v>
      </c>
      <c r="B204" s="15"/>
      <c r="D204" s="78" t="e">
        <f>D186/D199</f>
        <v>#DIV/0!</v>
      </c>
      <c r="E204" s="78" t="e">
        <f>E186/E199</f>
        <v>#DIV/0!</v>
      </c>
      <c r="F204" s="78" t="e">
        <f>F186/F199</f>
        <v>#DIV/0!</v>
      </c>
      <c r="G204" s="78" t="e">
        <f t="shared" si="108"/>
        <v>#DIV/0!</v>
      </c>
      <c r="H204" s="79" t="e">
        <f>H186/H199</f>
        <v>#DIV/0!</v>
      </c>
      <c r="I204" s="79" t="e">
        <f>I186/I199</f>
        <v>#DIV/0!</v>
      </c>
      <c r="J204" s="79" t="e">
        <f>J186/J199</f>
        <v>#DIV/0!</v>
      </c>
      <c r="K204" s="79" t="e">
        <f t="shared" si="109"/>
        <v>#DIV/0!</v>
      </c>
      <c r="L204" s="80" t="e">
        <f>L186/L199</f>
        <v>#DIV/0!</v>
      </c>
      <c r="M204" s="80" t="e">
        <f>M186/M199</f>
        <v>#DIV/0!</v>
      </c>
      <c r="N204" s="81" t="e">
        <f>N186/N199</f>
        <v>#DIV/0!</v>
      </c>
      <c r="O204" s="81" t="e">
        <f t="shared" si="110"/>
        <v>#DIV/0!</v>
      </c>
      <c r="P204" s="82" t="e">
        <f>P186/P199</f>
        <v>#DIV/0!</v>
      </c>
      <c r="Q204" s="82" t="e">
        <f>Q186/Q199</f>
        <v>#DIV/0!</v>
      </c>
      <c r="R204" s="82" t="e">
        <f>R186/R199</f>
        <v>#DIV/0!</v>
      </c>
      <c r="S204" s="82" t="e">
        <f t="shared" si="111"/>
        <v>#DIV/0!</v>
      </c>
      <c r="T204" s="83" t="e">
        <f t="shared" si="112"/>
        <v>#DIV/0!</v>
      </c>
    </row>
    <row r="205" spans="1:20" x14ac:dyDescent="0.25">
      <c r="A205" s="15" t="s">
        <v>272</v>
      </c>
      <c r="B205" s="15"/>
      <c r="D205" s="78" t="e">
        <f>D187/D199</f>
        <v>#DIV/0!</v>
      </c>
      <c r="E205" s="78" t="e">
        <f>E187/E199</f>
        <v>#DIV/0!</v>
      </c>
      <c r="F205" s="78" t="e">
        <f>F187/F199</f>
        <v>#DIV/0!</v>
      </c>
      <c r="G205" s="78" t="e">
        <f t="shared" si="108"/>
        <v>#DIV/0!</v>
      </c>
      <c r="H205" s="79" t="e">
        <f>H187/H199</f>
        <v>#DIV/0!</v>
      </c>
      <c r="I205" s="79" t="e">
        <f>I187/I199</f>
        <v>#DIV/0!</v>
      </c>
      <c r="J205" s="79" t="e">
        <f>J187/J199</f>
        <v>#DIV/0!</v>
      </c>
      <c r="K205" s="79" t="e">
        <f t="shared" si="109"/>
        <v>#DIV/0!</v>
      </c>
      <c r="L205" s="80" t="e">
        <f>L187/L199</f>
        <v>#DIV/0!</v>
      </c>
      <c r="M205" s="80" t="e">
        <f>M187/M199</f>
        <v>#DIV/0!</v>
      </c>
      <c r="N205" s="80" t="e">
        <f>N187/N199</f>
        <v>#DIV/0!</v>
      </c>
      <c r="O205" s="81" t="e">
        <f t="shared" si="110"/>
        <v>#DIV/0!</v>
      </c>
      <c r="P205" s="82" t="e">
        <f>P187/P199</f>
        <v>#DIV/0!</v>
      </c>
      <c r="Q205" s="82" t="e">
        <f>Q187/Q199</f>
        <v>#DIV/0!</v>
      </c>
      <c r="R205" s="82" t="e">
        <f>R187/R199</f>
        <v>#DIV/0!</v>
      </c>
      <c r="S205" s="82" t="e">
        <f t="shared" si="111"/>
        <v>#DIV/0!</v>
      </c>
      <c r="T205" s="83" t="e">
        <f t="shared" si="112"/>
        <v>#DIV/0!</v>
      </c>
    </row>
    <row r="206" spans="1:20" x14ac:dyDescent="0.25">
      <c r="A206" s="15" t="s">
        <v>273</v>
      </c>
      <c r="B206" s="15"/>
      <c r="D206" s="78" t="e">
        <f>D188/D199</f>
        <v>#DIV/0!</v>
      </c>
      <c r="E206" s="78" t="e">
        <f>E188/E199</f>
        <v>#DIV/0!</v>
      </c>
      <c r="F206" s="78" t="e">
        <f>F188/F199</f>
        <v>#DIV/0!</v>
      </c>
      <c r="G206" s="78" t="e">
        <f t="shared" si="108"/>
        <v>#DIV/0!</v>
      </c>
      <c r="H206" s="79" t="e">
        <f>H188/H199</f>
        <v>#DIV/0!</v>
      </c>
      <c r="I206" s="79" t="e">
        <f>I188/I199</f>
        <v>#DIV/0!</v>
      </c>
      <c r="J206" s="79" t="e">
        <f>J188/J199</f>
        <v>#DIV/0!</v>
      </c>
      <c r="K206" s="79" t="e">
        <f t="shared" si="109"/>
        <v>#DIV/0!</v>
      </c>
      <c r="L206" s="80" t="e">
        <f>L188/L199</f>
        <v>#DIV/0!</v>
      </c>
      <c r="M206" s="80" t="e">
        <f>M188/M199</f>
        <v>#DIV/0!</v>
      </c>
      <c r="N206" s="80" t="e">
        <f>N188/N199</f>
        <v>#DIV/0!</v>
      </c>
      <c r="O206" s="81" t="e">
        <f t="shared" si="110"/>
        <v>#DIV/0!</v>
      </c>
      <c r="P206" s="82" t="e">
        <f>P188/P199</f>
        <v>#DIV/0!</v>
      </c>
      <c r="Q206" s="82" t="e">
        <f>Q188/Q199</f>
        <v>#DIV/0!</v>
      </c>
      <c r="R206" s="82" t="e">
        <f>R188/R199</f>
        <v>#DIV/0!</v>
      </c>
      <c r="S206" s="82" t="e">
        <f t="shared" si="111"/>
        <v>#DIV/0!</v>
      </c>
      <c r="T206" s="83" t="e">
        <f t="shared" si="112"/>
        <v>#DIV/0!</v>
      </c>
    </row>
    <row r="207" spans="1:20" x14ac:dyDescent="0.25">
      <c r="A207" s="15" t="s">
        <v>274</v>
      </c>
      <c r="B207" s="15"/>
      <c r="D207" s="78" t="e">
        <f>D189/D199</f>
        <v>#DIV/0!</v>
      </c>
      <c r="E207" s="78" t="e">
        <f>E189/E199</f>
        <v>#DIV/0!</v>
      </c>
      <c r="F207" s="78" t="e">
        <f>F189/F199</f>
        <v>#DIV/0!</v>
      </c>
      <c r="G207" s="78" t="e">
        <f t="shared" si="108"/>
        <v>#DIV/0!</v>
      </c>
      <c r="H207" s="79" t="e">
        <f>H189/H199</f>
        <v>#DIV/0!</v>
      </c>
      <c r="I207" s="79" t="e">
        <f>I189/I199</f>
        <v>#DIV/0!</v>
      </c>
      <c r="J207" s="79" t="e">
        <f>J189/J199</f>
        <v>#DIV/0!</v>
      </c>
      <c r="K207" s="79" t="e">
        <f t="shared" si="109"/>
        <v>#DIV/0!</v>
      </c>
      <c r="L207" s="80" t="e">
        <f>L189/L199</f>
        <v>#DIV/0!</v>
      </c>
      <c r="M207" s="80" t="e">
        <f>M189/M199</f>
        <v>#DIV/0!</v>
      </c>
      <c r="N207" s="80" t="e">
        <f>N189/N199</f>
        <v>#DIV/0!</v>
      </c>
      <c r="O207" s="81" t="e">
        <f t="shared" si="110"/>
        <v>#DIV/0!</v>
      </c>
      <c r="P207" s="82" t="e">
        <f>P189/P199</f>
        <v>#DIV/0!</v>
      </c>
      <c r="Q207" s="82" t="e">
        <f>Q189/Q199</f>
        <v>#DIV/0!</v>
      </c>
      <c r="R207" s="82" t="e">
        <f>R189/R199</f>
        <v>#DIV/0!</v>
      </c>
      <c r="S207" s="82" t="e">
        <f t="shared" si="111"/>
        <v>#DIV/0!</v>
      </c>
      <c r="T207" s="83" t="e">
        <f t="shared" si="112"/>
        <v>#DIV/0!</v>
      </c>
    </row>
    <row r="208" spans="1:20" x14ac:dyDescent="0.25">
      <c r="A208" s="15" t="s">
        <v>275</v>
      </c>
      <c r="B208" s="15"/>
      <c r="D208" s="78" t="e">
        <f>D190/D199</f>
        <v>#DIV/0!</v>
      </c>
      <c r="E208" s="78" t="e">
        <f>E190/E199</f>
        <v>#DIV/0!</v>
      </c>
      <c r="F208" s="78" t="e">
        <f>F190/F199</f>
        <v>#DIV/0!</v>
      </c>
      <c r="G208" s="78" t="e">
        <f t="shared" si="108"/>
        <v>#DIV/0!</v>
      </c>
      <c r="H208" s="79" t="e">
        <f>H190/H199</f>
        <v>#DIV/0!</v>
      </c>
      <c r="I208" s="79" t="e">
        <f>I190/I199</f>
        <v>#DIV/0!</v>
      </c>
      <c r="J208" s="79" t="e">
        <f>J190/J199</f>
        <v>#DIV/0!</v>
      </c>
      <c r="K208" s="79" t="e">
        <f t="shared" si="109"/>
        <v>#DIV/0!</v>
      </c>
      <c r="L208" s="80" t="e">
        <f>L190/L199</f>
        <v>#DIV/0!</v>
      </c>
      <c r="M208" s="80" t="e">
        <f>M190/M199</f>
        <v>#DIV/0!</v>
      </c>
      <c r="N208" s="80" t="e">
        <f>N190/N199</f>
        <v>#DIV/0!</v>
      </c>
      <c r="O208" s="81" t="e">
        <f t="shared" si="110"/>
        <v>#DIV/0!</v>
      </c>
      <c r="P208" s="82" t="e">
        <f>P190/P199</f>
        <v>#DIV/0!</v>
      </c>
      <c r="Q208" s="82" t="e">
        <f>Q190/Q199</f>
        <v>#DIV/0!</v>
      </c>
      <c r="R208" s="82" t="e">
        <f>R190/R199</f>
        <v>#DIV/0!</v>
      </c>
      <c r="S208" s="82" t="e">
        <f t="shared" si="111"/>
        <v>#DIV/0!</v>
      </c>
      <c r="T208" s="83" t="e">
        <f t="shared" si="112"/>
        <v>#DIV/0!</v>
      </c>
    </row>
    <row r="209" spans="1:27" x14ac:dyDescent="0.25">
      <c r="A209" s="15" t="s">
        <v>276</v>
      </c>
      <c r="B209" s="16"/>
      <c r="D209" s="78" t="e">
        <f>D191/D199</f>
        <v>#DIV/0!</v>
      </c>
      <c r="E209" s="78" t="e">
        <f>E191/E199</f>
        <v>#DIV/0!</v>
      </c>
      <c r="F209" s="78" t="e">
        <f>F191/F199</f>
        <v>#DIV/0!</v>
      </c>
      <c r="G209" s="78" t="e">
        <f t="shared" si="108"/>
        <v>#DIV/0!</v>
      </c>
      <c r="H209" s="79" t="e">
        <f>H191/H199</f>
        <v>#DIV/0!</v>
      </c>
      <c r="I209" s="79" t="e">
        <f>I191/I199</f>
        <v>#DIV/0!</v>
      </c>
      <c r="J209" s="79" t="e">
        <f>J191/J199</f>
        <v>#DIV/0!</v>
      </c>
      <c r="K209" s="79" t="e">
        <f t="shared" si="109"/>
        <v>#DIV/0!</v>
      </c>
      <c r="L209" s="80" t="e">
        <f>L191/L199</f>
        <v>#DIV/0!</v>
      </c>
      <c r="M209" s="80" t="e">
        <f>M191/M199</f>
        <v>#DIV/0!</v>
      </c>
      <c r="N209" s="80" t="e">
        <f>N191/N199</f>
        <v>#DIV/0!</v>
      </c>
      <c r="O209" s="81" t="e">
        <f t="shared" si="110"/>
        <v>#DIV/0!</v>
      </c>
      <c r="P209" s="82" t="e">
        <f>P191/P199</f>
        <v>#DIV/0!</v>
      </c>
      <c r="Q209" s="82" t="e">
        <f>Q191/Q199</f>
        <v>#DIV/0!</v>
      </c>
      <c r="R209" s="82" t="e">
        <f>R191/R199</f>
        <v>#DIV/0!</v>
      </c>
      <c r="S209" s="82" t="e">
        <f t="shared" si="111"/>
        <v>#DIV/0!</v>
      </c>
      <c r="T209" s="83" t="e">
        <f t="shared" si="112"/>
        <v>#DIV/0!</v>
      </c>
    </row>
    <row r="210" spans="1:27" x14ac:dyDescent="0.25">
      <c r="A210" s="15" t="s">
        <v>277</v>
      </c>
      <c r="B210" s="16"/>
      <c r="D210" s="78" t="e">
        <f>D192/D199</f>
        <v>#DIV/0!</v>
      </c>
      <c r="E210" s="78" t="e">
        <f>E192/E199</f>
        <v>#DIV/0!</v>
      </c>
      <c r="F210" s="78" t="e">
        <f>F192/F199</f>
        <v>#DIV/0!</v>
      </c>
      <c r="G210" s="78" t="e">
        <f t="shared" si="108"/>
        <v>#DIV/0!</v>
      </c>
      <c r="H210" s="79" t="e">
        <f>H192/H199</f>
        <v>#DIV/0!</v>
      </c>
      <c r="I210" s="79" t="e">
        <f>I192/I199</f>
        <v>#DIV/0!</v>
      </c>
      <c r="J210" s="79" t="e">
        <f>J192/J199</f>
        <v>#DIV/0!</v>
      </c>
      <c r="K210" s="79" t="e">
        <f t="shared" si="109"/>
        <v>#DIV/0!</v>
      </c>
      <c r="L210" s="80" t="e">
        <f>L192/L199</f>
        <v>#DIV/0!</v>
      </c>
      <c r="M210" s="80" t="e">
        <f>M192/M199</f>
        <v>#DIV/0!</v>
      </c>
      <c r="N210" s="80" t="e">
        <f>N192/N199</f>
        <v>#DIV/0!</v>
      </c>
      <c r="O210" s="81" t="e">
        <f t="shared" si="110"/>
        <v>#DIV/0!</v>
      </c>
      <c r="P210" s="82" t="e">
        <f>P192/P199</f>
        <v>#DIV/0!</v>
      </c>
      <c r="Q210" s="82" t="e">
        <f>Q192/Q199</f>
        <v>#DIV/0!</v>
      </c>
      <c r="R210" s="82" t="e">
        <f>R192/R199</f>
        <v>#DIV/0!</v>
      </c>
      <c r="S210" s="82" t="e">
        <f t="shared" si="111"/>
        <v>#DIV/0!</v>
      </c>
      <c r="T210" s="83" t="e">
        <f t="shared" si="112"/>
        <v>#DIV/0!</v>
      </c>
    </row>
    <row r="211" spans="1:27" x14ac:dyDescent="0.25">
      <c r="A211" s="15" t="s">
        <v>278</v>
      </c>
      <c r="B211" s="16"/>
      <c r="D211" s="78" t="e">
        <f>D193/D199</f>
        <v>#DIV/0!</v>
      </c>
      <c r="E211" s="78" t="e">
        <f>E193/E199</f>
        <v>#DIV/0!</v>
      </c>
      <c r="F211" s="78" t="e">
        <f>F193/F199</f>
        <v>#DIV/0!</v>
      </c>
      <c r="G211" s="78" t="e">
        <f t="shared" si="108"/>
        <v>#DIV/0!</v>
      </c>
      <c r="H211" s="79" t="e">
        <f>H193/H199</f>
        <v>#DIV/0!</v>
      </c>
      <c r="I211" s="79" t="e">
        <f>I193/I199</f>
        <v>#DIV/0!</v>
      </c>
      <c r="J211" s="79" t="e">
        <f>J193/J199</f>
        <v>#DIV/0!</v>
      </c>
      <c r="K211" s="79" t="e">
        <f t="shared" si="109"/>
        <v>#DIV/0!</v>
      </c>
      <c r="L211" s="80" t="e">
        <f>L193/L199</f>
        <v>#DIV/0!</v>
      </c>
      <c r="M211" s="80" t="e">
        <f>M193/M199</f>
        <v>#DIV/0!</v>
      </c>
      <c r="N211" s="80" t="e">
        <f>N193/N199</f>
        <v>#DIV/0!</v>
      </c>
      <c r="O211" s="81" t="e">
        <f t="shared" si="110"/>
        <v>#DIV/0!</v>
      </c>
      <c r="P211" s="82" t="e">
        <f>P193/P199</f>
        <v>#DIV/0!</v>
      </c>
      <c r="Q211" s="82" t="e">
        <f>Q193/Q199</f>
        <v>#DIV/0!</v>
      </c>
      <c r="R211" s="82" t="e">
        <f>R193/R199</f>
        <v>#DIV/0!</v>
      </c>
      <c r="S211" s="82" t="e">
        <f t="shared" si="111"/>
        <v>#DIV/0!</v>
      </c>
      <c r="T211" s="83" t="e">
        <f t="shared" si="112"/>
        <v>#DIV/0!</v>
      </c>
    </row>
    <row r="212" spans="1:27" x14ac:dyDescent="0.25">
      <c r="A212" s="15" t="s">
        <v>279</v>
      </c>
      <c r="B212" s="16"/>
      <c r="D212" s="78" t="e">
        <f>D194/D199</f>
        <v>#DIV/0!</v>
      </c>
      <c r="E212" s="78" t="e">
        <f>E194/E199</f>
        <v>#DIV/0!</v>
      </c>
      <c r="F212" s="78" t="e">
        <f>F194/F199</f>
        <v>#DIV/0!</v>
      </c>
      <c r="G212" s="78" t="e">
        <f t="shared" si="108"/>
        <v>#DIV/0!</v>
      </c>
      <c r="H212" s="79" t="e">
        <f>H194/H199</f>
        <v>#DIV/0!</v>
      </c>
      <c r="I212" s="79" t="e">
        <f>I194/I199</f>
        <v>#DIV/0!</v>
      </c>
      <c r="J212" s="79" t="e">
        <f>J194/J199</f>
        <v>#DIV/0!</v>
      </c>
      <c r="K212" s="79" t="e">
        <f t="shared" si="109"/>
        <v>#DIV/0!</v>
      </c>
      <c r="L212" s="80" t="e">
        <f>L194/L199</f>
        <v>#DIV/0!</v>
      </c>
      <c r="M212" s="80" t="e">
        <f>M194/M199</f>
        <v>#DIV/0!</v>
      </c>
      <c r="N212" s="80" t="e">
        <f>N194/N199</f>
        <v>#DIV/0!</v>
      </c>
      <c r="O212" s="81" t="e">
        <f t="shared" si="110"/>
        <v>#DIV/0!</v>
      </c>
      <c r="P212" s="82" t="e">
        <f>P194/P199</f>
        <v>#DIV/0!</v>
      </c>
      <c r="Q212" s="82" t="e">
        <f>Q194/Q199</f>
        <v>#DIV/0!</v>
      </c>
      <c r="R212" s="82" t="e">
        <f>R194/R199</f>
        <v>#DIV/0!</v>
      </c>
      <c r="S212" s="82" t="e">
        <f t="shared" si="111"/>
        <v>#DIV/0!</v>
      </c>
      <c r="T212" s="83" t="e">
        <f t="shared" si="112"/>
        <v>#DIV/0!</v>
      </c>
    </row>
    <row r="213" spans="1:27" x14ac:dyDescent="0.25">
      <c r="A213" s="15" t="s">
        <v>280</v>
      </c>
      <c r="B213" s="16"/>
      <c r="D213" s="78" t="e">
        <f>D195/D199</f>
        <v>#DIV/0!</v>
      </c>
      <c r="E213" s="78" t="e">
        <f>E195/E199</f>
        <v>#DIV/0!</v>
      </c>
      <c r="F213" s="78" t="e">
        <f>F195/F199</f>
        <v>#DIV/0!</v>
      </c>
      <c r="G213" s="78" t="e">
        <f t="shared" si="108"/>
        <v>#DIV/0!</v>
      </c>
      <c r="H213" s="79" t="e">
        <f>H195/H199</f>
        <v>#DIV/0!</v>
      </c>
      <c r="I213" s="79" t="e">
        <f>I195/I199</f>
        <v>#DIV/0!</v>
      </c>
      <c r="J213" s="79" t="e">
        <f>J195/J199</f>
        <v>#DIV/0!</v>
      </c>
      <c r="K213" s="79" t="e">
        <f t="shared" si="109"/>
        <v>#DIV/0!</v>
      </c>
      <c r="L213" s="80" t="e">
        <f>L195/L199</f>
        <v>#DIV/0!</v>
      </c>
      <c r="M213" s="80" t="e">
        <f>M195/M199</f>
        <v>#DIV/0!</v>
      </c>
      <c r="N213" s="80" t="e">
        <f>N195/N199</f>
        <v>#DIV/0!</v>
      </c>
      <c r="O213" s="81" t="e">
        <f t="shared" si="110"/>
        <v>#DIV/0!</v>
      </c>
      <c r="P213" s="82" t="e">
        <f>P195/P199</f>
        <v>#DIV/0!</v>
      </c>
      <c r="Q213" s="82" t="e">
        <f>Q195/Q199</f>
        <v>#DIV/0!</v>
      </c>
      <c r="R213" s="82" t="e">
        <f>R195/R199</f>
        <v>#DIV/0!</v>
      </c>
      <c r="S213" s="82" t="e">
        <f t="shared" si="111"/>
        <v>#DIV/0!</v>
      </c>
      <c r="T213" s="83" t="e">
        <f t="shared" si="112"/>
        <v>#DIV/0!</v>
      </c>
    </row>
    <row r="214" spans="1:27" x14ac:dyDescent="0.25">
      <c r="A214" s="15" t="s">
        <v>281</v>
      </c>
      <c r="B214" s="16"/>
      <c r="D214" s="78" t="e">
        <f>D196/D199</f>
        <v>#DIV/0!</v>
      </c>
      <c r="E214" s="78" t="e">
        <f>E196/E199</f>
        <v>#DIV/0!</v>
      </c>
      <c r="F214" s="78" t="e">
        <f>F196/F199</f>
        <v>#DIV/0!</v>
      </c>
      <c r="G214" s="78" t="e">
        <f t="shared" si="108"/>
        <v>#DIV/0!</v>
      </c>
      <c r="H214" s="79" t="e">
        <f>H196/H199</f>
        <v>#DIV/0!</v>
      </c>
      <c r="I214" s="79" t="e">
        <f>I196/I199</f>
        <v>#DIV/0!</v>
      </c>
      <c r="J214" s="79" t="e">
        <f>J196/J199</f>
        <v>#DIV/0!</v>
      </c>
      <c r="K214" s="79" t="e">
        <f t="shared" si="109"/>
        <v>#DIV/0!</v>
      </c>
      <c r="L214" s="80" t="e">
        <f>L196/L199</f>
        <v>#DIV/0!</v>
      </c>
      <c r="M214" s="80" t="e">
        <f>M196/M199</f>
        <v>#DIV/0!</v>
      </c>
      <c r="N214" s="80" t="e">
        <f>N196/N199</f>
        <v>#DIV/0!</v>
      </c>
      <c r="O214" s="81" t="e">
        <f t="shared" si="110"/>
        <v>#DIV/0!</v>
      </c>
      <c r="P214" s="82" t="e">
        <f>P196/P199</f>
        <v>#DIV/0!</v>
      </c>
      <c r="Q214" s="82" t="e">
        <f>Q196/Q199</f>
        <v>#DIV/0!</v>
      </c>
      <c r="R214" s="82" t="e">
        <f>R196/R199</f>
        <v>#DIV/0!</v>
      </c>
      <c r="S214" s="82" t="e">
        <f t="shared" si="111"/>
        <v>#DIV/0!</v>
      </c>
      <c r="T214" s="83" t="e">
        <f t="shared" si="112"/>
        <v>#DIV/0!</v>
      </c>
    </row>
    <row r="215" spans="1:27" x14ac:dyDescent="0.25">
      <c r="A215" s="15" t="s">
        <v>282</v>
      </c>
      <c r="B215" s="16"/>
      <c r="D215" s="78" t="e">
        <f>D197/D199</f>
        <v>#DIV/0!</v>
      </c>
      <c r="E215" s="78" t="e">
        <f>E197/E199</f>
        <v>#DIV/0!</v>
      </c>
      <c r="F215" s="78" t="e">
        <f>F197/F199</f>
        <v>#DIV/0!</v>
      </c>
      <c r="G215" s="78" t="e">
        <f t="shared" si="108"/>
        <v>#DIV/0!</v>
      </c>
      <c r="H215" s="79" t="e">
        <f>H197/H199</f>
        <v>#DIV/0!</v>
      </c>
      <c r="I215" s="79" t="e">
        <f>I197/I199</f>
        <v>#DIV/0!</v>
      </c>
      <c r="J215" s="79" t="e">
        <f>J197/J199</f>
        <v>#DIV/0!</v>
      </c>
      <c r="K215" s="79" t="e">
        <f t="shared" si="109"/>
        <v>#DIV/0!</v>
      </c>
      <c r="L215" s="80" t="e">
        <f>L197/L199</f>
        <v>#DIV/0!</v>
      </c>
      <c r="M215" s="80" t="e">
        <f>M197/M199</f>
        <v>#DIV/0!</v>
      </c>
      <c r="N215" s="80" t="e">
        <f>N197/N199</f>
        <v>#DIV/0!</v>
      </c>
      <c r="O215" s="81" t="e">
        <f t="shared" si="110"/>
        <v>#DIV/0!</v>
      </c>
      <c r="P215" s="82" t="e">
        <f>P197/P199</f>
        <v>#DIV/0!</v>
      </c>
      <c r="Q215" s="82" t="e">
        <f>Q197/Q199</f>
        <v>#DIV/0!</v>
      </c>
      <c r="R215" s="82" t="e">
        <f>R197/R199</f>
        <v>#DIV/0!</v>
      </c>
      <c r="S215" s="82" t="e">
        <f t="shared" si="111"/>
        <v>#DIV/0!</v>
      </c>
      <c r="T215" s="83" t="e">
        <f t="shared" si="112"/>
        <v>#DIV/0!</v>
      </c>
    </row>
    <row r="216" spans="1:27" x14ac:dyDescent="0.25">
      <c r="A216" s="15" t="s">
        <v>283</v>
      </c>
      <c r="B216" s="16"/>
      <c r="D216" s="78" t="e">
        <f>D198/D199</f>
        <v>#DIV/0!</v>
      </c>
      <c r="E216" s="78" t="e">
        <f>E198/E199</f>
        <v>#DIV/0!</v>
      </c>
      <c r="F216" s="78" t="e">
        <f>F198/F199</f>
        <v>#DIV/0!</v>
      </c>
      <c r="G216" s="78" t="e">
        <f t="shared" si="108"/>
        <v>#DIV/0!</v>
      </c>
      <c r="H216" s="79" t="e">
        <f>H198/H199</f>
        <v>#DIV/0!</v>
      </c>
      <c r="I216" s="79" t="e">
        <f>I198/I199</f>
        <v>#DIV/0!</v>
      </c>
      <c r="J216" s="79" t="e">
        <f>J198/J199</f>
        <v>#DIV/0!</v>
      </c>
      <c r="K216" s="79" t="e">
        <f t="shared" si="109"/>
        <v>#DIV/0!</v>
      </c>
      <c r="L216" s="80" t="e">
        <f>L198/L199</f>
        <v>#DIV/0!</v>
      </c>
      <c r="M216" s="80" t="e">
        <f>M198/M199</f>
        <v>#DIV/0!</v>
      </c>
      <c r="N216" s="80" t="e">
        <f>N198/N199</f>
        <v>#DIV/0!</v>
      </c>
      <c r="O216" s="81" t="e">
        <f t="shared" si="110"/>
        <v>#DIV/0!</v>
      </c>
      <c r="P216" s="82" t="e">
        <f>P198/P199</f>
        <v>#DIV/0!</v>
      </c>
      <c r="Q216" s="82" t="e">
        <f>Q198/Q199</f>
        <v>#DIV/0!</v>
      </c>
      <c r="R216" s="82" t="e">
        <f>R198/R199</f>
        <v>#DIV/0!</v>
      </c>
      <c r="S216" s="82" t="e">
        <f t="shared" si="111"/>
        <v>#DIV/0!</v>
      </c>
      <c r="T216" s="83" t="e">
        <f t="shared" si="112"/>
        <v>#DIV/0!</v>
      </c>
    </row>
    <row r="217" spans="1:27" s="66" customFormat="1" x14ac:dyDescent="0.25">
      <c r="A217" s="70"/>
      <c r="B217" s="71"/>
      <c r="D217" s="84" t="e">
        <f>SUM(D201:D216)</f>
        <v>#DIV/0!</v>
      </c>
      <c r="E217" s="84" t="e">
        <f t="shared" ref="E217:T217" si="113">SUM(E201:E216)</f>
        <v>#DIV/0!</v>
      </c>
      <c r="F217" s="84" t="e">
        <f t="shared" si="113"/>
        <v>#DIV/0!</v>
      </c>
      <c r="G217" s="84" t="e">
        <f t="shared" si="113"/>
        <v>#DIV/0!</v>
      </c>
      <c r="H217" s="84" t="e">
        <f t="shared" si="113"/>
        <v>#DIV/0!</v>
      </c>
      <c r="I217" s="84" t="e">
        <f t="shared" si="113"/>
        <v>#DIV/0!</v>
      </c>
      <c r="J217" s="84" t="e">
        <f t="shared" si="113"/>
        <v>#DIV/0!</v>
      </c>
      <c r="K217" s="84" t="e">
        <f t="shared" si="113"/>
        <v>#DIV/0!</v>
      </c>
      <c r="L217" s="84" t="e">
        <f t="shared" si="113"/>
        <v>#DIV/0!</v>
      </c>
      <c r="M217" s="84" t="e">
        <f t="shared" si="113"/>
        <v>#DIV/0!</v>
      </c>
      <c r="N217" s="84" t="e">
        <f t="shared" si="113"/>
        <v>#DIV/0!</v>
      </c>
      <c r="O217" s="84" t="e">
        <f t="shared" si="113"/>
        <v>#DIV/0!</v>
      </c>
      <c r="P217" s="84" t="e">
        <f t="shared" si="113"/>
        <v>#DIV/0!</v>
      </c>
      <c r="Q217" s="84" t="e">
        <f t="shared" si="113"/>
        <v>#DIV/0!</v>
      </c>
      <c r="R217" s="84" t="e">
        <f t="shared" si="113"/>
        <v>#DIV/0!</v>
      </c>
      <c r="S217" s="84" t="e">
        <f t="shared" si="113"/>
        <v>#DIV/0!</v>
      </c>
      <c r="T217" s="84" t="e">
        <f t="shared" si="113"/>
        <v>#DIV/0!</v>
      </c>
    </row>
    <row r="218" spans="1:27" x14ac:dyDescent="0.25">
      <c r="A218" s="12"/>
      <c r="B218" s="12"/>
    </row>
    <row r="219" spans="1:27" s="86" customFormat="1" x14ac:dyDescent="0.25">
      <c r="A219" s="85" t="s">
        <v>284</v>
      </c>
      <c r="B219" s="85"/>
      <c r="D219" s="87" t="e">
        <f>July!R198</f>
        <v>#DIV/0!</v>
      </c>
      <c r="E219" s="87" t="e">
        <f>August!R203</f>
        <v>#DIV/0!</v>
      </c>
      <c r="F219" s="87" t="e">
        <f>September!R203</f>
        <v>#DIV/0!</v>
      </c>
      <c r="G219" s="87" t="e">
        <f>AVERAGE(D219:F219)</f>
        <v>#DIV/0!</v>
      </c>
      <c r="H219" s="88" t="e">
        <f>October!R203</f>
        <v>#DIV/0!</v>
      </c>
      <c r="I219" s="88" t="e">
        <f>November!R199</f>
        <v>#DIV/0!</v>
      </c>
      <c r="J219" s="88" t="e">
        <f>December!R197</f>
        <v>#DIV/0!</v>
      </c>
      <c r="K219" s="88" t="e">
        <f>AVERAGE(H219:J219)</f>
        <v>#DIV/0!</v>
      </c>
      <c r="L219" s="89" t="e">
        <f>January!R194</f>
        <v>#DIV/0!</v>
      </c>
      <c r="M219" s="89" t="e">
        <f>February!R201</f>
        <v>#DIV/0!</v>
      </c>
      <c r="N219" s="89" t="e">
        <f>March!R203</f>
        <v>#DIV/0!</v>
      </c>
      <c r="O219" s="90" t="e">
        <f>AVERAGE(L219:N219)</f>
        <v>#DIV/0!</v>
      </c>
      <c r="P219" s="91" t="e">
        <f>April!R202</f>
        <v>#DIV/0!</v>
      </c>
      <c r="Q219" s="91" t="e">
        <f>May!R203</f>
        <v>#DIV/0!</v>
      </c>
      <c r="R219" s="91" t="e">
        <f>June!R201</f>
        <v>#DIV/0!</v>
      </c>
      <c r="S219" s="91" t="e">
        <f>AVERAGE(P219:R219)</f>
        <v>#DIV/0!</v>
      </c>
      <c r="T219" s="92" t="e">
        <f t="shared" ref="T219:T220" si="114">AVERAGE(G219,K219,O219,S219)</f>
        <v>#DIV/0!</v>
      </c>
      <c r="AA219" s="86" t="s">
        <v>285</v>
      </c>
    </row>
    <row r="220" spans="1:27" s="86" customFormat="1" x14ac:dyDescent="0.25">
      <c r="A220" s="85" t="s">
        <v>286</v>
      </c>
      <c r="B220" s="85"/>
      <c r="D220" s="87" t="e">
        <f>July!T198</f>
        <v>#DIV/0!</v>
      </c>
      <c r="E220" s="87" t="e">
        <f>August!T203</f>
        <v>#DIV/0!</v>
      </c>
      <c r="F220" s="87" t="e">
        <f>September!T203</f>
        <v>#DIV/0!</v>
      </c>
      <c r="G220" s="87" t="e">
        <f>AVERAGE(D220:F220)</f>
        <v>#DIV/0!</v>
      </c>
      <c r="H220" s="88" t="e">
        <f>October!T203</f>
        <v>#DIV/0!</v>
      </c>
      <c r="I220" s="88" t="e">
        <f>November!T199</f>
        <v>#DIV/0!</v>
      </c>
      <c r="J220" s="88" t="e">
        <f>December!T197</f>
        <v>#DIV/0!</v>
      </c>
      <c r="K220" s="88" t="e">
        <f>AVERAGE(H220:J220)</f>
        <v>#DIV/0!</v>
      </c>
      <c r="L220" s="89" t="e">
        <f>January!T194</f>
        <v>#DIV/0!</v>
      </c>
      <c r="M220" s="89" t="e">
        <f>February!T201</f>
        <v>#DIV/0!</v>
      </c>
      <c r="N220" s="89" t="e">
        <f>March!T203</f>
        <v>#DIV/0!</v>
      </c>
      <c r="O220" s="90" t="e">
        <f>AVERAGE(L220:N220)</f>
        <v>#DIV/0!</v>
      </c>
      <c r="P220" s="91" t="e">
        <f>April!T202</f>
        <v>#DIV/0!</v>
      </c>
      <c r="Q220" s="91" t="e">
        <f>May!T203</f>
        <v>#DIV/0!</v>
      </c>
      <c r="R220" s="91" t="e">
        <f>June!T201</f>
        <v>#DIV/0!</v>
      </c>
      <c r="S220" s="91" t="e">
        <f>AVERAGE(P220:R220)</f>
        <v>#DIV/0!</v>
      </c>
      <c r="T220" s="92" t="e">
        <f t="shared" si="114"/>
        <v>#DIV/0!</v>
      </c>
      <c r="AA220" s="86" t="s">
        <v>287</v>
      </c>
    </row>
    <row r="221" spans="1:27" x14ac:dyDescent="0.25">
      <c r="A221" s="12"/>
      <c r="B221" s="12"/>
    </row>
    <row r="222" spans="1:27" x14ac:dyDescent="0.25">
      <c r="A222" s="76" t="s">
        <v>25</v>
      </c>
      <c r="B222" s="20"/>
      <c r="C222" s="8"/>
    </row>
    <row r="223" spans="1:27" x14ac:dyDescent="0.25">
      <c r="A223" s="15" t="s">
        <v>288</v>
      </c>
      <c r="B223" s="16" t="s">
        <v>288</v>
      </c>
      <c r="D223" s="30">
        <f>July!AA198</f>
        <v>0</v>
      </c>
      <c r="E223" s="30">
        <f>August!AA203</f>
        <v>0</v>
      </c>
      <c r="F223" s="30">
        <f>September!AA203</f>
        <v>0</v>
      </c>
      <c r="G223" s="30">
        <f>SUM(D223:F223)</f>
        <v>0</v>
      </c>
      <c r="H223" s="9">
        <f>October!AA203</f>
        <v>0</v>
      </c>
      <c r="I223" s="9">
        <f>November!AA199</f>
        <v>0</v>
      </c>
      <c r="J223" s="9">
        <f>December!AA197</f>
        <v>0</v>
      </c>
      <c r="K223" s="9">
        <f>SUM(H223:J223)</f>
        <v>0</v>
      </c>
      <c r="L223" s="33">
        <f>January!AA194</f>
        <v>0</v>
      </c>
      <c r="M223" s="33">
        <f>February!AA201</f>
        <v>0</v>
      </c>
      <c r="N223" s="33">
        <f>March!AA203</f>
        <v>0</v>
      </c>
      <c r="O223" s="33">
        <f>SUM(L223:N223)</f>
        <v>0</v>
      </c>
      <c r="P223" s="6">
        <f>April!AA202</f>
        <v>0</v>
      </c>
      <c r="Q223" s="6">
        <f>May!AA203</f>
        <v>0</v>
      </c>
      <c r="R223" s="6">
        <f>June!AA201</f>
        <v>0</v>
      </c>
      <c r="S223" s="6">
        <f>SUM(P223:R223)</f>
        <v>0</v>
      </c>
      <c r="T223" s="36">
        <f>SUM(G223,K223,O223,S223)</f>
        <v>0</v>
      </c>
    </row>
    <row r="224" spans="1:27" x14ac:dyDescent="0.25">
      <c r="A224" s="15" t="s">
        <v>289</v>
      </c>
      <c r="B224" s="16" t="s">
        <v>289</v>
      </c>
      <c r="D224" s="30">
        <f>July!AA199</f>
        <v>0</v>
      </c>
      <c r="E224" s="30">
        <f>August!AA204</f>
        <v>0</v>
      </c>
      <c r="F224" s="30">
        <f>September!AA204</f>
        <v>0</v>
      </c>
      <c r="G224" s="30">
        <f t="shared" ref="G224:G236" si="115">SUM(D224:F224)</f>
        <v>0</v>
      </c>
      <c r="H224" s="9">
        <f>October!AA204</f>
        <v>0</v>
      </c>
      <c r="I224" s="9">
        <f>November!AA200</f>
        <v>0</v>
      </c>
      <c r="J224" s="9">
        <f>December!AA198</f>
        <v>0</v>
      </c>
      <c r="K224" s="9">
        <f t="shared" ref="K224:K236" si="116">SUM(H224:J224)</f>
        <v>0</v>
      </c>
      <c r="L224" s="33">
        <f>January!AA195</f>
        <v>0</v>
      </c>
      <c r="M224" s="33">
        <f>February!AA202</f>
        <v>0</v>
      </c>
      <c r="N224" s="33">
        <f>March!AA204</f>
        <v>0</v>
      </c>
      <c r="O224" s="33">
        <f t="shared" ref="O224:O236" si="117">SUM(L224:N224)</f>
        <v>0</v>
      </c>
      <c r="P224" s="6">
        <f>April!AA203</f>
        <v>0</v>
      </c>
      <c r="Q224" s="6">
        <f>May!AA204</f>
        <v>0</v>
      </c>
      <c r="R224" s="6">
        <f>June!AA202</f>
        <v>0</v>
      </c>
      <c r="S224" s="6">
        <f t="shared" ref="S224:S236" si="118">SUM(P224:R224)</f>
        <v>0</v>
      </c>
      <c r="T224" s="36">
        <f t="shared" ref="T224:T236" si="119">SUM(G224,K224,O224,S224)</f>
        <v>0</v>
      </c>
    </row>
    <row r="225" spans="1:20" x14ac:dyDescent="0.25">
      <c r="A225" s="15" t="s">
        <v>290</v>
      </c>
      <c r="B225" s="16" t="s">
        <v>290</v>
      </c>
      <c r="D225" s="30">
        <f>July!AA200</f>
        <v>0</v>
      </c>
      <c r="E225" s="30">
        <f>August!AA205</f>
        <v>0</v>
      </c>
      <c r="F225" s="30">
        <f>September!AA205</f>
        <v>0</v>
      </c>
      <c r="G225" s="30">
        <f t="shared" ref="G225" si="120">SUM(D225:F225)</f>
        <v>0</v>
      </c>
      <c r="H225" s="9">
        <f>October!AA205</f>
        <v>0</v>
      </c>
      <c r="I225" s="9">
        <f>November!AA201</f>
        <v>0</v>
      </c>
      <c r="J225" s="9">
        <f>December!AA199</f>
        <v>0</v>
      </c>
      <c r="K225" s="9">
        <f t="shared" ref="K225" si="121">SUM(H225:J225)</f>
        <v>0</v>
      </c>
      <c r="L225" s="33">
        <f>January!AA196</f>
        <v>0</v>
      </c>
      <c r="M225" s="33">
        <f>February!AA203</f>
        <v>0</v>
      </c>
      <c r="N225" s="33">
        <f>March!AA205</f>
        <v>0</v>
      </c>
      <c r="O225" s="33">
        <f t="shared" ref="O225" si="122">SUM(L225:N225)</f>
        <v>0</v>
      </c>
      <c r="P225" s="6">
        <f>April!AA204</f>
        <v>0</v>
      </c>
      <c r="Q225" s="6">
        <f>May!AA205</f>
        <v>0</v>
      </c>
      <c r="R225" s="6">
        <f>June!AA203</f>
        <v>0</v>
      </c>
      <c r="S225" s="6">
        <f t="shared" ref="S225" si="123">SUM(P225:R225)</f>
        <v>0</v>
      </c>
      <c r="T225" s="36">
        <f t="shared" ref="T225" si="124">SUM(G225,K225,O225,S225)</f>
        <v>0</v>
      </c>
    </row>
    <row r="226" spans="1:20" x14ac:dyDescent="0.25">
      <c r="A226" s="15" t="s">
        <v>291</v>
      </c>
      <c r="B226" s="16" t="s">
        <v>291</v>
      </c>
      <c r="D226" s="30">
        <f>July!AA201</f>
        <v>0</v>
      </c>
      <c r="E226" s="30">
        <f>August!AA206</f>
        <v>0</v>
      </c>
      <c r="F226" s="30">
        <f>September!AA206</f>
        <v>0</v>
      </c>
      <c r="G226" s="30">
        <f t="shared" si="115"/>
        <v>0</v>
      </c>
      <c r="H226" s="9">
        <f>October!AA206</f>
        <v>0</v>
      </c>
      <c r="I226" s="9">
        <f>November!AA202</f>
        <v>0</v>
      </c>
      <c r="J226" s="9">
        <f>December!AA200</f>
        <v>0</v>
      </c>
      <c r="K226" s="9">
        <f t="shared" si="116"/>
        <v>0</v>
      </c>
      <c r="L226" s="33">
        <f>January!AA197</f>
        <v>0</v>
      </c>
      <c r="M226" s="33">
        <f>February!AA204</f>
        <v>0</v>
      </c>
      <c r="N226" s="33">
        <f>March!AA206</f>
        <v>0</v>
      </c>
      <c r="O226" s="33">
        <f t="shared" si="117"/>
        <v>0</v>
      </c>
      <c r="P226" s="6">
        <f>April!AA205</f>
        <v>0</v>
      </c>
      <c r="Q226" s="6">
        <f>May!AA206</f>
        <v>0</v>
      </c>
      <c r="R226" s="6">
        <f>June!AA204</f>
        <v>0</v>
      </c>
      <c r="S226" s="6">
        <f t="shared" si="118"/>
        <v>0</v>
      </c>
      <c r="T226" s="36">
        <f t="shared" si="119"/>
        <v>0</v>
      </c>
    </row>
    <row r="227" spans="1:20" x14ac:dyDescent="0.25">
      <c r="A227" s="15" t="s">
        <v>292</v>
      </c>
      <c r="B227" s="16" t="s">
        <v>292</v>
      </c>
      <c r="D227" s="30">
        <f>July!AA202</f>
        <v>0</v>
      </c>
      <c r="E227" s="30">
        <f>August!AA207</f>
        <v>0</v>
      </c>
      <c r="F227" s="30">
        <f>September!AA207</f>
        <v>0</v>
      </c>
      <c r="G227" s="30">
        <f t="shared" si="115"/>
        <v>0</v>
      </c>
      <c r="H227" s="9">
        <f>October!AA207</f>
        <v>0</v>
      </c>
      <c r="I227" s="9">
        <f>November!AA203</f>
        <v>0</v>
      </c>
      <c r="J227" s="9">
        <f>December!AA201</f>
        <v>0</v>
      </c>
      <c r="K227" s="9">
        <f t="shared" si="116"/>
        <v>0</v>
      </c>
      <c r="L227" s="33">
        <f>January!AA198</f>
        <v>0</v>
      </c>
      <c r="M227" s="33">
        <f>February!AA205</f>
        <v>0</v>
      </c>
      <c r="N227" s="33">
        <f>March!AA207</f>
        <v>0</v>
      </c>
      <c r="O227" s="33">
        <f t="shared" si="117"/>
        <v>0</v>
      </c>
      <c r="P227" s="6">
        <f>April!AA206</f>
        <v>0</v>
      </c>
      <c r="Q227" s="6">
        <f>May!AA207</f>
        <v>0</v>
      </c>
      <c r="R227" s="6">
        <f>June!AA205</f>
        <v>0</v>
      </c>
      <c r="S227" s="6">
        <f t="shared" si="118"/>
        <v>0</v>
      </c>
      <c r="T227" s="36">
        <f t="shared" si="119"/>
        <v>0</v>
      </c>
    </row>
    <row r="228" spans="1:20" x14ac:dyDescent="0.25">
      <c r="A228" s="15" t="s">
        <v>293</v>
      </c>
      <c r="B228" s="16" t="s">
        <v>293</v>
      </c>
      <c r="D228" s="30">
        <f>July!AA203</f>
        <v>0</v>
      </c>
      <c r="E228" s="30">
        <f>August!AA208</f>
        <v>0</v>
      </c>
      <c r="F228" s="30">
        <f>September!AA208</f>
        <v>0</v>
      </c>
      <c r="G228" s="30">
        <f t="shared" si="115"/>
        <v>0</v>
      </c>
      <c r="H228" s="9">
        <f>October!AA208</f>
        <v>0</v>
      </c>
      <c r="I228" s="9">
        <f>November!AA204</f>
        <v>0</v>
      </c>
      <c r="J228" s="9">
        <f>December!AA202</f>
        <v>0</v>
      </c>
      <c r="K228" s="9">
        <f t="shared" si="116"/>
        <v>0</v>
      </c>
      <c r="L228" s="33">
        <f>January!AA199</f>
        <v>0</v>
      </c>
      <c r="M228" s="33">
        <f>February!AA206</f>
        <v>0</v>
      </c>
      <c r="N228" s="33">
        <f>March!AA208</f>
        <v>0</v>
      </c>
      <c r="O228" s="33">
        <f t="shared" si="117"/>
        <v>0</v>
      </c>
      <c r="P228" s="6">
        <f>April!AA207</f>
        <v>0</v>
      </c>
      <c r="Q228" s="6">
        <f>May!AA208</f>
        <v>0</v>
      </c>
      <c r="R228" s="6">
        <f>June!AA206</f>
        <v>0</v>
      </c>
      <c r="S228" s="6">
        <f t="shared" si="118"/>
        <v>0</v>
      </c>
      <c r="T228" s="36">
        <f t="shared" si="119"/>
        <v>0</v>
      </c>
    </row>
    <row r="229" spans="1:20" x14ac:dyDescent="0.25">
      <c r="A229" s="15" t="s">
        <v>294</v>
      </c>
      <c r="B229" s="16" t="s">
        <v>294</v>
      </c>
      <c r="D229" s="30">
        <f>July!AA204</f>
        <v>0</v>
      </c>
      <c r="E229" s="30">
        <f>August!AA209</f>
        <v>0</v>
      </c>
      <c r="F229" s="30">
        <f>September!AA209</f>
        <v>0</v>
      </c>
      <c r="G229" s="30">
        <f t="shared" si="115"/>
        <v>0</v>
      </c>
      <c r="H229" s="9">
        <f>October!AA209</f>
        <v>0</v>
      </c>
      <c r="I229" s="9">
        <f>November!AA205</f>
        <v>0</v>
      </c>
      <c r="J229" s="9">
        <f>December!AA203</f>
        <v>0</v>
      </c>
      <c r="K229" s="9">
        <f t="shared" si="116"/>
        <v>0</v>
      </c>
      <c r="L229" s="33">
        <f>January!AA200</f>
        <v>0</v>
      </c>
      <c r="M229" s="33">
        <f>February!AA207</f>
        <v>0</v>
      </c>
      <c r="N229" s="33">
        <f>March!AA209</f>
        <v>0</v>
      </c>
      <c r="O229" s="33">
        <f t="shared" si="117"/>
        <v>0</v>
      </c>
      <c r="P229" s="6">
        <f>April!AA208</f>
        <v>0</v>
      </c>
      <c r="Q229" s="6">
        <f>May!AA209</f>
        <v>0</v>
      </c>
      <c r="R229" s="6">
        <f>June!AA207</f>
        <v>0</v>
      </c>
      <c r="S229" s="6">
        <f t="shared" si="118"/>
        <v>0</v>
      </c>
      <c r="T229" s="36">
        <f t="shared" si="119"/>
        <v>0</v>
      </c>
    </row>
    <row r="230" spans="1:20" x14ac:dyDescent="0.25">
      <c r="A230" s="15" t="s">
        <v>124</v>
      </c>
      <c r="B230" s="16" t="s">
        <v>124</v>
      </c>
      <c r="D230" s="30">
        <f>July!AA205</f>
        <v>0</v>
      </c>
      <c r="E230" s="30">
        <f>August!AA210</f>
        <v>0</v>
      </c>
      <c r="F230" s="30">
        <f>September!AA210</f>
        <v>0</v>
      </c>
      <c r="G230" s="30">
        <f t="shared" si="115"/>
        <v>0</v>
      </c>
      <c r="H230" s="9">
        <f>October!AA210</f>
        <v>0</v>
      </c>
      <c r="I230" s="9">
        <f>November!AA206</f>
        <v>0</v>
      </c>
      <c r="J230" s="9">
        <f>December!AA204</f>
        <v>0</v>
      </c>
      <c r="K230" s="9">
        <f t="shared" si="116"/>
        <v>0</v>
      </c>
      <c r="L230" s="33">
        <f>January!AA201</f>
        <v>0</v>
      </c>
      <c r="M230" s="33">
        <f>February!AA208</f>
        <v>0</v>
      </c>
      <c r="N230" s="33">
        <f>March!AA210</f>
        <v>0</v>
      </c>
      <c r="O230" s="33">
        <f t="shared" si="117"/>
        <v>0</v>
      </c>
      <c r="P230" s="6">
        <f>April!AA209</f>
        <v>0</v>
      </c>
      <c r="Q230" s="6">
        <f>May!AA210</f>
        <v>0</v>
      </c>
      <c r="R230" s="6">
        <f>June!AA208</f>
        <v>0</v>
      </c>
      <c r="S230" s="6">
        <f t="shared" si="118"/>
        <v>0</v>
      </c>
      <c r="T230" s="36">
        <f t="shared" si="119"/>
        <v>0</v>
      </c>
    </row>
    <row r="231" spans="1:20" x14ac:dyDescent="0.25">
      <c r="A231" s="15" t="s">
        <v>295</v>
      </c>
      <c r="B231" s="16" t="s">
        <v>295</v>
      </c>
      <c r="D231" s="30">
        <f>July!AA206</f>
        <v>0</v>
      </c>
      <c r="E231" s="30">
        <f>August!AA211</f>
        <v>0</v>
      </c>
      <c r="F231" s="30">
        <f>September!AA211</f>
        <v>0</v>
      </c>
      <c r="G231" s="30">
        <f t="shared" si="115"/>
        <v>0</v>
      </c>
      <c r="H231" s="9">
        <f>October!AA211</f>
        <v>0</v>
      </c>
      <c r="I231" s="9">
        <f>November!AA207</f>
        <v>0</v>
      </c>
      <c r="J231" s="9">
        <f>December!AA205</f>
        <v>0</v>
      </c>
      <c r="K231" s="9">
        <f t="shared" si="116"/>
        <v>0</v>
      </c>
      <c r="L231" s="33">
        <f>January!AA202</f>
        <v>0</v>
      </c>
      <c r="M231" s="33">
        <f>February!AA209</f>
        <v>0</v>
      </c>
      <c r="N231" s="33">
        <f>March!AA211</f>
        <v>0</v>
      </c>
      <c r="O231" s="33">
        <f t="shared" si="117"/>
        <v>0</v>
      </c>
      <c r="P231" s="6">
        <f>April!AA210</f>
        <v>0</v>
      </c>
      <c r="Q231" s="6">
        <f>May!AA211</f>
        <v>0</v>
      </c>
      <c r="R231" s="6">
        <f>June!AA209</f>
        <v>0</v>
      </c>
      <c r="S231" s="6">
        <f t="shared" si="118"/>
        <v>0</v>
      </c>
      <c r="T231" s="36">
        <f t="shared" si="119"/>
        <v>0</v>
      </c>
    </row>
    <row r="232" spans="1:20" x14ac:dyDescent="0.25">
      <c r="A232" s="15" t="s">
        <v>296</v>
      </c>
      <c r="B232" s="16" t="s">
        <v>296</v>
      </c>
      <c r="D232" s="30">
        <f>July!AA207</f>
        <v>0</v>
      </c>
      <c r="E232" s="30">
        <f>August!AA212</f>
        <v>0</v>
      </c>
      <c r="F232" s="30">
        <f>September!AA212</f>
        <v>0</v>
      </c>
      <c r="G232" s="30">
        <f t="shared" si="115"/>
        <v>0</v>
      </c>
      <c r="H232" s="9">
        <f>October!AA212</f>
        <v>0</v>
      </c>
      <c r="I232" s="9">
        <f>November!AA208</f>
        <v>0</v>
      </c>
      <c r="J232" s="9">
        <f>December!AA206</f>
        <v>0</v>
      </c>
      <c r="K232" s="9">
        <f t="shared" si="116"/>
        <v>0</v>
      </c>
      <c r="L232" s="33">
        <f>January!AA203</f>
        <v>0</v>
      </c>
      <c r="M232" s="33">
        <f>February!AA210</f>
        <v>0</v>
      </c>
      <c r="N232" s="33">
        <f>March!AA212</f>
        <v>0</v>
      </c>
      <c r="O232" s="33">
        <f t="shared" si="117"/>
        <v>0</v>
      </c>
      <c r="P232" s="6">
        <f>April!AA211</f>
        <v>0</v>
      </c>
      <c r="Q232" s="6">
        <f>May!AA212</f>
        <v>0</v>
      </c>
      <c r="R232" s="6">
        <f>June!AA210</f>
        <v>0</v>
      </c>
      <c r="S232" s="6">
        <f t="shared" si="118"/>
        <v>0</v>
      </c>
      <c r="T232" s="36">
        <f t="shared" si="119"/>
        <v>0</v>
      </c>
    </row>
    <row r="233" spans="1:20" x14ac:dyDescent="0.25">
      <c r="A233" s="15" t="s">
        <v>297</v>
      </c>
      <c r="B233" s="16" t="s">
        <v>298</v>
      </c>
      <c r="D233" s="30">
        <f>July!AA208</f>
        <v>0</v>
      </c>
      <c r="E233" s="30">
        <f>August!AA213</f>
        <v>0</v>
      </c>
      <c r="F233" s="30">
        <f>September!AA213</f>
        <v>0</v>
      </c>
      <c r="G233" s="30">
        <f t="shared" si="115"/>
        <v>0</v>
      </c>
      <c r="H233" s="9">
        <f>October!AA213</f>
        <v>0</v>
      </c>
      <c r="I233" s="9">
        <f>November!AA209</f>
        <v>0</v>
      </c>
      <c r="J233" s="9">
        <f>December!AA207</f>
        <v>0</v>
      </c>
      <c r="K233" s="9">
        <f t="shared" si="116"/>
        <v>0</v>
      </c>
      <c r="L233" s="33">
        <f>January!AA204</f>
        <v>0</v>
      </c>
      <c r="M233" s="33">
        <f>February!AA211</f>
        <v>0</v>
      </c>
      <c r="N233" s="33">
        <f>March!AA213</f>
        <v>0</v>
      </c>
      <c r="O233" s="33">
        <f t="shared" si="117"/>
        <v>0</v>
      </c>
      <c r="P233" s="6">
        <f>April!AA212</f>
        <v>0</v>
      </c>
      <c r="Q233" s="6">
        <f>May!AA213</f>
        <v>0</v>
      </c>
      <c r="R233" s="6">
        <f>June!AA211</f>
        <v>0</v>
      </c>
      <c r="S233" s="6">
        <f t="shared" si="118"/>
        <v>0</v>
      </c>
      <c r="T233" s="36">
        <f t="shared" si="119"/>
        <v>0</v>
      </c>
    </row>
    <row r="234" spans="1:20" x14ac:dyDescent="0.25">
      <c r="A234" s="15" t="s">
        <v>299</v>
      </c>
      <c r="B234" s="16" t="s">
        <v>299</v>
      </c>
      <c r="D234" s="30">
        <f>July!AA209</f>
        <v>0</v>
      </c>
      <c r="E234" s="30">
        <f>August!AA214</f>
        <v>0</v>
      </c>
      <c r="F234" s="30">
        <f>September!AA214</f>
        <v>0</v>
      </c>
      <c r="G234" s="30">
        <f t="shared" si="115"/>
        <v>0</v>
      </c>
      <c r="H234" s="9">
        <f>October!AA214</f>
        <v>0</v>
      </c>
      <c r="I234" s="9">
        <f>November!AA210</f>
        <v>0</v>
      </c>
      <c r="J234" s="9">
        <f>December!AA208</f>
        <v>0</v>
      </c>
      <c r="K234" s="9">
        <f t="shared" si="116"/>
        <v>0</v>
      </c>
      <c r="L234" s="33">
        <f>January!AA205</f>
        <v>0</v>
      </c>
      <c r="M234" s="33">
        <f>February!AA212</f>
        <v>0</v>
      </c>
      <c r="N234" s="33">
        <f>March!AA214</f>
        <v>0</v>
      </c>
      <c r="O234" s="33">
        <f t="shared" si="117"/>
        <v>0</v>
      </c>
      <c r="P234" s="6">
        <f>April!AA213</f>
        <v>0</v>
      </c>
      <c r="Q234" s="6">
        <f>May!AA214</f>
        <v>0</v>
      </c>
      <c r="R234" s="6">
        <f>June!AA212</f>
        <v>0</v>
      </c>
      <c r="S234" s="6">
        <f t="shared" si="118"/>
        <v>0</v>
      </c>
      <c r="T234" s="36">
        <f t="shared" si="119"/>
        <v>0</v>
      </c>
    </row>
    <row r="235" spans="1:20" x14ac:dyDescent="0.25">
      <c r="A235" s="15" t="s">
        <v>300</v>
      </c>
      <c r="B235" s="16" t="s">
        <v>300</v>
      </c>
      <c r="D235" s="30">
        <f>July!AA210</f>
        <v>0</v>
      </c>
      <c r="E235" s="30">
        <f>August!AA215</f>
        <v>0</v>
      </c>
      <c r="F235" s="30">
        <f>September!AA215</f>
        <v>0</v>
      </c>
      <c r="G235" s="30">
        <f t="shared" si="115"/>
        <v>0</v>
      </c>
      <c r="H235" s="9">
        <f>October!AA215</f>
        <v>0</v>
      </c>
      <c r="I235" s="9">
        <f>November!AA211</f>
        <v>0</v>
      </c>
      <c r="J235" s="9">
        <f>December!AA209</f>
        <v>0</v>
      </c>
      <c r="K235" s="9">
        <f t="shared" si="116"/>
        <v>0</v>
      </c>
      <c r="L235" s="33">
        <f>January!AA206</f>
        <v>0</v>
      </c>
      <c r="M235" s="33">
        <f>February!AA213</f>
        <v>0</v>
      </c>
      <c r="N235" s="33">
        <f>March!AA215</f>
        <v>0</v>
      </c>
      <c r="O235" s="33">
        <f t="shared" si="117"/>
        <v>0</v>
      </c>
      <c r="P235" s="6">
        <f>April!AA214</f>
        <v>0</v>
      </c>
      <c r="Q235" s="6">
        <f>May!AA215</f>
        <v>0</v>
      </c>
      <c r="R235" s="6">
        <f>June!AA213</f>
        <v>0</v>
      </c>
      <c r="S235" s="6">
        <f t="shared" si="118"/>
        <v>0</v>
      </c>
      <c r="T235" s="36">
        <f t="shared" si="119"/>
        <v>0</v>
      </c>
    </row>
    <row r="236" spans="1:20" x14ac:dyDescent="0.25">
      <c r="A236" s="15" t="s">
        <v>301</v>
      </c>
      <c r="B236" s="16" t="s">
        <v>301</v>
      </c>
      <c r="D236" s="30">
        <f>July!AA211</f>
        <v>0</v>
      </c>
      <c r="E236" s="30">
        <f>August!AA216</f>
        <v>0</v>
      </c>
      <c r="F236" s="30">
        <f>September!AA216</f>
        <v>0</v>
      </c>
      <c r="G236" s="30">
        <f t="shared" si="115"/>
        <v>0</v>
      </c>
      <c r="H236" s="9">
        <f>October!AA216</f>
        <v>0</v>
      </c>
      <c r="I236" s="9">
        <f>November!AA212</f>
        <v>0</v>
      </c>
      <c r="J236" s="9">
        <f>December!AA210</f>
        <v>0</v>
      </c>
      <c r="K236" s="9">
        <f t="shared" si="116"/>
        <v>0</v>
      </c>
      <c r="L236" s="33">
        <f>January!AA207</f>
        <v>0</v>
      </c>
      <c r="M236" s="33">
        <f>February!AA214</f>
        <v>0</v>
      </c>
      <c r="N236" s="33">
        <f>March!AA216</f>
        <v>0</v>
      </c>
      <c r="O236" s="33">
        <f t="shared" si="117"/>
        <v>0</v>
      </c>
      <c r="P236" s="6">
        <f>April!AA215</f>
        <v>0</v>
      </c>
      <c r="Q236" s="6">
        <f>May!AA216</f>
        <v>0</v>
      </c>
      <c r="R236" s="6">
        <f>June!AA214</f>
        <v>0</v>
      </c>
      <c r="S236" s="6">
        <f t="shared" si="118"/>
        <v>0</v>
      </c>
      <c r="T236" s="36">
        <f t="shared" si="119"/>
        <v>0</v>
      </c>
    </row>
    <row r="237" spans="1:20" s="66" customFormat="1" x14ac:dyDescent="0.25">
      <c r="A237" s="64"/>
      <c r="B237" s="64"/>
      <c r="D237" s="66">
        <f>SUM(D223:D236)</f>
        <v>0</v>
      </c>
      <c r="E237" s="66">
        <f t="shared" ref="E237:R237" si="125">SUM(E223:E236)</f>
        <v>0</v>
      </c>
      <c r="F237" s="66">
        <f t="shared" si="125"/>
        <v>0</v>
      </c>
      <c r="G237" s="66">
        <f>SUM(D237:F237)</f>
        <v>0</v>
      </c>
      <c r="H237" s="66">
        <f t="shared" si="125"/>
        <v>0</v>
      </c>
      <c r="I237" s="66">
        <f t="shared" si="125"/>
        <v>0</v>
      </c>
      <c r="J237" s="66">
        <f t="shared" si="125"/>
        <v>0</v>
      </c>
      <c r="K237" s="66">
        <f t="shared" ref="K237" si="126">SUM(H237:J237)</f>
        <v>0</v>
      </c>
      <c r="L237" s="66">
        <f t="shared" si="125"/>
        <v>0</v>
      </c>
      <c r="M237" s="66">
        <f t="shared" si="125"/>
        <v>0</v>
      </c>
      <c r="N237" s="66">
        <f t="shared" si="125"/>
        <v>0</v>
      </c>
      <c r="O237" s="67">
        <f t="shared" ref="O237" si="127">SUM(L237:N237)</f>
        <v>0</v>
      </c>
      <c r="P237" s="66">
        <f t="shared" si="125"/>
        <v>0</v>
      </c>
      <c r="Q237" s="66">
        <f t="shared" si="125"/>
        <v>0</v>
      </c>
      <c r="R237" s="66">
        <f t="shared" si="125"/>
        <v>0</v>
      </c>
      <c r="S237" s="66">
        <f t="shared" ref="S237" si="128">SUM(P237:R237)</f>
        <v>0</v>
      </c>
      <c r="T237" s="66">
        <f t="shared" ref="T237" si="129">SUM(G237,K237,O237,S237)</f>
        <v>0</v>
      </c>
    </row>
    <row r="238" spans="1:20" x14ac:dyDescent="0.25">
      <c r="A238" s="20" t="s">
        <v>302</v>
      </c>
      <c r="B238" s="20"/>
      <c r="Q238" s="24"/>
    </row>
    <row r="239" spans="1:20" x14ac:dyDescent="0.25">
      <c r="A239" s="4" t="s">
        <v>137</v>
      </c>
      <c r="B239" s="4" t="s">
        <v>137</v>
      </c>
      <c r="D239" s="30">
        <f>July!AB198</f>
        <v>0</v>
      </c>
      <c r="E239" s="30">
        <f>August!AB203</f>
        <v>0</v>
      </c>
      <c r="F239" s="30">
        <f>September!AB203</f>
        <v>0</v>
      </c>
      <c r="G239" s="30">
        <f>SUM(D239:F239)</f>
        <v>0</v>
      </c>
      <c r="H239" s="9">
        <f>October!AB203</f>
        <v>0</v>
      </c>
      <c r="I239" s="9">
        <f>November!AB199</f>
        <v>0</v>
      </c>
      <c r="J239" s="9">
        <f>December!AB197</f>
        <v>0</v>
      </c>
      <c r="K239" s="9">
        <f>SUM(H239:J239)</f>
        <v>0</v>
      </c>
      <c r="L239" s="33">
        <f>January!AB194</f>
        <v>0</v>
      </c>
      <c r="M239" s="33">
        <f>February!AB201</f>
        <v>0</v>
      </c>
      <c r="N239" s="33">
        <f>March!AB203</f>
        <v>0</v>
      </c>
      <c r="O239" s="33">
        <f>SUM(L239:N239)</f>
        <v>0</v>
      </c>
      <c r="P239" s="6">
        <f>April!AB202</f>
        <v>0</v>
      </c>
      <c r="Q239" s="6">
        <f>May!AB203</f>
        <v>0</v>
      </c>
      <c r="R239" s="6">
        <f>June!AB201</f>
        <v>0</v>
      </c>
      <c r="S239" s="6">
        <f>SUM(P239:R239)</f>
        <v>0</v>
      </c>
      <c r="T239" s="36">
        <f t="shared" ref="T239:T242" si="130">SUM(G239,K239,O239,S239)</f>
        <v>0</v>
      </c>
    </row>
    <row r="240" spans="1:20" x14ac:dyDescent="0.25">
      <c r="A240" s="4" t="s">
        <v>138</v>
      </c>
      <c r="B240" s="4" t="s">
        <v>138</v>
      </c>
      <c r="D240" s="30">
        <f>July!AB199</f>
        <v>0</v>
      </c>
      <c r="E240" s="30">
        <f>August!AB204</f>
        <v>0</v>
      </c>
      <c r="F240" s="30">
        <f>September!AB204</f>
        <v>0</v>
      </c>
      <c r="G240" s="30">
        <f>SUM(D240:F240)</f>
        <v>0</v>
      </c>
      <c r="H240" s="9">
        <f>October!AB204</f>
        <v>0</v>
      </c>
      <c r="I240" s="9">
        <f>November!AB200</f>
        <v>0</v>
      </c>
      <c r="J240" s="9">
        <f>December!AB198</f>
        <v>0</v>
      </c>
      <c r="K240" s="9">
        <f>SUM(H240:J240)</f>
        <v>0</v>
      </c>
      <c r="L240" s="33">
        <f>January!AB195</f>
        <v>0</v>
      </c>
      <c r="M240" s="33">
        <f>February!AB202</f>
        <v>0</v>
      </c>
      <c r="N240" s="33">
        <f>March!AB204</f>
        <v>0</v>
      </c>
      <c r="O240" s="33">
        <f>SUM(L240:N240)</f>
        <v>0</v>
      </c>
      <c r="P240" s="6">
        <f>April!AB203</f>
        <v>0</v>
      </c>
      <c r="Q240" s="6">
        <f>May!AB204</f>
        <v>0</v>
      </c>
      <c r="R240" s="6">
        <f>June!AB202</f>
        <v>0</v>
      </c>
      <c r="S240" s="6">
        <f>SUM(P240:R240)</f>
        <v>0</v>
      </c>
      <c r="T240" s="36">
        <f t="shared" si="130"/>
        <v>0</v>
      </c>
    </row>
    <row r="241" spans="1:20" x14ac:dyDescent="0.25">
      <c r="A241" s="4" t="s">
        <v>139</v>
      </c>
      <c r="B241" s="4" t="s">
        <v>139</v>
      </c>
      <c r="D241" s="30">
        <f>July!AB200</f>
        <v>0</v>
      </c>
      <c r="E241" s="30">
        <f>August!AB205</f>
        <v>0</v>
      </c>
      <c r="F241" s="30">
        <f>September!AB205</f>
        <v>0</v>
      </c>
      <c r="G241" s="30">
        <f>SUM(D241:F241)</f>
        <v>0</v>
      </c>
      <c r="H241" s="9">
        <f>October!AB205</f>
        <v>0</v>
      </c>
      <c r="I241" s="9">
        <f>November!AB201</f>
        <v>0</v>
      </c>
      <c r="J241" s="9">
        <f>December!AB199</f>
        <v>0</v>
      </c>
      <c r="K241" s="9">
        <f>SUM(H241:J241)</f>
        <v>0</v>
      </c>
      <c r="L241" s="33">
        <f>January!AB196</f>
        <v>0</v>
      </c>
      <c r="M241" s="33">
        <f>February!AB203</f>
        <v>0</v>
      </c>
      <c r="N241" s="33">
        <f>March!AB205</f>
        <v>0</v>
      </c>
      <c r="O241" s="33">
        <f>SUM(L241:N241)</f>
        <v>0</v>
      </c>
      <c r="P241" s="6">
        <f>April!AB204</f>
        <v>0</v>
      </c>
      <c r="Q241" s="6">
        <f>May!AB205</f>
        <v>0</v>
      </c>
      <c r="R241" s="6">
        <f>June!AB203</f>
        <v>0</v>
      </c>
      <c r="S241" s="6">
        <f>SUM(P241:R241)</f>
        <v>0</v>
      </c>
      <c r="T241" s="36">
        <f t="shared" si="130"/>
        <v>0</v>
      </c>
    </row>
    <row r="242" spans="1:20" s="66" customFormat="1" x14ac:dyDescent="0.25">
      <c r="A242" s="72"/>
      <c r="B242" s="72"/>
      <c r="D242" s="66">
        <f>SUM(D239:D241)</f>
        <v>0</v>
      </c>
      <c r="E242" s="66">
        <f t="shared" ref="E242:R242" si="131">SUM(E239:E241)</f>
        <v>0</v>
      </c>
      <c r="F242" s="66">
        <f t="shared" si="131"/>
        <v>0</v>
      </c>
      <c r="G242" s="66">
        <f>SUM(D242:F242)</f>
        <v>0</v>
      </c>
      <c r="H242" s="66">
        <f t="shared" si="131"/>
        <v>0</v>
      </c>
      <c r="I242" s="66">
        <f t="shared" si="131"/>
        <v>0</v>
      </c>
      <c r="J242" s="66">
        <f t="shared" si="131"/>
        <v>0</v>
      </c>
      <c r="K242" s="66">
        <f t="shared" ref="K242" si="132">SUM(H242:J242)</f>
        <v>0</v>
      </c>
      <c r="L242" s="66">
        <f t="shared" si="131"/>
        <v>0</v>
      </c>
      <c r="M242" s="66">
        <f t="shared" si="131"/>
        <v>0</v>
      </c>
      <c r="N242" s="66">
        <f t="shared" si="131"/>
        <v>0</v>
      </c>
      <c r="O242" s="67">
        <f t="shared" ref="O242" si="133">SUM(L242:N242)</f>
        <v>0</v>
      </c>
      <c r="P242" s="66">
        <f t="shared" si="131"/>
        <v>0</v>
      </c>
      <c r="Q242" s="66">
        <f t="shared" si="131"/>
        <v>0</v>
      </c>
      <c r="R242" s="66">
        <f t="shared" si="131"/>
        <v>0</v>
      </c>
      <c r="S242" s="66">
        <f t="shared" ref="S242" si="134">SUM(P242:R242)</f>
        <v>0</v>
      </c>
      <c r="T242" s="66">
        <f t="shared" si="130"/>
        <v>0</v>
      </c>
    </row>
    <row r="243" spans="1:20" x14ac:dyDescent="0.25">
      <c r="A243" s="20" t="s">
        <v>303</v>
      </c>
      <c r="B243" s="20"/>
      <c r="Q243" s="25"/>
    </row>
    <row r="244" spans="1:20" x14ac:dyDescent="0.25">
      <c r="A244" s="4" t="s">
        <v>137</v>
      </c>
      <c r="B244" s="4" t="s">
        <v>137</v>
      </c>
      <c r="D244" s="30">
        <f>July!AC198</f>
        <v>0</v>
      </c>
      <c r="E244" s="30">
        <f>August!AC203</f>
        <v>0</v>
      </c>
      <c r="F244" s="30">
        <f>September!AC203</f>
        <v>0</v>
      </c>
      <c r="G244" s="30">
        <f>SUM(D244:F244)</f>
        <v>0</v>
      </c>
      <c r="H244" s="9">
        <f>October!AC203</f>
        <v>0</v>
      </c>
      <c r="I244" s="9">
        <f>November!AC199</f>
        <v>0</v>
      </c>
      <c r="J244" s="9">
        <f>December!AC197</f>
        <v>0</v>
      </c>
      <c r="K244" s="9">
        <f>SUM(H244:J244)</f>
        <v>0</v>
      </c>
      <c r="L244" s="33">
        <f>January!AC194</f>
        <v>0</v>
      </c>
      <c r="M244" s="33">
        <f>February!AC201</f>
        <v>0</v>
      </c>
      <c r="N244" s="33">
        <f>March!AC203</f>
        <v>0</v>
      </c>
      <c r="O244" s="33">
        <f>SUM(L244:N244)</f>
        <v>0</v>
      </c>
      <c r="P244" s="6">
        <f>April!AC202</f>
        <v>0</v>
      </c>
      <c r="Q244" s="57">
        <f>May!AC203</f>
        <v>0</v>
      </c>
      <c r="R244" s="6">
        <f>June!AC201</f>
        <v>0</v>
      </c>
      <c r="S244" s="6">
        <f>SUM(P244:R244)</f>
        <v>0</v>
      </c>
      <c r="T244" s="36">
        <f t="shared" ref="T244:T247" si="135">SUM(G244,K244,O244,S244)</f>
        <v>0</v>
      </c>
    </row>
    <row r="245" spans="1:20" x14ac:dyDescent="0.25">
      <c r="A245" s="4" t="s">
        <v>138</v>
      </c>
      <c r="B245" s="4" t="s">
        <v>138</v>
      </c>
      <c r="D245" s="30">
        <f>July!AC199</f>
        <v>0</v>
      </c>
      <c r="E245" s="30">
        <f>August!AC204</f>
        <v>0</v>
      </c>
      <c r="F245" s="30">
        <f>September!AC204</f>
        <v>0</v>
      </c>
      <c r="G245" s="30">
        <f>SUM(D245:F245)</f>
        <v>0</v>
      </c>
      <c r="H245" s="9">
        <f>October!AC204</f>
        <v>0</v>
      </c>
      <c r="I245" s="9">
        <f>November!AC200</f>
        <v>0</v>
      </c>
      <c r="J245" s="9">
        <f>December!AC198</f>
        <v>0</v>
      </c>
      <c r="K245" s="9">
        <f>SUM(H245:J245)</f>
        <v>0</v>
      </c>
      <c r="L245" s="33">
        <f>January!AC195</f>
        <v>0</v>
      </c>
      <c r="M245" s="33">
        <f>February!AC202</f>
        <v>0</v>
      </c>
      <c r="N245" s="33">
        <f>March!AC204</f>
        <v>0</v>
      </c>
      <c r="O245" s="33">
        <f>SUM(L245:N245)</f>
        <v>0</v>
      </c>
      <c r="P245" s="6">
        <f>April!AC203</f>
        <v>0</v>
      </c>
      <c r="Q245" s="57">
        <f>May!AC204</f>
        <v>0</v>
      </c>
      <c r="R245" s="6">
        <f>June!AC202</f>
        <v>0</v>
      </c>
      <c r="S245" s="6">
        <f>SUM(P245:R245)</f>
        <v>0</v>
      </c>
      <c r="T245" s="36">
        <f t="shared" si="135"/>
        <v>0</v>
      </c>
    </row>
    <row r="246" spans="1:20" x14ac:dyDescent="0.25">
      <c r="A246" s="4" t="s">
        <v>139</v>
      </c>
      <c r="B246" s="4" t="s">
        <v>139</v>
      </c>
      <c r="D246" s="30">
        <f>July!AC200</f>
        <v>0</v>
      </c>
      <c r="E246" s="30">
        <f>August!AC205</f>
        <v>0</v>
      </c>
      <c r="F246" s="30">
        <f>September!AC205</f>
        <v>0</v>
      </c>
      <c r="G246" s="30">
        <f>SUM(D246:F246)</f>
        <v>0</v>
      </c>
      <c r="H246" s="9">
        <f>October!AC205</f>
        <v>0</v>
      </c>
      <c r="I246" s="9">
        <f>November!AC201</f>
        <v>0</v>
      </c>
      <c r="J246" s="9">
        <f>December!AC199</f>
        <v>0</v>
      </c>
      <c r="K246" s="9">
        <f>SUM(H246:J246)</f>
        <v>0</v>
      </c>
      <c r="L246" s="33">
        <f>January!AC196</f>
        <v>0</v>
      </c>
      <c r="M246" s="33">
        <f>February!AC203</f>
        <v>0</v>
      </c>
      <c r="N246" s="33">
        <f>March!AC205</f>
        <v>0</v>
      </c>
      <c r="O246" s="33">
        <f>SUM(L246:N246)</f>
        <v>0</v>
      </c>
      <c r="P246" s="6">
        <f>April!AC204</f>
        <v>0</v>
      </c>
      <c r="Q246" s="57">
        <f>May!AC205</f>
        <v>0</v>
      </c>
      <c r="R246" s="6">
        <f>June!AC203</f>
        <v>0</v>
      </c>
      <c r="S246" s="6">
        <f>SUM(P246:R246)</f>
        <v>0</v>
      </c>
      <c r="T246" s="36">
        <f t="shared" si="135"/>
        <v>0</v>
      </c>
    </row>
    <row r="247" spans="1:20" s="66" customFormat="1" x14ac:dyDescent="0.25">
      <c r="A247" s="72"/>
      <c r="B247" s="72"/>
      <c r="D247" s="66">
        <f>SUM(D244:D246)</f>
        <v>0</v>
      </c>
      <c r="E247" s="66">
        <f t="shared" ref="E247:R247" si="136">SUM(E244:E246)</f>
        <v>0</v>
      </c>
      <c r="F247" s="66">
        <f t="shared" si="136"/>
        <v>0</v>
      </c>
      <c r="G247" s="66">
        <f>SUM(D247:F247)</f>
        <v>0</v>
      </c>
      <c r="H247" s="66">
        <f t="shared" si="136"/>
        <v>0</v>
      </c>
      <c r="I247" s="66">
        <f t="shared" si="136"/>
        <v>0</v>
      </c>
      <c r="J247" s="66">
        <f t="shared" si="136"/>
        <v>0</v>
      </c>
      <c r="K247" s="66">
        <f t="shared" ref="K247" si="137">SUM(H247:J247)</f>
        <v>0</v>
      </c>
      <c r="L247" s="66">
        <f t="shared" si="136"/>
        <v>0</v>
      </c>
      <c r="M247" s="66">
        <f t="shared" si="136"/>
        <v>0</v>
      </c>
      <c r="N247" s="66">
        <f t="shared" si="136"/>
        <v>0</v>
      </c>
      <c r="O247" s="67">
        <f t="shared" ref="O247" si="138">SUM(L247:N247)</f>
        <v>0</v>
      </c>
      <c r="P247" s="66">
        <f t="shared" si="136"/>
        <v>0</v>
      </c>
      <c r="Q247" s="66">
        <f t="shared" si="136"/>
        <v>0</v>
      </c>
      <c r="R247" s="66">
        <f t="shared" si="136"/>
        <v>0</v>
      </c>
      <c r="S247" s="66">
        <f t="shared" ref="S247" si="139">SUM(P247:R247)</f>
        <v>0</v>
      </c>
      <c r="T247" s="66">
        <f t="shared" si="135"/>
        <v>0</v>
      </c>
    </row>
    <row r="248" spans="1:20" x14ac:dyDescent="0.25">
      <c r="A248" s="20" t="s">
        <v>304</v>
      </c>
      <c r="Q248" s="24"/>
    </row>
    <row r="249" spans="1:20" x14ac:dyDescent="0.25">
      <c r="A249" s="4" t="s">
        <v>137</v>
      </c>
      <c r="B249" s="4" t="s">
        <v>137</v>
      </c>
      <c r="D249" s="30">
        <f>July!AE198</f>
        <v>0</v>
      </c>
      <c r="E249" s="30">
        <f>August!AE203</f>
        <v>0</v>
      </c>
      <c r="F249" s="30">
        <f>September!AE203</f>
        <v>0</v>
      </c>
      <c r="G249" s="30">
        <f>SUM(D249:F249)</f>
        <v>0</v>
      </c>
      <c r="H249" s="9">
        <f>October!AE203</f>
        <v>0</v>
      </c>
      <c r="I249" s="9">
        <f>November!AE199</f>
        <v>0</v>
      </c>
      <c r="J249" s="9">
        <f>December!AE197</f>
        <v>0</v>
      </c>
      <c r="K249" s="9">
        <f>SUM(H249:J249)</f>
        <v>0</v>
      </c>
      <c r="L249" s="33">
        <f>January!AE194</f>
        <v>0</v>
      </c>
      <c r="M249" s="33">
        <f>February!AE201</f>
        <v>0</v>
      </c>
      <c r="N249" s="33">
        <f>March!AE203</f>
        <v>0</v>
      </c>
      <c r="O249" s="33">
        <f>SUM(L249:N249)</f>
        <v>0</v>
      </c>
      <c r="P249" s="6">
        <f>April!AE202</f>
        <v>0</v>
      </c>
      <c r="Q249" s="57">
        <f>May!AE203</f>
        <v>0</v>
      </c>
      <c r="R249" s="6">
        <f>June!AE201</f>
        <v>0</v>
      </c>
      <c r="S249" s="6">
        <f>SUM(P249:R249)</f>
        <v>0</v>
      </c>
      <c r="T249" s="36">
        <f t="shared" ref="T249:T252" si="140">SUM(G249,K249,O249,S249)</f>
        <v>0</v>
      </c>
    </row>
    <row r="250" spans="1:20" x14ac:dyDescent="0.25">
      <c r="A250" s="4" t="s">
        <v>138</v>
      </c>
      <c r="B250" s="4" t="s">
        <v>138</v>
      </c>
      <c r="D250" s="30">
        <f>July!AE199</f>
        <v>0</v>
      </c>
      <c r="E250" s="30">
        <f>August!AE204</f>
        <v>0</v>
      </c>
      <c r="F250" s="30">
        <f>September!AE204</f>
        <v>0</v>
      </c>
      <c r="G250" s="30">
        <f>SUM(D250:F250)</f>
        <v>0</v>
      </c>
      <c r="H250" s="9">
        <f>October!AE204</f>
        <v>0</v>
      </c>
      <c r="I250" s="9">
        <f>November!AE200</f>
        <v>0</v>
      </c>
      <c r="J250" s="9">
        <f>December!AE198</f>
        <v>0</v>
      </c>
      <c r="K250" s="9">
        <f>SUM(H250:J250)</f>
        <v>0</v>
      </c>
      <c r="L250" s="33">
        <f>January!AE195</f>
        <v>0</v>
      </c>
      <c r="M250" s="33">
        <f>February!AE202</f>
        <v>0</v>
      </c>
      <c r="N250" s="33">
        <f>March!AE204</f>
        <v>0</v>
      </c>
      <c r="O250" s="33">
        <f>SUM(L250:N250)</f>
        <v>0</v>
      </c>
      <c r="P250" s="6">
        <f>April!AE203</f>
        <v>0</v>
      </c>
      <c r="Q250" s="57">
        <f>May!AE204</f>
        <v>0</v>
      </c>
      <c r="R250" s="6">
        <f>June!AE202</f>
        <v>0</v>
      </c>
      <c r="S250" s="6">
        <f>SUM(P250:R250)</f>
        <v>0</v>
      </c>
      <c r="T250" s="36">
        <f t="shared" si="140"/>
        <v>0</v>
      </c>
    </row>
    <row r="251" spans="1:20" x14ac:dyDescent="0.25">
      <c r="A251" s="4" t="s">
        <v>139</v>
      </c>
      <c r="B251" s="4" t="s">
        <v>139</v>
      </c>
      <c r="D251" s="30">
        <f>July!AE200</f>
        <v>0</v>
      </c>
      <c r="E251" s="30">
        <f>August!AE205</f>
        <v>0</v>
      </c>
      <c r="F251" s="30">
        <f>September!AE205</f>
        <v>0</v>
      </c>
      <c r="G251" s="30">
        <f>SUM(D251:F251)</f>
        <v>0</v>
      </c>
      <c r="H251" s="9">
        <f>October!AE205</f>
        <v>0</v>
      </c>
      <c r="I251" s="9">
        <f>November!AE201</f>
        <v>0</v>
      </c>
      <c r="J251" s="9">
        <f>December!AE199</f>
        <v>0</v>
      </c>
      <c r="K251" s="9">
        <f>SUM(H251:J251)</f>
        <v>0</v>
      </c>
      <c r="L251" s="33">
        <f>January!AE196</f>
        <v>0</v>
      </c>
      <c r="M251" s="33">
        <f>February!AE203</f>
        <v>0</v>
      </c>
      <c r="N251" s="33">
        <f>March!AE205</f>
        <v>0</v>
      </c>
      <c r="O251" s="33">
        <f>SUM(L251:N251)</f>
        <v>0</v>
      </c>
      <c r="P251" s="6">
        <f>April!AE204</f>
        <v>0</v>
      </c>
      <c r="Q251" s="57">
        <f>May!AE205</f>
        <v>0</v>
      </c>
      <c r="R251" s="6">
        <f>June!AE203</f>
        <v>0</v>
      </c>
      <c r="S251" s="6">
        <f>SUM(P251:R251)</f>
        <v>0</v>
      </c>
      <c r="T251" s="36">
        <f t="shared" si="140"/>
        <v>0</v>
      </c>
    </row>
    <row r="252" spans="1:20" s="66" customFormat="1" x14ac:dyDescent="0.25">
      <c r="D252" s="66">
        <f>SUM(D249:D251)</f>
        <v>0</v>
      </c>
      <c r="E252" s="66">
        <f t="shared" ref="E252:R252" si="141">SUM(E249:E251)</f>
        <v>0</v>
      </c>
      <c r="F252" s="66">
        <f t="shared" si="141"/>
        <v>0</v>
      </c>
      <c r="G252" s="66">
        <f>SUM(D252:F252)</f>
        <v>0</v>
      </c>
      <c r="H252" s="66">
        <f t="shared" si="141"/>
        <v>0</v>
      </c>
      <c r="I252" s="66">
        <f t="shared" si="141"/>
        <v>0</v>
      </c>
      <c r="J252" s="66">
        <f t="shared" si="141"/>
        <v>0</v>
      </c>
      <c r="K252" s="66">
        <f t="shared" ref="K252" si="142">SUM(H252:J252)</f>
        <v>0</v>
      </c>
      <c r="L252" s="66">
        <f t="shared" si="141"/>
        <v>0</v>
      </c>
      <c r="M252" s="66">
        <f t="shared" si="141"/>
        <v>0</v>
      </c>
      <c r="N252" s="66">
        <f t="shared" si="141"/>
        <v>0</v>
      </c>
      <c r="O252" s="67">
        <f t="shared" ref="O252" si="143">SUM(L252:N252)</f>
        <v>0</v>
      </c>
      <c r="P252" s="66">
        <f t="shared" si="141"/>
        <v>0</v>
      </c>
      <c r="Q252" s="66">
        <f t="shared" si="141"/>
        <v>0</v>
      </c>
      <c r="R252" s="66">
        <f t="shared" si="141"/>
        <v>0</v>
      </c>
      <c r="S252" s="66">
        <f t="shared" ref="S252" si="144">SUM(P252:R252)</f>
        <v>0</v>
      </c>
      <c r="T252" s="66">
        <f t="shared" si="140"/>
        <v>0</v>
      </c>
    </row>
    <row r="253" spans="1:20" x14ac:dyDescent="0.25">
      <c r="A253" s="20" t="s">
        <v>305</v>
      </c>
      <c r="B253" s="20"/>
    </row>
    <row r="254" spans="1:20" x14ac:dyDescent="0.25">
      <c r="A254" s="4" t="s">
        <v>137</v>
      </c>
      <c r="B254" s="4" t="s">
        <v>137</v>
      </c>
      <c r="D254" s="30">
        <f>July!AF198</f>
        <v>0</v>
      </c>
      <c r="E254" s="30">
        <f>August!AF203</f>
        <v>0</v>
      </c>
      <c r="F254" s="30">
        <f>September!AF203</f>
        <v>0</v>
      </c>
      <c r="G254" s="30">
        <f>SUM(D254:F254)</f>
        <v>0</v>
      </c>
      <c r="H254" s="9">
        <f>October!AF203</f>
        <v>0</v>
      </c>
      <c r="I254" s="9">
        <f>November!AF199</f>
        <v>0</v>
      </c>
      <c r="J254" s="9">
        <f>December!AF197</f>
        <v>0</v>
      </c>
      <c r="K254" s="9">
        <f>SUM(H254:J254)</f>
        <v>0</v>
      </c>
      <c r="L254" s="33">
        <f>January!AF194</f>
        <v>0</v>
      </c>
      <c r="M254" s="33">
        <f>February!AF201</f>
        <v>0</v>
      </c>
      <c r="N254" s="33">
        <f>March!AF203</f>
        <v>0</v>
      </c>
      <c r="O254" s="33">
        <f>SUM(L254:N254)</f>
        <v>0</v>
      </c>
      <c r="P254" s="6">
        <f>April!AF202</f>
        <v>0</v>
      </c>
      <c r="Q254" s="57">
        <f>May!AF203</f>
        <v>0</v>
      </c>
      <c r="R254" s="6">
        <f>June!AF201</f>
        <v>0</v>
      </c>
      <c r="S254" s="6">
        <f>SUM(P254:R254)</f>
        <v>0</v>
      </c>
      <c r="T254" s="36">
        <f t="shared" ref="T254:T256" si="145">SUM(G254,K254,O254,S254)</f>
        <v>0</v>
      </c>
    </row>
    <row r="255" spans="1:20" x14ac:dyDescent="0.25">
      <c r="A255" s="4" t="s">
        <v>138</v>
      </c>
      <c r="B255" s="4" t="s">
        <v>138</v>
      </c>
      <c r="D255" s="30">
        <f>July!AF199</f>
        <v>0</v>
      </c>
      <c r="E255" s="30">
        <f>August!AF204</f>
        <v>0</v>
      </c>
      <c r="F255" s="30">
        <f>September!AF204</f>
        <v>0</v>
      </c>
      <c r="G255" s="30">
        <f>SUM(D255:F255)</f>
        <v>0</v>
      </c>
      <c r="H255" s="9">
        <f>October!AF204</f>
        <v>0</v>
      </c>
      <c r="I255" s="9">
        <f>November!AF200</f>
        <v>0</v>
      </c>
      <c r="J255" s="9">
        <f>December!AF198</f>
        <v>0</v>
      </c>
      <c r="K255" s="9">
        <f>SUM(H255:J255)</f>
        <v>0</v>
      </c>
      <c r="L255" s="33">
        <f>January!AF195</f>
        <v>0</v>
      </c>
      <c r="M255" s="33">
        <f>February!AF202</f>
        <v>0</v>
      </c>
      <c r="N255" s="33">
        <f>March!AF204</f>
        <v>0</v>
      </c>
      <c r="O255" s="33">
        <f>SUM(L255:N255)</f>
        <v>0</v>
      </c>
      <c r="P255" s="6">
        <f>April!AF203</f>
        <v>0</v>
      </c>
      <c r="Q255" s="57">
        <f>May!AF204</f>
        <v>0</v>
      </c>
      <c r="R255" s="6">
        <f>June!AF202</f>
        <v>0</v>
      </c>
      <c r="S255" s="6">
        <f>SUM(P255:R255)</f>
        <v>0</v>
      </c>
      <c r="T255" s="36">
        <f t="shared" si="145"/>
        <v>0</v>
      </c>
    </row>
    <row r="256" spans="1:20" x14ac:dyDescent="0.25">
      <c r="A256" s="4" t="s">
        <v>139</v>
      </c>
      <c r="B256" s="4" t="s">
        <v>139</v>
      </c>
      <c r="D256" s="30">
        <f>July!AF200</f>
        <v>0</v>
      </c>
      <c r="E256" s="30">
        <f>August!AF205</f>
        <v>0</v>
      </c>
      <c r="F256" s="30">
        <f>September!AF205</f>
        <v>0</v>
      </c>
      <c r="G256" s="30">
        <f>SUM(D256:F256)</f>
        <v>0</v>
      </c>
      <c r="H256" s="9">
        <f>October!AF205</f>
        <v>0</v>
      </c>
      <c r="I256" s="9">
        <f>November!AF201</f>
        <v>0</v>
      </c>
      <c r="J256" s="9">
        <f>December!AF199</f>
        <v>0</v>
      </c>
      <c r="K256" s="9">
        <f>SUM(H256:J256)</f>
        <v>0</v>
      </c>
      <c r="L256" s="33">
        <f>January!AF196</f>
        <v>0</v>
      </c>
      <c r="M256" s="33">
        <f>February!AF203</f>
        <v>0</v>
      </c>
      <c r="N256" s="33">
        <f>March!AF205</f>
        <v>0</v>
      </c>
      <c r="O256" s="33">
        <f>SUM(L256:N256)</f>
        <v>0</v>
      </c>
      <c r="P256" s="6">
        <f>April!AF204</f>
        <v>0</v>
      </c>
      <c r="Q256" s="57">
        <f>May!AF205</f>
        <v>0</v>
      </c>
      <c r="R256" s="6">
        <f>June!AF203</f>
        <v>0</v>
      </c>
      <c r="S256" s="6">
        <f>SUM(P256:R256)</f>
        <v>0</v>
      </c>
      <c r="T256" s="36">
        <f t="shared" si="145"/>
        <v>0</v>
      </c>
    </row>
    <row r="257" spans="1:20" x14ac:dyDescent="0.25">
      <c r="A257" s="12"/>
      <c r="B257" s="12"/>
    </row>
    <row r="258" spans="1:20" x14ac:dyDescent="0.25">
      <c r="A258" s="20" t="s">
        <v>306</v>
      </c>
      <c r="B258" s="20"/>
    </row>
    <row r="259" spans="1:20" x14ac:dyDescent="0.25">
      <c r="A259" s="4" t="s">
        <v>137</v>
      </c>
      <c r="B259" s="4" t="s">
        <v>137</v>
      </c>
      <c r="D259" s="30">
        <f>July!AG198</f>
        <v>0</v>
      </c>
      <c r="E259" s="30">
        <f>August!AG203</f>
        <v>0</v>
      </c>
      <c r="F259" s="30">
        <f>September!AG203</f>
        <v>0</v>
      </c>
      <c r="G259" s="30">
        <f>SUM(D259:F259)</f>
        <v>0</v>
      </c>
      <c r="H259" s="9">
        <f>October!AG203</f>
        <v>0</v>
      </c>
      <c r="I259" s="9">
        <f>November!AG199</f>
        <v>0</v>
      </c>
      <c r="J259" s="9">
        <f>December!AG197</f>
        <v>0</v>
      </c>
      <c r="K259" s="9">
        <f>SUM(H259:J259)</f>
        <v>0</v>
      </c>
      <c r="L259" s="33">
        <f>January!AG194</f>
        <v>0</v>
      </c>
      <c r="M259" s="33">
        <f>February!AG201</f>
        <v>0</v>
      </c>
      <c r="N259" s="33">
        <f>March!AG203</f>
        <v>0</v>
      </c>
      <c r="O259" s="33">
        <f>SUM(L259:N259)</f>
        <v>0</v>
      </c>
      <c r="P259" s="6">
        <f>April!AG202</f>
        <v>0</v>
      </c>
      <c r="Q259" s="57">
        <f>May!AG203</f>
        <v>0</v>
      </c>
      <c r="R259" s="6">
        <f>June!AG201</f>
        <v>0</v>
      </c>
      <c r="S259" s="6">
        <f>SUM(P259:R259)</f>
        <v>0</v>
      </c>
      <c r="T259" s="36">
        <f t="shared" ref="T259:T261" si="146">SUM(G259,K259,O259,S259)</f>
        <v>0</v>
      </c>
    </row>
    <row r="260" spans="1:20" x14ac:dyDescent="0.25">
      <c r="A260" s="4" t="s">
        <v>138</v>
      </c>
      <c r="B260" s="4" t="s">
        <v>138</v>
      </c>
      <c r="D260" s="30">
        <f>July!AG199</f>
        <v>0</v>
      </c>
      <c r="E260" s="30">
        <f>August!AG204</f>
        <v>0</v>
      </c>
      <c r="F260" s="30">
        <f>September!AG204</f>
        <v>0</v>
      </c>
      <c r="G260" s="30">
        <f>SUM(D260:F260)</f>
        <v>0</v>
      </c>
      <c r="H260" s="9">
        <f>October!AG204</f>
        <v>0</v>
      </c>
      <c r="I260" s="9">
        <f>November!AG200</f>
        <v>0</v>
      </c>
      <c r="J260" s="9">
        <f>December!AG198</f>
        <v>0</v>
      </c>
      <c r="K260" s="9">
        <f>SUM(H260:J260)</f>
        <v>0</v>
      </c>
      <c r="L260" s="33">
        <f>January!AG195</f>
        <v>0</v>
      </c>
      <c r="M260" s="33">
        <f>February!AG202</f>
        <v>0</v>
      </c>
      <c r="N260" s="33">
        <f>March!AG204</f>
        <v>0</v>
      </c>
      <c r="O260" s="33">
        <f>SUM(L260:N260)</f>
        <v>0</v>
      </c>
      <c r="P260" s="6">
        <f>April!AG203</f>
        <v>0</v>
      </c>
      <c r="Q260" s="57">
        <f>May!AG204</f>
        <v>0</v>
      </c>
      <c r="R260" s="6">
        <f>June!AG202</f>
        <v>0</v>
      </c>
      <c r="S260" s="6">
        <f>SUM(P260:R260)</f>
        <v>0</v>
      </c>
      <c r="T260" s="36">
        <f t="shared" si="146"/>
        <v>0</v>
      </c>
    </row>
    <row r="261" spans="1:20" x14ac:dyDescent="0.25">
      <c r="A261" s="4" t="s">
        <v>139</v>
      </c>
      <c r="B261" s="4" t="s">
        <v>139</v>
      </c>
      <c r="D261" s="30">
        <f>July!AG200</f>
        <v>0</v>
      </c>
      <c r="E261" s="30">
        <f>August!AG205</f>
        <v>0</v>
      </c>
      <c r="F261" s="30">
        <f>September!AG205</f>
        <v>0</v>
      </c>
      <c r="G261" s="30">
        <f>SUM(D261:F261)</f>
        <v>0</v>
      </c>
      <c r="H261" s="9">
        <f>October!AG205</f>
        <v>0</v>
      </c>
      <c r="I261" s="9">
        <f>November!AG201</f>
        <v>0</v>
      </c>
      <c r="J261" s="9">
        <f>December!AG199</f>
        <v>0</v>
      </c>
      <c r="K261" s="9">
        <f>SUM(H261:J261)</f>
        <v>0</v>
      </c>
      <c r="L261" s="33">
        <f>January!AG196</f>
        <v>0</v>
      </c>
      <c r="M261" s="33">
        <f>February!AG203</f>
        <v>0</v>
      </c>
      <c r="N261" s="33">
        <f>March!AG205</f>
        <v>0</v>
      </c>
      <c r="O261" s="33">
        <f>SUM(L261:N261)</f>
        <v>0</v>
      </c>
      <c r="P261" s="6">
        <f>April!AG204</f>
        <v>0</v>
      </c>
      <c r="Q261" s="57">
        <f>May!AG205</f>
        <v>0</v>
      </c>
      <c r="R261" s="6">
        <f>June!AG203</f>
        <v>0</v>
      </c>
      <c r="S261" s="6">
        <f>SUM(P261:R261)</f>
        <v>0</v>
      </c>
      <c r="T261" s="36">
        <f t="shared" si="146"/>
        <v>0</v>
      </c>
    </row>
    <row r="263" spans="1:20" x14ac:dyDescent="0.25">
      <c r="A263" s="20" t="s">
        <v>307</v>
      </c>
      <c r="B263" s="20"/>
    </row>
    <row r="264" spans="1:20" x14ac:dyDescent="0.25">
      <c r="A264" s="4" t="s">
        <v>308</v>
      </c>
      <c r="B264" s="4" t="s">
        <v>308</v>
      </c>
      <c r="D264" s="30">
        <f>July!AH198</f>
        <v>0</v>
      </c>
      <c r="E264" s="30">
        <f>August!AH203</f>
        <v>0</v>
      </c>
      <c r="F264" s="30">
        <f>September!AH203</f>
        <v>0</v>
      </c>
      <c r="G264" s="30">
        <f>SUM(D264:F264)</f>
        <v>0</v>
      </c>
      <c r="H264" s="9">
        <f>October!AH203</f>
        <v>0</v>
      </c>
      <c r="I264" s="9">
        <f>November!AH199</f>
        <v>0</v>
      </c>
      <c r="J264" s="9">
        <f>December!AH197</f>
        <v>0</v>
      </c>
      <c r="K264" s="9">
        <f>SUM(H264:J264)</f>
        <v>0</v>
      </c>
      <c r="L264" s="33">
        <f>January!AH194</f>
        <v>0</v>
      </c>
      <c r="M264" s="33">
        <f>February!AH201</f>
        <v>0</v>
      </c>
      <c r="N264" s="33">
        <f>March!AH203</f>
        <v>0</v>
      </c>
      <c r="O264" s="33">
        <f>SUM(L264:N264)</f>
        <v>0</v>
      </c>
      <c r="P264" s="6">
        <f>April!AH202</f>
        <v>0</v>
      </c>
      <c r="Q264" s="6">
        <f>May!AH203</f>
        <v>0</v>
      </c>
      <c r="R264" s="6">
        <f>June!AH201</f>
        <v>0</v>
      </c>
      <c r="S264" s="6">
        <f>SUM(P264:R264)</f>
        <v>0</v>
      </c>
      <c r="T264" s="36">
        <f t="shared" ref="T264:T267" si="147">SUM(G264,K264,O264,S264)</f>
        <v>0</v>
      </c>
    </row>
    <row r="265" spans="1:20" x14ac:dyDescent="0.25">
      <c r="A265" s="4" t="s">
        <v>309</v>
      </c>
      <c r="B265" s="4" t="s">
        <v>309</v>
      </c>
      <c r="D265" s="30">
        <f>July!AH199</f>
        <v>0</v>
      </c>
      <c r="E265" s="30">
        <f>August!AH204</f>
        <v>0</v>
      </c>
      <c r="F265" s="30">
        <f>September!AH204</f>
        <v>0</v>
      </c>
      <c r="G265" s="30">
        <f>SUM(D265:F265)</f>
        <v>0</v>
      </c>
      <c r="H265" s="9">
        <f>October!AH204</f>
        <v>0</v>
      </c>
      <c r="I265" s="9">
        <f>November!AH200</f>
        <v>0</v>
      </c>
      <c r="J265" s="9">
        <f>December!AH198</f>
        <v>0</v>
      </c>
      <c r="K265" s="9">
        <f>SUM(H265:J265)</f>
        <v>0</v>
      </c>
      <c r="L265" s="33">
        <f>January!AH195</f>
        <v>0</v>
      </c>
      <c r="M265" s="33">
        <f>February!AH202</f>
        <v>0</v>
      </c>
      <c r="N265" s="33">
        <f>March!AH204</f>
        <v>0</v>
      </c>
      <c r="O265" s="33">
        <f>SUM(L265:N265)</f>
        <v>0</v>
      </c>
      <c r="P265" s="6">
        <f>April!AH203</f>
        <v>0</v>
      </c>
      <c r="Q265" s="6">
        <f>May!AH204</f>
        <v>0</v>
      </c>
      <c r="R265" s="6">
        <f>June!AH202</f>
        <v>0</v>
      </c>
      <c r="S265" s="6">
        <f>SUM(P265:R265)</f>
        <v>0</v>
      </c>
      <c r="T265" s="36">
        <f t="shared" si="147"/>
        <v>0</v>
      </c>
    </row>
    <row r="266" spans="1:20" x14ac:dyDescent="0.25">
      <c r="A266" s="4" t="s">
        <v>310</v>
      </c>
      <c r="B266" s="4" t="s">
        <v>310</v>
      </c>
      <c r="D266" s="30">
        <f>July!AH200</f>
        <v>0</v>
      </c>
      <c r="E266" s="30">
        <f>August!AH205</f>
        <v>0</v>
      </c>
      <c r="F266" s="30">
        <f>September!AH205</f>
        <v>0</v>
      </c>
      <c r="G266" s="30">
        <f>SUM(D266:F266)</f>
        <v>0</v>
      </c>
      <c r="H266" s="9">
        <f>October!AH205</f>
        <v>0</v>
      </c>
      <c r="I266" s="9">
        <f>November!AH201</f>
        <v>0</v>
      </c>
      <c r="J266" s="9">
        <f>December!AH199</f>
        <v>0</v>
      </c>
      <c r="K266" s="9">
        <f>SUM(H266:J266)</f>
        <v>0</v>
      </c>
      <c r="L266" s="33">
        <f>January!AH196</f>
        <v>0</v>
      </c>
      <c r="M266" s="33">
        <f>February!AH203</f>
        <v>0</v>
      </c>
      <c r="N266" s="33">
        <f>March!AH205</f>
        <v>0</v>
      </c>
      <c r="O266" s="33">
        <f>SUM(L266:N266)</f>
        <v>0</v>
      </c>
      <c r="P266" s="6">
        <f>April!AH204</f>
        <v>0</v>
      </c>
      <c r="Q266" s="6">
        <f>May!AH205</f>
        <v>0</v>
      </c>
      <c r="R266" s="6">
        <f>June!AH203</f>
        <v>0</v>
      </c>
      <c r="S266" s="6">
        <f>SUM(P266:R266)</f>
        <v>0</v>
      </c>
      <c r="T266" s="36">
        <f t="shared" si="147"/>
        <v>0</v>
      </c>
    </row>
    <row r="267" spans="1:20" x14ac:dyDescent="0.25">
      <c r="A267" s="4" t="s">
        <v>311</v>
      </c>
      <c r="B267" s="4" t="s">
        <v>311</v>
      </c>
      <c r="D267" s="30">
        <f>July!AH201</f>
        <v>0</v>
      </c>
      <c r="E267" s="30">
        <f>August!AH206</f>
        <v>0</v>
      </c>
      <c r="F267" s="30">
        <f>September!AH206</f>
        <v>0</v>
      </c>
      <c r="G267" s="30">
        <f>SUM(D267:F267)</f>
        <v>0</v>
      </c>
      <c r="H267" s="9">
        <f>October!AH206</f>
        <v>0</v>
      </c>
      <c r="I267" s="9">
        <f>November!AH202</f>
        <v>0</v>
      </c>
      <c r="J267" s="9">
        <f>December!AH200</f>
        <v>0</v>
      </c>
      <c r="K267" s="9">
        <f>SUM(H267:J267)</f>
        <v>0</v>
      </c>
      <c r="L267" s="33">
        <f>January!AH197</f>
        <v>0</v>
      </c>
      <c r="M267" s="33">
        <f>February!AH204</f>
        <v>0</v>
      </c>
      <c r="N267" s="33">
        <f>March!AH206</f>
        <v>0</v>
      </c>
      <c r="O267" s="33">
        <f>SUM(L267:N267)</f>
        <v>0</v>
      </c>
      <c r="P267" s="6">
        <f>April!AH205</f>
        <v>0</v>
      </c>
      <c r="Q267" s="6">
        <f>May!AH206</f>
        <v>0</v>
      </c>
      <c r="R267" s="6">
        <f>June!AH204</f>
        <v>0</v>
      </c>
      <c r="S267" s="6">
        <f>SUM(P267:R267)</f>
        <v>0</v>
      </c>
      <c r="T267" s="36">
        <f t="shared" si="147"/>
        <v>0</v>
      </c>
    </row>
    <row r="268" spans="1:20" x14ac:dyDescent="0.25">
      <c r="B268" s="12"/>
    </row>
    <row r="269" spans="1:20" x14ac:dyDescent="0.25">
      <c r="A269" s="20" t="s">
        <v>33</v>
      </c>
      <c r="B269" s="20"/>
    </row>
    <row r="270" spans="1:20" x14ac:dyDescent="0.25">
      <c r="A270" s="21" t="s">
        <v>312</v>
      </c>
      <c r="B270" s="4" t="s">
        <v>312</v>
      </c>
      <c r="D270" s="30">
        <f>July!AI198</f>
        <v>0</v>
      </c>
      <c r="E270" s="30">
        <f>August!AI203</f>
        <v>0</v>
      </c>
      <c r="F270" s="30">
        <f>September!AI203</f>
        <v>0</v>
      </c>
      <c r="G270" s="30">
        <f>SUM(D270:F270)</f>
        <v>0</v>
      </c>
      <c r="H270" s="9">
        <f>October!AI203</f>
        <v>0</v>
      </c>
      <c r="I270" s="9">
        <f>November!AI199</f>
        <v>0</v>
      </c>
      <c r="J270" s="9">
        <f>December!AI197</f>
        <v>0</v>
      </c>
      <c r="K270" s="9">
        <f>SUM(H270:J270)</f>
        <v>0</v>
      </c>
      <c r="L270" s="33">
        <f>January!AI194</f>
        <v>0</v>
      </c>
      <c r="M270" s="33">
        <f>February!AI201</f>
        <v>0</v>
      </c>
      <c r="N270" s="33">
        <f>March!AI203</f>
        <v>0</v>
      </c>
      <c r="O270" s="33">
        <f>SUM(L270:N270)</f>
        <v>0</v>
      </c>
      <c r="P270" s="6">
        <f>April!AI202</f>
        <v>0</v>
      </c>
      <c r="Q270" s="6">
        <f>May!AI203</f>
        <v>0</v>
      </c>
      <c r="R270" s="6">
        <f>June!AI201</f>
        <v>0</v>
      </c>
      <c r="S270" s="6">
        <f>SUM(P270:R270)</f>
        <v>0</v>
      </c>
      <c r="T270" s="36">
        <f t="shared" ref="T270:T282" si="148">SUM(G270,K270,O270,S270)</f>
        <v>0</v>
      </c>
    </row>
    <row r="271" spans="1:20" x14ac:dyDescent="0.25">
      <c r="A271" s="21" t="s">
        <v>313</v>
      </c>
      <c r="B271" s="4" t="s">
        <v>313</v>
      </c>
      <c r="D271" s="30">
        <f>July!AI199</f>
        <v>0</v>
      </c>
      <c r="E271" s="30">
        <f>August!AI204</f>
        <v>0</v>
      </c>
      <c r="F271" s="30">
        <f>September!AI204</f>
        <v>0</v>
      </c>
      <c r="G271" s="30">
        <f t="shared" ref="G271:G282" si="149">SUM(D271:F271)</f>
        <v>0</v>
      </c>
      <c r="H271" s="9">
        <f>October!AI204</f>
        <v>0</v>
      </c>
      <c r="I271" s="9">
        <f>November!AI200</f>
        <v>0</v>
      </c>
      <c r="J271" s="9">
        <f>December!AI198</f>
        <v>0</v>
      </c>
      <c r="K271" s="9">
        <f t="shared" ref="K271:K282" si="150">SUM(H271:J271)</f>
        <v>0</v>
      </c>
      <c r="L271" s="33">
        <f>January!AI195</f>
        <v>0</v>
      </c>
      <c r="M271" s="33">
        <f>February!AI202</f>
        <v>0</v>
      </c>
      <c r="N271" s="33">
        <f>March!AI204</f>
        <v>0</v>
      </c>
      <c r="O271" s="33">
        <f t="shared" ref="O271:O282" si="151">SUM(L271:N271)</f>
        <v>0</v>
      </c>
      <c r="P271" s="6">
        <f>April!AI203</f>
        <v>0</v>
      </c>
      <c r="Q271" s="6">
        <f>May!AI204</f>
        <v>0</v>
      </c>
      <c r="R271" s="6">
        <f>June!AI202</f>
        <v>0</v>
      </c>
      <c r="S271" s="6">
        <f t="shared" ref="S271:S282" si="152">SUM(P271:R271)</f>
        <v>0</v>
      </c>
      <c r="T271" s="36">
        <f t="shared" si="148"/>
        <v>0</v>
      </c>
    </row>
    <row r="272" spans="1:20" x14ac:dyDescent="0.25">
      <c r="A272" s="21" t="s">
        <v>314</v>
      </c>
      <c r="B272" s="4" t="s">
        <v>314</v>
      </c>
      <c r="D272" s="30">
        <f>July!AI200</f>
        <v>0</v>
      </c>
      <c r="E272" s="30">
        <f>August!AI205</f>
        <v>0</v>
      </c>
      <c r="F272" s="30">
        <f>September!AI205</f>
        <v>0</v>
      </c>
      <c r="G272" s="30">
        <f t="shared" si="149"/>
        <v>0</v>
      </c>
      <c r="H272" s="9">
        <f>October!AI205</f>
        <v>0</v>
      </c>
      <c r="I272" s="9">
        <f>November!AI201</f>
        <v>0</v>
      </c>
      <c r="J272" s="9">
        <f>December!AI199</f>
        <v>0</v>
      </c>
      <c r="K272" s="9">
        <f t="shared" si="150"/>
        <v>0</v>
      </c>
      <c r="L272" s="33">
        <f>January!AI196</f>
        <v>0</v>
      </c>
      <c r="M272" s="33">
        <f>February!AI203</f>
        <v>0</v>
      </c>
      <c r="N272" s="33">
        <f>March!AI205</f>
        <v>0</v>
      </c>
      <c r="O272" s="33">
        <f t="shared" si="151"/>
        <v>0</v>
      </c>
      <c r="P272" s="6">
        <f>April!AI204</f>
        <v>0</v>
      </c>
      <c r="Q272" s="6">
        <f>May!AI205</f>
        <v>0</v>
      </c>
      <c r="R272" s="6">
        <f>June!AI203</f>
        <v>0</v>
      </c>
      <c r="S272" s="6">
        <f t="shared" si="152"/>
        <v>0</v>
      </c>
      <c r="T272" s="36">
        <f t="shared" si="148"/>
        <v>0</v>
      </c>
    </row>
    <row r="273" spans="1:20" x14ac:dyDescent="0.25">
      <c r="A273" s="21" t="s">
        <v>315</v>
      </c>
      <c r="B273" s="4" t="s">
        <v>315</v>
      </c>
      <c r="D273" s="30">
        <f>July!AI201</f>
        <v>0</v>
      </c>
      <c r="E273" s="30">
        <f>August!AI206</f>
        <v>0</v>
      </c>
      <c r="F273" s="30">
        <f>September!AI206</f>
        <v>0</v>
      </c>
      <c r="G273" s="30">
        <f t="shared" si="149"/>
        <v>0</v>
      </c>
      <c r="H273" s="9">
        <f>October!AI206</f>
        <v>0</v>
      </c>
      <c r="I273" s="9">
        <f>November!AI202</f>
        <v>0</v>
      </c>
      <c r="J273" s="9">
        <f>December!AI200</f>
        <v>0</v>
      </c>
      <c r="K273" s="9">
        <f t="shared" si="150"/>
        <v>0</v>
      </c>
      <c r="L273" s="33">
        <f>January!AI197</f>
        <v>0</v>
      </c>
      <c r="M273" s="33">
        <f>February!AI204</f>
        <v>0</v>
      </c>
      <c r="N273" s="33">
        <f>March!AI206</f>
        <v>0</v>
      </c>
      <c r="O273" s="33">
        <f t="shared" si="151"/>
        <v>0</v>
      </c>
      <c r="P273" s="6">
        <f>April!AI205</f>
        <v>0</v>
      </c>
      <c r="Q273" s="6">
        <f>May!AI206</f>
        <v>0</v>
      </c>
      <c r="R273" s="6">
        <f>June!AI204</f>
        <v>0</v>
      </c>
      <c r="S273" s="6">
        <f t="shared" si="152"/>
        <v>0</v>
      </c>
      <c r="T273" s="36">
        <f t="shared" si="148"/>
        <v>0</v>
      </c>
    </row>
    <row r="274" spans="1:20" x14ac:dyDescent="0.25">
      <c r="A274" s="21" t="s">
        <v>316</v>
      </c>
      <c r="B274" s="4" t="s">
        <v>316</v>
      </c>
      <c r="D274" s="30">
        <f>July!AI202</f>
        <v>0</v>
      </c>
      <c r="E274" s="30">
        <f>August!AI207</f>
        <v>0</v>
      </c>
      <c r="F274" s="30">
        <f>September!AI207</f>
        <v>0</v>
      </c>
      <c r="G274" s="30">
        <f t="shared" si="149"/>
        <v>0</v>
      </c>
      <c r="H274" s="9">
        <f>October!AI207</f>
        <v>0</v>
      </c>
      <c r="I274" s="9">
        <f>November!AI203</f>
        <v>0</v>
      </c>
      <c r="J274" s="9">
        <f>December!AI201</f>
        <v>0</v>
      </c>
      <c r="K274" s="9">
        <f t="shared" si="150"/>
        <v>0</v>
      </c>
      <c r="L274" s="33">
        <f>January!AI198</f>
        <v>0</v>
      </c>
      <c r="M274" s="33">
        <f>February!AI205</f>
        <v>0</v>
      </c>
      <c r="N274" s="33">
        <f>March!AI207</f>
        <v>0</v>
      </c>
      <c r="O274" s="33">
        <f t="shared" si="151"/>
        <v>0</v>
      </c>
      <c r="P274" s="6">
        <f>April!AI206</f>
        <v>0</v>
      </c>
      <c r="Q274" s="6">
        <f>May!AI207</f>
        <v>0</v>
      </c>
      <c r="R274" s="6">
        <f>June!AI205</f>
        <v>0</v>
      </c>
      <c r="S274" s="6">
        <f t="shared" si="152"/>
        <v>0</v>
      </c>
      <c r="T274" s="36">
        <f t="shared" si="148"/>
        <v>0</v>
      </c>
    </row>
    <row r="275" spans="1:20" x14ac:dyDescent="0.25">
      <c r="A275" s="21" t="s">
        <v>317</v>
      </c>
      <c r="B275" s="4" t="s">
        <v>317</v>
      </c>
      <c r="D275" s="30">
        <f>July!AI203</f>
        <v>0</v>
      </c>
      <c r="E275" s="30">
        <f>August!AI208</f>
        <v>0</v>
      </c>
      <c r="F275" s="30">
        <f>September!AI208</f>
        <v>0</v>
      </c>
      <c r="G275" s="30">
        <f t="shared" si="149"/>
        <v>0</v>
      </c>
      <c r="H275" s="9">
        <f>October!AI208</f>
        <v>0</v>
      </c>
      <c r="I275" s="9">
        <f>November!AI204</f>
        <v>0</v>
      </c>
      <c r="J275" s="9">
        <f>December!AI202</f>
        <v>0</v>
      </c>
      <c r="K275" s="9">
        <f t="shared" si="150"/>
        <v>0</v>
      </c>
      <c r="L275" s="33">
        <f>January!AI199</f>
        <v>0</v>
      </c>
      <c r="M275" s="33">
        <f>February!AI206</f>
        <v>0</v>
      </c>
      <c r="N275" s="33">
        <f>March!AI208</f>
        <v>0</v>
      </c>
      <c r="O275" s="33">
        <f t="shared" si="151"/>
        <v>0</v>
      </c>
      <c r="P275" s="6">
        <f>April!AI207</f>
        <v>0</v>
      </c>
      <c r="Q275" s="6">
        <f>May!AI208</f>
        <v>0</v>
      </c>
      <c r="R275" s="6">
        <f>June!AI206</f>
        <v>0</v>
      </c>
      <c r="S275" s="6">
        <f t="shared" si="152"/>
        <v>0</v>
      </c>
      <c r="T275" s="36">
        <f t="shared" si="148"/>
        <v>0</v>
      </c>
    </row>
    <row r="276" spans="1:20" x14ac:dyDescent="0.25">
      <c r="A276" s="21" t="s">
        <v>318</v>
      </c>
      <c r="B276" s="4" t="s">
        <v>318</v>
      </c>
      <c r="D276" s="30">
        <f>July!AI204</f>
        <v>0</v>
      </c>
      <c r="E276" s="30">
        <f>August!AI209</f>
        <v>0</v>
      </c>
      <c r="F276" s="30">
        <f>September!AI209</f>
        <v>0</v>
      </c>
      <c r="G276" s="30">
        <f t="shared" si="149"/>
        <v>0</v>
      </c>
      <c r="H276" s="9">
        <f>October!AI209</f>
        <v>0</v>
      </c>
      <c r="I276" s="9">
        <f>November!AI205</f>
        <v>0</v>
      </c>
      <c r="J276" s="9">
        <f>December!AI203</f>
        <v>0</v>
      </c>
      <c r="K276" s="9">
        <f t="shared" si="150"/>
        <v>0</v>
      </c>
      <c r="L276" s="33">
        <f>January!AI200</f>
        <v>0</v>
      </c>
      <c r="M276" s="33">
        <f>February!AI207</f>
        <v>0</v>
      </c>
      <c r="N276" s="33">
        <f>March!AI209</f>
        <v>0</v>
      </c>
      <c r="O276" s="33">
        <f t="shared" si="151"/>
        <v>0</v>
      </c>
      <c r="P276" s="6">
        <f>April!AI208</f>
        <v>0</v>
      </c>
      <c r="Q276" s="6">
        <f>May!AI209</f>
        <v>0</v>
      </c>
      <c r="R276" s="6">
        <f>June!AI207</f>
        <v>0</v>
      </c>
      <c r="S276" s="6">
        <f t="shared" si="152"/>
        <v>0</v>
      </c>
      <c r="T276" s="36">
        <f t="shared" si="148"/>
        <v>0</v>
      </c>
    </row>
    <row r="277" spans="1:20" x14ac:dyDescent="0.25">
      <c r="A277" s="21" t="s">
        <v>319</v>
      </c>
      <c r="B277" s="4" t="s">
        <v>319</v>
      </c>
      <c r="D277" s="30">
        <f>July!AI205</f>
        <v>0</v>
      </c>
      <c r="E277" s="30">
        <f>August!AI210</f>
        <v>0</v>
      </c>
      <c r="F277" s="30">
        <f>September!AI210</f>
        <v>0</v>
      </c>
      <c r="G277" s="30">
        <f t="shared" si="149"/>
        <v>0</v>
      </c>
      <c r="H277" s="9">
        <f>October!AI210</f>
        <v>0</v>
      </c>
      <c r="I277" s="9">
        <f>November!AI206</f>
        <v>0</v>
      </c>
      <c r="J277" s="9">
        <f>December!AI204</f>
        <v>0</v>
      </c>
      <c r="K277" s="9">
        <f t="shared" si="150"/>
        <v>0</v>
      </c>
      <c r="L277" s="33">
        <f>January!AI201</f>
        <v>0</v>
      </c>
      <c r="M277" s="33">
        <f>February!AI208</f>
        <v>0</v>
      </c>
      <c r="N277" s="33">
        <f>March!AI210</f>
        <v>0</v>
      </c>
      <c r="O277" s="33">
        <f t="shared" si="151"/>
        <v>0</v>
      </c>
      <c r="P277" s="6">
        <f>April!AI209</f>
        <v>0</v>
      </c>
      <c r="Q277" s="6">
        <f>May!AI210</f>
        <v>0</v>
      </c>
      <c r="R277" s="6">
        <f>June!AI208</f>
        <v>0</v>
      </c>
      <c r="S277" s="6">
        <f t="shared" si="152"/>
        <v>0</v>
      </c>
      <c r="T277" s="36">
        <f t="shared" si="148"/>
        <v>0</v>
      </c>
    </row>
    <row r="278" spans="1:20" x14ac:dyDescent="0.25">
      <c r="A278" s="21" t="s">
        <v>320</v>
      </c>
      <c r="B278" s="4" t="s">
        <v>320</v>
      </c>
      <c r="D278" s="30">
        <f>July!AI206</f>
        <v>0</v>
      </c>
      <c r="E278" s="30">
        <f>August!AI211</f>
        <v>0</v>
      </c>
      <c r="F278" s="30">
        <f>September!AI211</f>
        <v>0</v>
      </c>
      <c r="G278" s="30">
        <f t="shared" si="149"/>
        <v>0</v>
      </c>
      <c r="H278" s="9">
        <f>October!AI211</f>
        <v>0</v>
      </c>
      <c r="I278" s="9">
        <f>November!AI207</f>
        <v>0</v>
      </c>
      <c r="J278" s="9">
        <f>December!AI205</f>
        <v>0</v>
      </c>
      <c r="K278" s="9">
        <f t="shared" si="150"/>
        <v>0</v>
      </c>
      <c r="L278" s="33">
        <f>January!AI202</f>
        <v>0</v>
      </c>
      <c r="M278" s="33">
        <f>February!AI209</f>
        <v>0</v>
      </c>
      <c r="N278" s="33">
        <f>March!AI211</f>
        <v>0</v>
      </c>
      <c r="O278" s="33">
        <f t="shared" si="151"/>
        <v>0</v>
      </c>
      <c r="P278" s="6">
        <f>April!AI210</f>
        <v>0</v>
      </c>
      <c r="Q278" s="6">
        <f>May!AI211</f>
        <v>0</v>
      </c>
      <c r="R278" s="6">
        <f>June!AI209</f>
        <v>0</v>
      </c>
      <c r="S278" s="6">
        <f t="shared" si="152"/>
        <v>0</v>
      </c>
      <c r="T278" s="36">
        <f t="shared" si="148"/>
        <v>0</v>
      </c>
    </row>
    <row r="279" spans="1:20" x14ac:dyDescent="0.25">
      <c r="A279" s="21" t="s">
        <v>321</v>
      </c>
      <c r="B279" s="4" t="s">
        <v>321</v>
      </c>
      <c r="D279" s="30">
        <f>July!AI207</f>
        <v>0</v>
      </c>
      <c r="E279" s="30">
        <f>August!AI212</f>
        <v>0</v>
      </c>
      <c r="F279" s="30">
        <f>September!AI212</f>
        <v>0</v>
      </c>
      <c r="G279" s="30">
        <f t="shared" si="149"/>
        <v>0</v>
      </c>
      <c r="H279" s="9">
        <f>October!AI212</f>
        <v>0</v>
      </c>
      <c r="I279" s="9">
        <f>November!AI208</f>
        <v>0</v>
      </c>
      <c r="J279" s="9">
        <f>December!AI206</f>
        <v>0</v>
      </c>
      <c r="K279" s="9">
        <f t="shared" si="150"/>
        <v>0</v>
      </c>
      <c r="L279" s="33">
        <f>January!AI203</f>
        <v>0</v>
      </c>
      <c r="M279" s="33">
        <f>February!AI210</f>
        <v>0</v>
      </c>
      <c r="N279" s="33">
        <f>March!AI212</f>
        <v>0</v>
      </c>
      <c r="O279" s="33">
        <f t="shared" si="151"/>
        <v>0</v>
      </c>
      <c r="P279" s="6">
        <f>April!AI211</f>
        <v>0</v>
      </c>
      <c r="Q279" s="6">
        <f>May!AI212</f>
        <v>0</v>
      </c>
      <c r="R279" s="6">
        <f>June!AI210</f>
        <v>0</v>
      </c>
      <c r="S279" s="6">
        <f t="shared" si="152"/>
        <v>0</v>
      </c>
      <c r="T279" s="36">
        <f t="shared" si="148"/>
        <v>0</v>
      </c>
    </row>
    <row r="280" spans="1:20" x14ac:dyDescent="0.25">
      <c r="A280" s="21" t="s">
        <v>322</v>
      </c>
      <c r="B280" s="4" t="s">
        <v>322</v>
      </c>
      <c r="D280" s="30">
        <f>July!AI208</f>
        <v>0</v>
      </c>
      <c r="E280" s="30">
        <f>August!AI213</f>
        <v>0</v>
      </c>
      <c r="F280" s="30">
        <f>September!AI213</f>
        <v>0</v>
      </c>
      <c r="G280" s="30">
        <f t="shared" si="149"/>
        <v>0</v>
      </c>
      <c r="H280" s="9">
        <f>October!AI213</f>
        <v>0</v>
      </c>
      <c r="I280" s="9">
        <f>November!AI209</f>
        <v>0</v>
      </c>
      <c r="J280" s="9">
        <f>December!AI207</f>
        <v>0</v>
      </c>
      <c r="K280" s="9">
        <f t="shared" si="150"/>
        <v>0</v>
      </c>
      <c r="L280" s="33">
        <f>January!AI204</f>
        <v>0</v>
      </c>
      <c r="M280" s="33">
        <f>February!AI211</f>
        <v>0</v>
      </c>
      <c r="N280" s="33">
        <f>March!AI213</f>
        <v>0</v>
      </c>
      <c r="O280" s="33">
        <f t="shared" si="151"/>
        <v>0</v>
      </c>
      <c r="P280" s="6">
        <f>April!AI212</f>
        <v>0</v>
      </c>
      <c r="Q280" s="6">
        <f>May!AI213</f>
        <v>0</v>
      </c>
      <c r="R280" s="6">
        <f>June!AI211</f>
        <v>0</v>
      </c>
      <c r="S280" s="6">
        <f t="shared" si="152"/>
        <v>0</v>
      </c>
      <c r="T280" s="36">
        <f t="shared" si="148"/>
        <v>0</v>
      </c>
    </row>
    <row r="281" spans="1:20" x14ac:dyDescent="0.25">
      <c r="A281" s="21" t="s">
        <v>323</v>
      </c>
      <c r="B281" s="4" t="s">
        <v>323</v>
      </c>
      <c r="D281" s="30">
        <f>July!AI209</f>
        <v>0</v>
      </c>
      <c r="E281" s="30">
        <f>August!AI214</f>
        <v>0</v>
      </c>
      <c r="F281" s="30">
        <f>September!AI214</f>
        <v>0</v>
      </c>
      <c r="G281" s="30">
        <f t="shared" si="149"/>
        <v>0</v>
      </c>
      <c r="H281" s="9">
        <f>October!AI214</f>
        <v>0</v>
      </c>
      <c r="I281" s="9">
        <f>November!AI210</f>
        <v>0</v>
      </c>
      <c r="J281" s="9">
        <f>December!AI208</f>
        <v>0</v>
      </c>
      <c r="K281" s="9">
        <f>SUM(H281:J281)</f>
        <v>0</v>
      </c>
      <c r="L281" s="33">
        <f>January!AI205</f>
        <v>0</v>
      </c>
      <c r="M281" s="33">
        <f>February!AI212</f>
        <v>0</v>
      </c>
      <c r="N281" s="33">
        <f>March!AI214</f>
        <v>0</v>
      </c>
      <c r="O281" s="33">
        <f t="shared" si="151"/>
        <v>0</v>
      </c>
      <c r="P281" s="6">
        <f>April!AI213</f>
        <v>0</v>
      </c>
      <c r="Q281" s="6">
        <f>May!AI214</f>
        <v>0</v>
      </c>
      <c r="R281" s="6">
        <f>June!AI212</f>
        <v>0</v>
      </c>
      <c r="S281" s="6">
        <f t="shared" si="152"/>
        <v>0</v>
      </c>
      <c r="T281" s="36">
        <f t="shared" si="148"/>
        <v>0</v>
      </c>
    </row>
    <row r="282" spans="1:20" x14ac:dyDescent="0.25">
      <c r="A282" s="21" t="s">
        <v>324</v>
      </c>
      <c r="B282" s="4" t="s">
        <v>324</v>
      </c>
      <c r="D282" s="30">
        <f>July!AI210</f>
        <v>0</v>
      </c>
      <c r="E282" s="30">
        <f>August!AI215</f>
        <v>0</v>
      </c>
      <c r="F282" s="30">
        <f>September!AI215</f>
        <v>0</v>
      </c>
      <c r="G282" s="30">
        <f t="shared" si="149"/>
        <v>0</v>
      </c>
      <c r="H282" s="9">
        <f>October!AI215</f>
        <v>0</v>
      </c>
      <c r="I282" s="9">
        <f>November!AI211</f>
        <v>0</v>
      </c>
      <c r="J282" s="9">
        <f>December!AI209</f>
        <v>0</v>
      </c>
      <c r="K282" s="9">
        <f t="shared" si="150"/>
        <v>0</v>
      </c>
      <c r="L282" s="33">
        <f>January!AI206</f>
        <v>0</v>
      </c>
      <c r="M282" s="33">
        <f>February!AI213</f>
        <v>0</v>
      </c>
      <c r="N282" s="33">
        <f>March!AI215</f>
        <v>0</v>
      </c>
      <c r="O282" s="33">
        <f t="shared" si="151"/>
        <v>0</v>
      </c>
      <c r="P282" s="6">
        <f>April!AI214</f>
        <v>0</v>
      </c>
      <c r="Q282" s="6">
        <f>May!AI215</f>
        <v>0</v>
      </c>
      <c r="R282" s="6">
        <f>June!AI213</f>
        <v>0</v>
      </c>
      <c r="S282" s="6">
        <f t="shared" si="152"/>
        <v>0</v>
      </c>
      <c r="T282" s="36">
        <f t="shared" si="148"/>
        <v>0</v>
      </c>
    </row>
    <row r="283" spans="1:20" x14ac:dyDescent="0.25">
      <c r="A283" s="21" t="s">
        <v>325</v>
      </c>
      <c r="B283" s="4" t="s">
        <v>325</v>
      </c>
      <c r="D283" s="30">
        <f>July!AI211</f>
        <v>0</v>
      </c>
      <c r="E283" s="30">
        <f>August!AI216</f>
        <v>0</v>
      </c>
      <c r="F283" s="30">
        <f>September!AI216</f>
        <v>0</v>
      </c>
      <c r="G283" s="30">
        <f t="shared" ref="G283:G286" si="153">SUM(D283:F283)</f>
        <v>0</v>
      </c>
      <c r="H283" s="9">
        <f>October!AI216</f>
        <v>0</v>
      </c>
      <c r="I283" s="9">
        <f>November!AI212</f>
        <v>0</v>
      </c>
      <c r="J283" s="9">
        <f>December!AI210</f>
        <v>0</v>
      </c>
      <c r="K283" s="9">
        <f t="shared" ref="K283:K286" si="154">SUM(H283:J283)</f>
        <v>0</v>
      </c>
      <c r="L283" s="33">
        <f>January!AI207</f>
        <v>0</v>
      </c>
      <c r="M283" s="33">
        <f>February!AI214</f>
        <v>0</v>
      </c>
      <c r="N283" s="33">
        <f>March!AI216</f>
        <v>0</v>
      </c>
      <c r="O283" s="33">
        <f t="shared" ref="O283:O286" si="155">SUM(L283:N283)</f>
        <v>0</v>
      </c>
      <c r="P283" s="6">
        <f>April!AI215</f>
        <v>0</v>
      </c>
      <c r="Q283" s="6">
        <f>May!AI216</f>
        <v>0</v>
      </c>
      <c r="R283" s="6">
        <f>June!AI214</f>
        <v>0</v>
      </c>
      <c r="S283" s="6">
        <f t="shared" ref="S283:S286" si="156">SUM(P283:R283)</f>
        <v>0</v>
      </c>
      <c r="T283" s="36">
        <f t="shared" ref="T283:T286" si="157">SUM(G283,K283,O283,S283)</f>
        <v>0</v>
      </c>
    </row>
    <row r="284" spans="1:20" x14ac:dyDescent="0.25">
      <c r="A284" s="21" t="s">
        <v>326</v>
      </c>
      <c r="B284" s="4" t="s">
        <v>326</v>
      </c>
      <c r="D284" s="30">
        <f>July!AI212</f>
        <v>0</v>
      </c>
      <c r="E284" s="30">
        <f>August!AI217</f>
        <v>0</v>
      </c>
      <c r="F284" s="30">
        <f>September!AI217</f>
        <v>0</v>
      </c>
      <c r="G284" s="30">
        <f t="shared" si="153"/>
        <v>0</v>
      </c>
      <c r="H284" s="9">
        <f>October!AI217</f>
        <v>0</v>
      </c>
      <c r="I284" s="9">
        <f>November!AI213</f>
        <v>0</v>
      </c>
      <c r="J284" s="9">
        <f>December!AI211</f>
        <v>0</v>
      </c>
      <c r="K284" s="9">
        <f t="shared" si="154"/>
        <v>0</v>
      </c>
      <c r="L284" s="33">
        <f>January!AI208</f>
        <v>0</v>
      </c>
      <c r="M284" s="33">
        <f>February!AI215</f>
        <v>0</v>
      </c>
      <c r="N284" s="33">
        <f>March!AI217</f>
        <v>0</v>
      </c>
      <c r="O284" s="33">
        <f t="shared" si="155"/>
        <v>0</v>
      </c>
      <c r="P284" s="6">
        <f>April!AI216</f>
        <v>0</v>
      </c>
      <c r="Q284" s="6">
        <f>May!AI217</f>
        <v>0</v>
      </c>
      <c r="R284" s="6">
        <f>June!AI215</f>
        <v>0</v>
      </c>
      <c r="S284" s="6">
        <f t="shared" si="156"/>
        <v>0</v>
      </c>
      <c r="T284" s="36">
        <f t="shared" si="157"/>
        <v>0</v>
      </c>
    </row>
    <row r="285" spans="1:20" x14ac:dyDescent="0.25">
      <c r="A285" s="21" t="s">
        <v>327</v>
      </c>
      <c r="B285" s="4" t="s">
        <v>327</v>
      </c>
      <c r="D285" s="30">
        <f>July!AI213</f>
        <v>0</v>
      </c>
      <c r="E285" s="30">
        <f>August!AI218</f>
        <v>0</v>
      </c>
      <c r="F285" s="30">
        <f>September!AI218</f>
        <v>0</v>
      </c>
      <c r="G285" s="30">
        <f t="shared" si="153"/>
        <v>0</v>
      </c>
      <c r="H285" s="9">
        <f>October!AI218</f>
        <v>0</v>
      </c>
      <c r="I285" s="9">
        <f>November!AI214</f>
        <v>0</v>
      </c>
      <c r="J285" s="9">
        <f>December!AI212</f>
        <v>0</v>
      </c>
      <c r="K285" s="9">
        <f t="shared" si="154"/>
        <v>0</v>
      </c>
      <c r="L285" s="33">
        <f>January!AI209</f>
        <v>0</v>
      </c>
      <c r="M285" s="33">
        <f>February!AI216</f>
        <v>0</v>
      </c>
      <c r="N285" s="33">
        <f>March!AI218</f>
        <v>0</v>
      </c>
      <c r="O285" s="33">
        <f t="shared" si="155"/>
        <v>0</v>
      </c>
      <c r="P285" s="6">
        <f>April!AI217</f>
        <v>0</v>
      </c>
      <c r="Q285" s="6">
        <f>May!AI218</f>
        <v>0</v>
      </c>
      <c r="R285" s="6">
        <f>June!AI216</f>
        <v>0</v>
      </c>
      <c r="S285" s="6">
        <f t="shared" si="156"/>
        <v>0</v>
      </c>
      <c r="T285" s="36">
        <f t="shared" si="157"/>
        <v>0</v>
      </c>
    </row>
    <row r="286" spans="1:20" x14ac:dyDescent="0.25">
      <c r="A286" s="21" t="s">
        <v>328</v>
      </c>
      <c r="B286" s="4" t="s">
        <v>328</v>
      </c>
      <c r="D286" s="30">
        <f>July!AI214</f>
        <v>0</v>
      </c>
      <c r="E286" s="30">
        <f>August!AI219</f>
        <v>0</v>
      </c>
      <c r="F286" s="30">
        <f>September!AI219</f>
        <v>0</v>
      </c>
      <c r="G286" s="30">
        <f t="shared" si="153"/>
        <v>0</v>
      </c>
      <c r="H286" s="9">
        <f>October!AI219</f>
        <v>0</v>
      </c>
      <c r="I286" s="9">
        <f>November!AI215</f>
        <v>0</v>
      </c>
      <c r="J286" s="9">
        <f>December!AI213</f>
        <v>0</v>
      </c>
      <c r="K286" s="9">
        <f t="shared" si="154"/>
        <v>0</v>
      </c>
      <c r="L286" s="33">
        <f>January!AI210</f>
        <v>0</v>
      </c>
      <c r="M286" s="33">
        <f>February!AI217</f>
        <v>0</v>
      </c>
      <c r="N286" s="33">
        <f>March!AI219</f>
        <v>0</v>
      </c>
      <c r="O286" s="33">
        <f t="shared" si="155"/>
        <v>0</v>
      </c>
      <c r="P286" s="6">
        <f>April!AI218</f>
        <v>0</v>
      </c>
      <c r="Q286" s="6">
        <f>May!AI219</f>
        <v>0</v>
      </c>
      <c r="R286" s="6">
        <f>June!AI217</f>
        <v>0</v>
      </c>
      <c r="S286" s="6">
        <f t="shared" si="156"/>
        <v>0</v>
      </c>
      <c r="T286" s="36">
        <f t="shared" si="157"/>
        <v>0</v>
      </c>
    </row>
    <row r="287" spans="1:20" x14ac:dyDescent="0.25">
      <c r="A287" s="12"/>
      <c r="B287" s="12"/>
    </row>
    <row r="288" spans="1:20" x14ac:dyDescent="0.25">
      <c r="A288" s="20" t="s">
        <v>329</v>
      </c>
      <c r="B288" s="20"/>
      <c r="Q288" s="24"/>
    </row>
    <row r="289" spans="1:20" x14ac:dyDescent="0.25">
      <c r="A289" s="4" t="s">
        <v>137</v>
      </c>
      <c r="B289" s="4" t="s">
        <v>137</v>
      </c>
      <c r="D289" s="30">
        <f>July!AJ198</f>
        <v>0</v>
      </c>
      <c r="E289" s="30">
        <f>August!AJ203</f>
        <v>0</v>
      </c>
      <c r="F289" s="30">
        <f>September!AJ203</f>
        <v>0</v>
      </c>
      <c r="G289" s="30">
        <f>SUM(D289:F289)</f>
        <v>0</v>
      </c>
      <c r="H289" s="9">
        <f>October!AJ203</f>
        <v>0</v>
      </c>
      <c r="I289" s="9">
        <f>November!AJ199</f>
        <v>0</v>
      </c>
      <c r="J289" s="9">
        <f>December!AJ197</f>
        <v>0</v>
      </c>
      <c r="K289" s="9">
        <f>SUM(H289:J289)</f>
        <v>0</v>
      </c>
      <c r="L289" s="33">
        <f>January!AJ194</f>
        <v>0</v>
      </c>
      <c r="M289" s="33">
        <f>February!AJ201</f>
        <v>0</v>
      </c>
      <c r="N289" s="33">
        <f>March!AJ203</f>
        <v>0</v>
      </c>
      <c r="O289" s="33">
        <f>SUM(L289:N289)</f>
        <v>0</v>
      </c>
      <c r="P289" s="6">
        <f>April!AJ202</f>
        <v>0</v>
      </c>
      <c r="Q289" s="57">
        <f>May!AJ203</f>
        <v>0</v>
      </c>
      <c r="R289" s="6">
        <f>June!AJ201</f>
        <v>0</v>
      </c>
      <c r="S289" s="6">
        <f>SUM(P289:R289)</f>
        <v>0</v>
      </c>
      <c r="T289" s="36">
        <f t="shared" ref="T289:T292" si="158">SUM(G289,K289,O289,S289)</f>
        <v>0</v>
      </c>
    </row>
    <row r="290" spans="1:20" x14ac:dyDescent="0.25">
      <c r="A290" s="4" t="s">
        <v>138</v>
      </c>
      <c r="B290" s="4" t="s">
        <v>138</v>
      </c>
      <c r="D290" s="30">
        <f>July!AJ199</f>
        <v>0</v>
      </c>
      <c r="E290" s="30">
        <f>August!AJ204</f>
        <v>0</v>
      </c>
      <c r="F290" s="30">
        <f>September!AJ204</f>
        <v>0</v>
      </c>
      <c r="G290" s="30">
        <f>SUM(D290:F290)</f>
        <v>0</v>
      </c>
      <c r="H290" s="9">
        <f>October!AJ204</f>
        <v>0</v>
      </c>
      <c r="I290" s="9">
        <f>November!AJ200</f>
        <v>0</v>
      </c>
      <c r="J290" s="9">
        <f>December!AJ198</f>
        <v>0</v>
      </c>
      <c r="K290" s="9">
        <f>SUM(H290:J290)</f>
        <v>0</v>
      </c>
      <c r="L290" s="33">
        <f>January!AJ195</f>
        <v>0</v>
      </c>
      <c r="M290" s="33">
        <f>February!AJ202</f>
        <v>0</v>
      </c>
      <c r="N290" s="33">
        <f>March!AJ204</f>
        <v>0</v>
      </c>
      <c r="O290" s="33">
        <f>SUM(L290:N290)</f>
        <v>0</v>
      </c>
      <c r="P290" s="6">
        <f>April!AJ203</f>
        <v>0</v>
      </c>
      <c r="Q290" s="57">
        <f>May!AJ204</f>
        <v>0</v>
      </c>
      <c r="R290" s="6">
        <f>June!AJ202</f>
        <v>0</v>
      </c>
      <c r="S290" s="6">
        <f>SUM(P290:R290)</f>
        <v>0</v>
      </c>
      <c r="T290" s="36">
        <f t="shared" si="158"/>
        <v>0</v>
      </c>
    </row>
    <row r="291" spans="1:20" x14ac:dyDescent="0.25">
      <c r="A291" s="4" t="s">
        <v>139</v>
      </c>
      <c r="B291" s="4" t="s">
        <v>139</v>
      </c>
      <c r="D291" s="30">
        <f>July!AJ200</f>
        <v>0</v>
      </c>
      <c r="E291" s="30">
        <f>August!AJ205</f>
        <v>0</v>
      </c>
      <c r="F291" s="30">
        <f>September!AJ205</f>
        <v>0</v>
      </c>
      <c r="G291" s="30">
        <f>SUM(D291:F291)</f>
        <v>0</v>
      </c>
      <c r="H291" s="9">
        <f>October!AJ205</f>
        <v>0</v>
      </c>
      <c r="I291" s="9">
        <f>November!AJ201</f>
        <v>0</v>
      </c>
      <c r="J291" s="9">
        <f>December!AJ199</f>
        <v>0</v>
      </c>
      <c r="K291" s="9">
        <f>SUM(H291:J291)</f>
        <v>0</v>
      </c>
      <c r="L291" s="33">
        <f>January!AJ196</f>
        <v>0</v>
      </c>
      <c r="M291" s="33">
        <f>February!AJ203</f>
        <v>0</v>
      </c>
      <c r="N291" s="33">
        <f>March!AJ205</f>
        <v>0</v>
      </c>
      <c r="O291" s="33">
        <f>SUM(L291:N291)</f>
        <v>0</v>
      </c>
      <c r="P291" s="6">
        <f>April!AJ204</f>
        <v>0</v>
      </c>
      <c r="Q291" s="57">
        <f>May!AJ205</f>
        <v>0</v>
      </c>
      <c r="R291" s="6">
        <f>June!AJ203</f>
        <v>0</v>
      </c>
      <c r="S291" s="6">
        <f>SUM(P291:R291)</f>
        <v>0</v>
      </c>
      <c r="T291" s="36">
        <f t="shared" si="158"/>
        <v>0</v>
      </c>
    </row>
    <row r="292" spans="1:20" s="66" customFormat="1" x14ac:dyDescent="0.25">
      <c r="D292" s="66">
        <f>SUM(D289:D291)</f>
        <v>0</v>
      </c>
      <c r="E292" s="66">
        <f t="shared" ref="E292:R292" si="159">SUM(E289:E291)</f>
        <v>0</v>
      </c>
      <c r="F292" s="66">
        <f t="shared" si="159"/>
        <v>0</v>
      </c>
      <c r="G292" s="66">
        <f>SUM(D292:F292)</f>
        <v>0</v>
      </c>
      <c r="H292" s="66">
        <f t="shared" si="159"/>
        <v>0</v>
      </c>
      <c r="I292" s="66">
        <f t="shared" si="159"/>
        <v>0</v>
      </c>
      <c r="J292" s="66">
        <f t="shared" si="159"/>
        <v>0</v>
      </c>
      <c r="K292" s="66">
        <f t="shared" ref="K292" si="160">SUM(H292:J292)</f>
        <v>0</v>
      </c>
      <c r="L292" s="66">
        <f t="shared" si="159"/>
        <v>0</v>
      </c>
      <c r="M292" s="66">
        <f t="shared" si="159"/>
        <v>0</v>
      </c>
      <c r="N292" s="66">
        <f t="shared" si="159"/>
        <v>0</v>
      </c>
      <c r="O292" s="67">
        <f t="shared" ref="O292" si="161">SUM(L292:N292)</f>
        <v>0</v>
      </c>
      <c r="P292" s="66">
        <f t="shared" si="159"/>
        <v>0</v>
      </c>
      <c r="Q292" s="66">
        <f t="shared" si="159"/>
        <v>0</v>
      </c>
      <c r="R292" s="66">
        <f t="shared" si="159"/>
        <v>0</v>
      </c>
      <c r="S292" s="66">
        <f t="shared" ref="S292" si="162">SUM(P292:R292)</f>
        <v>0</v>
      </c>
      <c r="T292" s="66">
        <f t="shared" si="158"/>
        <v>0</v>
      </c>
    </row>
    <row r="293" spans="1:20" x14ac:dyDescent="0.25">
      <c r="A293" s="20" t="s">
        <v>330</v>
      </c>
      <c r="B293" s="20"/>
    </row>
    <row r="294" spans="1:20" x14ac:dyDescent="0.25">
      <c r="A294" s="4" t="s">
        <v>137</v>
      </c>
      <c r="B294" s="4" t="s">
        <v>137</v>
      </c>
      <c r="D294" s="30">
        <f>July!AK198</f>
        <v>0</v>
      </c>
      <c r="E294" s="30">
        <f>August!AK203</f>
        <v>0</v>
      </c>
      <c r="F294" s="30">
        <f>September!AK203</f>
        <v>0</v>
      </c>
      <c r="G294" s="30">
        <f>SUM(D294:F294)</f>
        <v>0</v>
      </c>
      <c r="H294" s="9">
        <f>October!AK203</f>
        <v>0</v>
      </c>
      <c r="I294" s="9">
        <f>November!AK199</f>
        <v>0</v>
      </c>
      <c r="J294" s="9">
        <f>December!AK197</f>
        <v>0</v>
      </c>
      <c r="K294" s="9">
        <f>SUM(H294:J294)</f>
        <v>0</v>
      </c>
      <c r="L294" s="33">
        <f>January!AK194</f>
        <v>0</v>
      </c>
      <c r="M294" s="33">
        <f>February!AK201</f>
        <v>0</v>
      </c>
      <c r="N294" s="33">
        <f>March!AK203</f>
        <v>0</v>
      </c>
      <c r="O294" s="33">
        <f>SUM(L294:N294)</f>
        <v>0</v>
      </c>
      <c r="P294" s="6">
        <f>April!AK202</f>
        <v>0</v>
      </c>
      <c r="Q294" s="6">
        <f>May!AK203</f>
        <v>0</v>
      </c>
      <c r="R294" s="6">
        <f>June!AK201</f>
        <v>0</v>
      </c>
      <c r="S294" s="6">
        <f>SUM(P294:R294)</f>
        <v>0</v>
      </c>
      <c r="T294" s="36">
        <f t="shared" ref="T294:T297" si="163">SUM(G294,K294,O294,S294)</f>
        <v>0</v>
      </c>
    </row>
    <row r="295" spans="1:20" x14ac:dyDescent="0.25">
      <c r="A295" s="4" t="s">
        <v>138</v>
      </c>
      <c r="B295" s="4" t="s">
        <v>138</v>
      </c>
      <c r="D295" s="30">
        <f>July!AK199</f>
        <v>0</v>
      </c>
      <c r="E295" s="30">
        <f>August!AK204</f>
        <v>0</v>
      </c>
      <c r="F295" s="30">
        <f>September!AK204</f>
        <v>0</v>
      </c>
      <c r="G295" s="30">
        <f>SUM(D295:F295)</f>
        <v>0</v>
      </c>
      <c r="H295" s="9">
        <f>October!AK204</f>
        <v>0</v>
      </c>
      <c r="I295" s="9">
        <f>November!AK200</f>
        <v>0</v>
      </c>
      <c r="J295" s="9">
        <f>December!AK198</f>
        <v>0</v>
      </c>
      <c r="K295" s="9">
        <f>SUM(H295:J295)</f>
        <v>0</v>
      </c>
      <c r="L295" s="33">
        <f>January!AK195</f>
        <v>0</v>
      </c>
      <c r="M295" s="33">
        <f>February!AK202</f>
        <v>0</v>
      </c>
      <c r="N295" s="33">
        <f>March!AK204</f>
        <v>0</v>
      </c>
      <c r="O295" s="33">
        <f>SUM(L295:N295)</f>
        <v>0</v>
      </c>
      <c r="P295" s="6">
        <f>April!AK203</f>
        <v>0</v>
      </c>
      <c r="Q295" s="6">
        <f>May!AK204</f>
        <v>0</v>
      </c>
      <c r="R295" s="6">
        <f>June!AK202</f>
        <v>0</v>
      </c>
      <c r="S295" s="6">
        <f>SUM(P295:R295)</f>
        <v>0</v>
      </c>
      <c r="T295" s="36">
        <f t="shared" si="163"/>
        <v>0</v>
      </c>
    </row>
    <row r="296" spans="1:20" x14ac:dyDescent="0.25">
      <c r="A296" s="4" t="s">
        <v>139</v>
      </c>
      <c r="B296" s="4" t="s">
        <v>139</v>
      </c>
      <c r="D296" s="30">
        <f>July!AK200</f>
        <v>0</v>
      </c>
      <c r="E296" s="30">
        <f>August!AK205</f>
        <v>0</v>
      </c>
      <c r="F296" s="30">
        <f>September!AK205</f>
        <v>0</v>
      </c>
      <c r="G296" s="30">
        <f>SUM(D296:F296)</f>
        <v>0</v>
      </c>
      <c r="H296" s="9">
        <f>October!AK205</f>
        <v>0</v>
      </c>
      <c r="I296" s="9">
        <f>November!AK201</f>
        <v>0</v>
      </c>
      <c r="J296" s="9">
        <f>December!AK199</f>
        <v>0</v>
      </c>
      <c r="K296" s="9">
        <f>SUM(H296:J296)</f>
        <v>0</v>
      </c>
      <c r="L296" s="33">
        <f>January!AK196</f>
        <v>0</v>
      </c>
      <c r="M296" s="33">
        <f>February!AK203</f>
        <v>0</v>
      </c>
      <c r="N296" s="33">
        <f>March!AK205</f>
        <v>0</v>
      </c>
      <c r="O296" s="33">
        <f>SUM(L296:N296)</f>
        <v>0</v>
      </c>
      <c r="P296" s="6">
        <f>April!AK204</f>
        <v>0</v>
      </c>
      <c r="Q296" s="6">
        <f>May!AK205</f>
        <v>0</v>
      </c>
      <c r="R296" s="6">
        <f>June!AK203</f>
        <v>0</v>
      </c>
      <c r="S296" s="6">
        <f>SUM(P296:R296)</f>
        <v>0</v>
      </c>
      <c r="T296" s="36">
        <f t="shared" si="163"/>
        <v>0</v>
      </c>
    </row>
    <row r="297" spans="1:20" s="66" customFormat="1" x14ac:dyDescent="0.25">
      <c r="A297" s="64"/>
      <c r="B297" s="64"/>
      <c r="D297" s="66">
        <f>SUM(D294:D296)</f>
        <v>0</v>
      </c>
      <c r="E297" s="66">
        <f t="shared" ref="E297:R297" si="164">SUM(E294:E296)</f>
        <v>0</v>
      </c>
      <c r="F297" s="66">
        <f t="shared" si="164"/>
        <v>0</v>
      </c>
      <c r="G297" s="66">
        <f>SUM(D297:F297)</f>
        <v>0</v>
      </c>
      <c r="H297" s="66">
        <f t="shared" si="164"/>
        <v>0</v>
      </c>
      <c r="I297" s="66">
        <f t="shared" si="164"/>
        <v>0</v>
      </c>
      <c r="J297" s="66">
        <f t="shared" si="164"/>
        <v>0</v>
      </c>
      <c r="K297" s="66">
        <f t="shared" ref="K297" si="165">SUM(H297:J297)</f>
        <v>0</v>
      </c>
      <c r="L297" s="66">
        <f t="shared" si="164"/>
        <v>0</v>
      </c>
      <c r="M297" s="66">
        <f t="shared" si="164"/>
        <v>0</v>
      </c>
      <c r="N297" s="66">
        <f t="shared" si="164"/>
        <v>0</v>
      </c>
      <c r="O297" s="67">
        <f t="shared" ref="O297" si="166">SUM(L297:N297)</f>
        <v>0</v>
      </c>
      <c r="P297" s="66">
        <f t="shared" si="164"/>
        <v>0</v>
      </c>
      <c r="Q297" s="66">
        <f t="shared" si="164"/>
        <v>0</v>
      </c>
      <c r="R297" s="66">
        <f t="shared" si="164"/>
        <v>0</v>
      </c>
      <c r="S297" s="66">
        <f t="shared" ref="S297" si="167">SUM(P297:R297)</f>
        <v>0</v>
      </c>
      <c r="T297" s="66">
        <f t="shared" si="163"/>
        <v>0</v>
      </c>
    </row>
    <row r="298" spans="1:20" x14ac:dyDescent="0.25">
      <c r="A298" s="20" t="s">
        <v>331</v>
      </c>
      <c r="B298" s="20"/>
    </row>
    <row r="299" spans="1:20" x14ac:dyDescent="0.25">
      <c r="A299" s="4" t="s">
        <v>137</v>
      </c>
      <c r="B299" s="4" t="s">
        <v>137</v>
      </c>
      <c r="D299" s="30">
        <f>July!AL198</f>
        <v>0</v>
      </c>
      <c r="E299" s="30">
        <f>August!AL203</f>
        <v>0</v>
      </c>
      <c r="F299" s="30">
        <f>September!AL203</f>
        <v>0</v>
      </c>
      <c r="G299" s="30">
        <f>SUM(D299:F299)</f>
        <v>0</v>
      </c>
      <c r="H299" s="9">
        <f>October!AL203</f>
        <v>0</v>
      </c>
      <c r="I299" s="9">
        <f>November!AL199</f>
        <v>0</v>
      </c>
      <c r="J299" s="9">
        <f>December!AL197</f>
        <v>0</v>
      </c>
      <c r="K299" s="9">
        <f>SUM(H299:J299)</f>
        <v>0</v>
      </c>
      <c r="L299" s="33">
        <f>January!AL194</f>
        <v>0</v>
      </c>
      <c r="M299" s="33">
        <f>February!AL201</f>
        <v>0</v>
      </c>
      <c r="N299" s="33">
        <f>March!AL203</f>
        <v>0</v>
      </c>
      <c r="O299" s="33">
        <f>SUM(L299:N299)</f>
        <v>0</v>
      </c>
      <c r="P299" s="6">
        <f>April!AL202</f>
        <v>0</v>
      </c>
      <c r="Q299" s="6">
        <f>May!AL203</f>
        <v>0</v>
      </c>
      <c r="R299" s="6">
        <f>June!AL201</f>
        <v>0</v>
      </c>
      <c r="S299" s="6">
        <f>SUM(P299:R299)</f>
        <v>0</v>
      </c>
      <c r="T299" s="36">
        <f t="shared" ref="T299:T301" si="168">SUM(G299,K299,O299,S299)</f>
        <v>0</v>
      </c>
    </row>
    <row r="300" spans="1:20" x14ac:dyDescent="0.25">
      <c r="A300" s="4" t="s">
        <v>138</v>
      </c>
      <c r="B300" s="4" t="s">
        <v>138</v>
      </c>
      <c r="D300" s="30">
        <f>July!AL199</f>
        <v>0</v>
      </c>
      <c r="E300" s="30">
        <f>August!AL204</f>
        <v>0</v>
      </c>
      <c r="F300" s="30">
        <f>September!AL204</f>
        <v>0</v>
      </c>
      <c r="G300" s="30">
        <f>SUM(D300:F300)</f>
        <v>0</v>
      </c>
      <c r="H300" s="9">
        <f>October!AL204</f>
        <v>0</v>
      </c>
      <c r="I300" s="9">
        <f>November!AL200</f>
        <v>0</v>
      </c>
      <c r="J300" s="9">
        <f>December!AL198</f>
        <v>0</v>
      </c>
      <c r="K300" s="9">
        <f>SUM(H300:J300)</f>
        <v>0</v>
      </c>
      <c r="L300" s="33">
        <f>January!AL195</f>
        <v>0</v>
      </c>
      <c r="M300" s="33">
        <f>February!AL202</f>
        <v>0</v>
      </c>
      <c r="N300" s="33">
        <f>March!AL204</f>
        <v>0</v>
      </c>
      <c r="O300" s="33">
        <f>SUM(L300:N300)</f>
        <v>0</v>
      </c>
      <c r="P300" s="6">
        <f>April!AL203</f>
        <v>0</v>
      </c>
      <c r="Q300" s="6">
        <f>May!AL204</f>
        <v>0</v>
      </c>
      <c r="R300" s="6">
        <f>June!AL202</f>
        <v>0</v>
      </c>
      <c r="S300" s="6">
        <f>SUM(P300:R300)</f>
        <v>0</v>
      </c>
      <c r="T300" s="36">
        <f t="shared" si="168"/>
        <v>0</v>
      </c>
    </row>
    <row r="301" spans="1:20" x14ac:dyDescent="0.25">
      <c r="A301" s="4" t="s">
        <v>139</v>
      </c>
      <c r="B301" s="4" t="s">
        <v>139</v>
      </c>
      <c r="D301" s="30">
        <f>July!AL200</f>
        <v>0</v>
      </c>
      <c r="E301" s="30">
        <f>August!AL205</f>
        <v>0</v>
      </c>
      <c r="F301" s="30">
        <f>September!AL205</f>
        <v>0</v>
      </c>
      <c r="G301" s="30">
        <f>SUM(D301:F301)</f>
        <v>0</v>
      </c>
      <c r="H301" s="9">
        <f>October!AL205</f>
        <v>0</v>
      </c>
      <c r="I301" s="9">
        <f>November!AL201</f>
        <v>0</v>
      </c>
      <c r="J301" s="9">
        <f>December!AL199</f>
        <v>0</v>
      </c>
      <c r="K301" s="9">
        <f>SUM(H301:J301)</f>
        <v>0</v>
      </c>
      <c r="L301" s="33">
        <f>January!AL196</f>
        <v>0</v>
      </c>
      <c r="M301" s="33">
        <f>February!AL203</f>
        <v>0</v>
      </c>
      <c r="N301" s="33">
        <f>March!AL205</f>
        <v>0</v>
      </c>
      <c r="O301" s="33">
        <f>SUM(L301:N301)</f>
        <v>0</v>
      </c>
      <c r="P301" s="6">
        <f>April!AL204</f>
        <v>0</v>
      </c>
      <c r="Q301" s="6">
        <f>May!AL205</f>
        <v>0</v>
      </c>
      <c r="R301" s="6">
        <f>June!AL203</f>
        <v>0</v>
      </c>
      <c r="S301" s="6">
        <f>SUM(P301:R301)</f>
        <v>0</v>
      </c>
      <c r="T301" s="36">
        <f t="shared" si="168"/>
        <v>0</v>
      </c>
    </row>
    <row r="302" spans="1:20" x14ac:dyDescent="0.25">
      <c r="A302" s="12"/>
      <c r="B302" s="12"/>
    </row>
    <row r="303" spans="1:20" hidden="1" x14ac:dyDescent="0.25"/>
    <row r="304" spans="1:20" hidden="1" x14ac:dyDescent="0.25">
      <c r="A304" s="20" t="s">
        <v>332</v>
      </c>
      <c r="B304" s="20"/>
    </row>
    <row r="305" spans="1:2" hidden="1" x14ac:dyDescent="0.25">
      <c r="A305" s="12"/>
      <c r="B305" s="12"/>
    </row>
    <row r="306" spans="1:2" hidden="1" x14ac:dyDescent="0.25">
      <c r="A306" s="20" t="s">
        <v>333</v>
      </c>
      <c r="B306" s="20"/>
    </row>
    <row r="307" spans="1:2" hidden="1" x14ac:dyDescent="0.25">
      <c r="A307" s="12"/>
      <c r="B307" s="12"/>
    </row>
    <row r="308" spans="1:2" hidden="1" x14ac:dyDescent="0.25"/>
    <row r="309" spans="1:2" x14ac:dyDescent="0.25">
      <c r="A309" s="20" t="s">
        <v>40</v>
      </c>
    </row>
    <row r="310" spans="1:2" x14ac:dyDescent="0.25">
      <c r="A310" s="21" t="s">
        <v>334</v>
      </c>
      <c r="B310" s="4" t="s">
        <v>334</v>
      </c>
    </row>
    <row r="311" spans="1:2" x14ac:dyDescent="0.25">
      <c r="A311" s="21" t="s">
        <v>335</v>
      </c>
      <c r="B311" s="4" t="s">
        <v>335</v>
      </c>
    </row>
    <row r="312" spans="1:2" x14ac:dyDescent="0.25">
      <c r="A312" s="21" t="s">
        <v>336</v>
      </c>
      <c r="B312" s="4" t="s">
        <v>336</v>
      </c>
    </row>
    <row r="313" spans="1:2" x14ac:dyDescent="0.25">
      <c r="A313" s="21" t="s">
        <v>337</v>
      </c>
      <c r="B313" s="4" t="s">
        <v>337</v>
      </c>
    </row>
    <row r="314" spans="1:2" x14ac:dyDescent="0.25">
      <c r="A314" s="21" t="s">
        <v>338</v>
      </c>
      <c r="B314" s="4" t="s">
        <v>338</v>
      </c>
    </row>
    <row r="315" spans="1:2" x14ac:dyDescent="0.25">
      <c r="A315" s="21" t="s">
        <v>339</v>
      </c>
      <c r="B315" s="4" t="s">
        <v>339</v>
      </c>
    </row>
    <row r="316" spans="1:2" x14ac:dyDescent="0.25">
      <c r="A316" s="21" t="s">
        <v>340</v>
      </c>
      <c r="B316" s="4" t="s">
        <v>340</v>
      </c>
    </row>
    <row r="317" spans="1:2" x14ac:dyDescent="0.25">
      <c r="A317" s="21" t="s">
        <v>341</v>
      </c>
      <c r="B317" s="4" t="s">
        <v>341</v>
      </c>
    </row>
    <row r="318" spans="1:2" x14ac:dyDescent="0.25">
      <c r="A318" s="21" t="s">
        <v>342</v>
      </c>
      <c r="B318" s="4" t="s">
        <v>342</v>
      </c>
    </row>
    <row r="319" spans="1:2" x14ac:dyDescent="0.25">
      <c r="A319" s="21" t="s">
        <v>343</v>
      </c>
      <c r="B319" s="4" t="s">
        <v>343</v>
      </c>
    </row>
    <row r="320" spans="1:2" x14ac:dyDescent="0.25">
      <c r="A320" s="21" t="s">
        <v>344</v>
      </c>
      <c r="B320" s="4" t="s">
        <v>344</v>
      </c>
    </row>
    <row r="321" spans="1:2" x14ac:dyDescent="0.25">
      <c r="A321" s="21" t="s">
        <v>345</v>
      </c>
      <c r="B321" s="4" t="s">
        <v>345</v>
      </c>
    </row>
    <row r="322" spans="1:2" x14ac:dyDescent="0.25">
      <c r="A322" s="21" t="s">
        <v>346</v>
      </c>
      <c r="B322" s="4" t="s">
        <v>346</v>
      </c>
    </row>
    <row r="323" spans="1:2" x14ac:dyDescent="0.25">
      <c r="A323" s="21" t="s">
        <v>347</v>
      </c>
      <c r="B323" s="4" t="s">
        <v>347</v>
      </c>
    </row>
    <row r="324" spans="1:2" x14ac:dyDescent="0.25">
      <c r="A324" s="21" t="s">
        <v>348</v>
      </c>
      <c r="B324" s="4" t="s">
        <v>348</v>
      </c>
    </row>
    <row r="325" spans="1:2" x14ac:dyDescent="0.25">
      <c r="A325" s="21" t="s">
        <v>349</v>
      </c>
      <c r="B325" s="4" t="s">
        <v>349</v>
      </c>
    </row>
    <row r="326" spans="1:2" x14ac:dyDescent="0.25">
      <c r="A326" s="21" t="s">
        <v>124</v>
      </c>
      <c r="B326" s="4" t="s">
        <v>124</v>
      </c>
    </row>
    <row r="327" spans="1:2" x14ac:dyDescent="0.25">
      <c r="A327" s="21" t="s">
        <v>350</v>
      </c>
      <c r="B327" s="4" t="s">
        <v>350</v>
      </c>
    </row>
    <row r="328" spans="1:2" x14ac:dyDescent="0.25">
      <c r="A328" s="21" t="s">
        <v>351</v>
      </c>
      <c r="B328" s="4" t="s">
        <v>351</v>
      </c>
    </row>
    <row r="329" spans="1:2" x14ac:dyDescent="0.25">
      <c r="A329" s="21" t="s">
        <v>352</v>
      </c>
      <c r="B329" s="4" t="s">
        <v>352</v>
      </c>
    </row>
    <row r="330" spans="1:2" x14ac:dyDescent="0.25">
      <c r="A330" s="21" t="s">
        <v>353</v>
      </c>
      <c r="B330" s="4" t="s">
        <v>353</v>
      </c>
    </row>
    <row r="331" spans="1:2" x14ac:dyDescent="0.25">
      <c r="A331" s="21" t="s">
        <v>354</v>
      </c>
      <c r="B331" s="4" t="s">
        <v>354</v>
      </c>
    </row>
    <row r="332" spans="1:2" x14ac:dyDescent="0.25">
      <c r="A332" s="21" t="s">
        <v>355</v>
      </c>
      <c r="B332" s="4" t="s">
        <v>355</v>
      </c>
    </row>
    <row r="333" spans="1:2" x14ac:dyDescent="0.25">
      <c r="A333" s="21" t="s">
        <v>356</v>
      </c>
      <c r="B333" s="4" t="s">
        <v>356</v>
      </c>
    </row>
    <row r="334" spans="1:2" x14ac:dyDescent="0.25">
      <c r="A334" s="21" t="s">
        <v>357</v>
      </c>
      <c r="B334" s="4" t="s">
        <v>357</v>
      </c>
    </row>
    <row r="335" spans="1:2" x14ac:dyDescent="0.25">
      <c r="A335" s="21" t="s">
        <v>358</v>
      </c>
      <c r="B335" s="4" t="s">
        <v>358</v>
      </c>
    </row>
    <row r="337" spans="1:2" x14ac:dyDescent="0.25">
      <c r="A337" s="1" t="s">
        <v>3</v>
      </c>
      <c r="B337" s="8"/>
    </row>
    <row r="338" spans="1:2" x14ac:dyDescent="0.25">
      <c r="A338" s="21" t="s">
        <v>359</v>
      </c>
      <c r="B338" s="8"/>
    </row>
    <row r="339" spans="1:2" x14ac:dyDescent="0.25">
      <c r="A339" s="21" t="s">
        <v>360</v>
      </c>
      <c r="B339" s="8"/>
    </row>
    <row r="340" spans="1:2" x14ac:dyDescent="0.25">
      <c r="A340" s="21" t="s">
        <v>361</v>
      </c>
    </row>
    <row r="341" spans="1:2" x14ac:dyDescent="0.25">
      <c r="A341" s="21" t="s">
        <v>362</v>
      </c>
    </row>
  </sheetData>
  <sortState xmlns:xlrd2="http://schemas.microsoft.com/office/spreadsheetml/2017/richdata2" ref="B74:B91">
    <sortCondition ref="B74"/>
  </sortState>
  <mergeCells count="4">
    <mergeCell ref="D1:G1"/>
    <mergeCell ref="H1:K1"/>
    <mergeCell ref="L1:O1"/>
    <mergeCell ref="P1:S1"/>
  </mergeCells>
  <conditionalFormatting sqref="D15:T15">
    <cfRule type="cellIs" dxfId="62" priority="82" operator="notEqual">
      <formula>D$5</formula>
    </cfRule>
  </conditionalFormatting>
  <conditionalFormatting sqref="D32:T32">
    <cfRule type="cellIs" dxfId="61" priority="16" operator="notEqual">
      <formula>D$5</formula>
    </cfRule>
  </conditionalFormatting>
  <conditionalFormatting sqref="D38:T38">
    <cfRule type="cellIs" dxfId="60" priority="15" operator="notEqual">
      <formula>D$5</formula>
    </cfRule>
  </conditionalFormatting>
  <conditionalFormatting sqref="D49:T49">
    <cfRule type="cellIs" dxfId="59" priority="13" operator="notEqual">
      <formula>D$5</formula>
    </cfRule>
  </conditionalFormatting>
  <conditionalFormatting sqref="D63:T63">
    <cfRule type="cellIs" dxfId="58" priority="12" operator="notEqual">
      <formula>D$5</formula>
    </cfRule>
  </conditionalFormatting>
  <conditionalFormatting sqref="D68:T68">
    <cfRule type="cellIs" dxfId="57" priority="11" operator="notEqual">
      <formula>D$5</formula>
    </cfRule>
  </conditionalFormatting>
  <conditionalFormatting sqref="D73:T73">
    <cfRule type="cellIs" dxfId="56" priority="10" operator="notEqual">
      <formula>D$5</formula>
    </cfRule>
  </conditionalFormatting>
  <conditionalFormatting sqref="D78:T78">
    <cfRule type="cellIs" dxfId="55" priority="9" operator="notEqual">
      <formula>D$5</formula>
    </cfRule>
  </conditionalFormatting>
  <conditionalFormatting sqref="D199:T199">
    <cfRule type="cellIs" dxfId="54" priority="8" operator="notEqual">
      <formula>D$5</formula>
    </cfRule>
  </conditionalFormatting>
  <conditionalFormatting sqref="D237:T237">
    <cfRule type="cellIs" dxfId="53" priority="6" operator="notEqual">
      <formula>D$5</formula>
    </cfRule>
  </conditionalFormatting>
  <conditionalFormatting sqref="D242:T242">
    <cfRule type="cellIs" dxfId="52" priority="5" operator="notEqual">
      <formula>D$5</formula>
    </cfRule>
  </conditionalFormatting>
  <conditionalFormatting sqref="D247:T247">
    <cfRule type="cellIs" dxfId="51" priority="4" operator="notEqual">
      <formula>D$5</formula>
    </cfRule>
  </conditionalFormatting>
  <conditionalFormatting sqref="D252:T252">
    <cfRule type="cellIs" dxfId="50" priority="3" operator="notEqual">
      <formula>D$5</formula>
    </cfRule>
  </conditionalFormatting>
  <conditionalFormatting sqref="D292:T292">
    <cfRule type="cellIs" dxfId="49" priority="2" operator="notEqual">
      <formula>D$5</formula>
    </cfRule>
  </conditionalFormatting>
  <conditionalFormatting sqref="D297:T297">
    <cfRule type="cellIs" dxfId="48" priority="1" operator="notEqual">
      <formula>D$5</formula>
    </cfRule>
  </conditionalFormatting>
  <conditionalFormatting sqref="G45">
    <cfRule type="cellIs" dxfId="47" priority="78" operator="notEqual">
      <formula>G$5</formula>
    </cfRule>
  </conditionalFormatting>
  <conditionalFormatting sqref="K45">
    <cfRule type="cellIs" dxfId="46" priority="62" operator="notEqual">
      <formula>K$5</formula>
    </cfRule>
  </conditionalFormatting>
  <conditionalFormatting sqref="O45">
    <cfRule type="cellIs" dxfId="45" priority="46" operator="notEqual">
      <formula>O$5</formula>
    </cfRule>
  </conditionalFormatting>
  <conditionalFormatting sqref="S45:T45">
    <cfRule type="cellIs" dxfId="44" priority="14" operator="notEqual">
      <formula>S$5</formula>
    </cfRule>
  </conditionalFormatting>
  <conditionalFormatting sqref="T217">
    <cfRule type="cellIs" dxfId="43" priority="7" operator="notEqual">
      <formula>T$5</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86A7-F6DD-4910-B88D-ACD47224C394}">
  <sheetPr codeName="Sheet16"/>
  <dimension ref="A1:R13"/>
  <sheetViews>
    <sheetView workbookViewId="0">
      <selection activeCell="A5" sqref="A5:R5"/>
    </sheetView>
  </sheetViews>
  <sheetFormatPr defaultColWidth="8.7109375" defaultRowHeight="15" x14ac:dyDescent="0.25"/>
  <sheetData>
    <row r="1" spans="1:18" x14ac:dyDescent="0.25">
      <c r="A1" s="61" t="s">
        <v>363</v>
      </c>
      <c r="B1" s="62"/>
      <c r="C1" s="62"/>
      <c r="D1" s="62"/>
      <c r="E1" s="62"/>
      <c r="F1" s="62"/>
      <c r="G1" s="62"/>
      <c r="H1" s="62"/>
      <c r="I1" s="62"/>
      <c r="J1" s="62"/>
      <c r="K1" s="62"/>
      <c r="L1" s="62"/>
      <c r="M1" s="62"/>
      <c r="N1" s="62"/>
      <c r="O1" s="62"/>
      <c r="P1" s="62"/>
      <c r="Q1" s="62"/>
      <c r="R1" s="62"/>
    </row>
    <row r="2" spans="1:18" ht="48" customHeight="1" x14ac:dyDescent="0.25">
      <c r="A2" s="166" t="s">
        <v>364</v>
      </c>
      <c r="B2" s="166"/>
      <c r="C2" s="166"/>
      <c r="D2" s="166"/>
      <c r="E2" s="166"/>
      <c r="F2" s="166"/>
      <c r="G2" s="166"/>
      <c r="H2" s="166"/>
      <c r="I2" s="166"/>
      <c r="J2" s="166"/>
      <c r="K2" s="166"/>
      <c r="L2" s="166"/>
      <c r="M2" s="166"/>
      <c r="N2" s="166"/>
      <c r="O2" s="166"/>
      <c r="P2" s="166"/>
      <c r="Q2" s="166"/>
      <c r="R2" s="166"/>
    </row>
    <row r="3" spans="1:18" ht="52.5" customHeight="1" x14ac:dyDescent="0.25">
      <c r="A3" s="166" t="s">
        <v>365</v>
      </c>
      <c r="B3" s="166"/>
      <c r="C3" s="166"/>
      <c r="D3" s="166"/>
      <c r="E3" s="166"/>
      <c r="F3" s="166"/>
      <c r="G3" s="166"/>
      <c r="H3" s="166"/>
      <c r="I3" s="166"/>
      <c r="J3" s="166"/>
      <c r="K3" s="166"/>
      <c r="L3" s="166"/>
      <c r="M3" s="166"/>
      <c r="N3" s="166"/>
      <c r="O3" s="166"/>
      <c r="P3" s="166"/>
      <c r="Q3" s="166"/>
      <c r="R3" s="166"/>
    </row>
    <row r="4" spans="1:18" x14ac:dyDescent="0.25">
      <c r="A4" s="167"/>
      <c r="B4" s="167"/>
      <c r="C4" s="167"/>
      <c r="D4" s="167"/>
      <c r="E4" s="167"/>
      <c r="F4" s="167"/>
      <c r="G4" s="167"/>
      <c r="H4" s="167"/>
      <c r="I4" s="167"/>
      <c r="J4" s="167"/>
      <c r="K4" s="167"/>
      <c r="L4" s="167"/>
      <c r="M4" s="167"/>
      <c r="N4" s="167"/>
      <c r="O4" s="167"/>
      <c r="P4" s="167"/>
      <c r="Q4" s="167"/>
      <c r="R4" s="167"/>
    </row>
    <row r="5" spans="1:18" ht="37.5" customHeight="1" x14ac:dyDescent="0.25">
      <c r="A5" s="166" t="s">
        <v>366</v>
      </c>
      <c r="B5" s="166"/>
      <c r="C5" s="166"/>
      <c r="D5" s="166"/>
      <c r="E5" s="166"/>
      <c r="F5" s="166"/>
      <c r="G5" s="166"/>
      <c r="H5" s="166"/>
      <c r="I5" s="166"/>
      <c r="J5" s="166"/>
      <c r="K5" s="166"/>
      <c r="L5" s="166"/>
      <c r="M5" s="166"/>
      <c r="N5" s="166"/>
      <c r="O5" s="166"/>
      <c r="P5" s="166"/>
      <c r="Q5" s="166"/>
      <c r="R5" s="166"/>
    </row>
    <row r="6" spans="1:18" x14ac:dyDescent="0.25">
      <c r="A6" s="168"/>
      <c r="B6" s="168"/>
      <c r="C6" s="168"/>
      <c r="D6" s="168"/>
      <c r="E6" s="168"/>
      <c r="F6" s="168"/>
      <c r="G6" s="168"/>
      <c r="H6" s="168"/>
      <c r="I6" s="168"/>
      <c r="J6" s="168"/>
      <c r="K6" s="168"/>
      <c r="L6" s="168"/>
      <c r="M6" s="168"/>
      <c r="N6" s="168"/>
      <c r="O6" s="168"/>
      <c r="P6" s="168"/>
      <c r="Q6" s="168"/>
      <c r="R6" s="168"/>
    </row>
    <row r="7" spans="1:18" x14ac:dyDescent="0.25">
      <c r="A7" s="166" t="s">
        <v>367</v>
      </c>
      <c r="B7" s="166"/>
      <c r="C7" s="166"/>
      <c r="D7" s="166"/>
      <c r="E7" s="166"/>
      <c r="F7" s="166"/>
      <c r="G7" s="166"/>
      <c r="H7" s="166"/>
      <c r="I7" s="166"/>
      <c r="J7" s="166"/>
      <c r="K7" s="166"/>
      <c r="L7" s="166"/>
      <c r="M7" s="166"/>
      <c r="N7" s="166"/>
      <c r="O7" s="166"/>
      <c r="P7" s="166"/>
      <c r="Q7" s="166"/>
      <c r="R7" s="166"/>
    </row>
    <row r="8" spans="1:18" x14ac:dyDescent="0.25">
      <c r="A8" s="62"/>
      <c r="B8" s="62"/>
      <c r="C8" s="62"/>
      <c r="D8" s="62"/>
      <c r="E8" s="62"/>
      <c r="F8" s="62"/>
      <c r="G8" s="62"/>
      <c r="H8" s="62"/>
      <c r="I8" s="62"/>
      <c r="J8" s="62"/>
      <c r="K8" s="62"/>
      <c r="L8" s="62"/>
      <c r="M8" s="62"/>
      <c r="N8" s="62"/>
      <c r="O8" s="62"/>
      <c r="P8" s="62"/>
      <c r="Q8" s="62"/>
      <c r="R8" s="62"/>
    </row>
    <row r="9" spans="1:18" x14ac:dyDescent="0.25">
      <c r="A9" s="166" t="s">
        <v>368</v>
      </c>
      <c r="B9" s="166"/>
      <c r="C9" s="166"/>
      <c r="D9" s="166"/>
      <c r="E9" s="166"/>
      <c r="F9" s="166"/>
      <c r="G9" s="166"/>
      <c r="H9" s="166"/>
      <c r="I9" s="166"/>
      <c r="J9" s="166"/>
      <c r="K9" s="166"/>
      <c r="L9" s="166"/>
      <c r="M9" s="166"/>
      <c r="N9" s="166"/>
      <c r="O9" s="166"/>
      <c r="P9" s="166"/>
      <c r="Q9" s="166"/>
      <c r="R9" s="166"/>
    </row>
    <row r="10" spans="1:18" x14ac:dyDescent="0.25">
      <c r="A10" s="62"/>
      <c r="B10" s="62"/>
      <c r="C10" s="62"/>
      <c r="D10" s="62"/>
      <c r="E10" s="62"/>
      <c r="F10" s="62"/>
      <c r="G10" s="62"/>
      <c r="H10" s="62"/>
      <c r="I10" s="62"/>
      <c r="J10" s="62"/>
      <c r="K10" s="62"/>
      <c r="L10" s="62"/>
      <c r="M10" s="62"/>
      <c r="N10" s="62"/>
      <c r="O10" s="62"/>
      <c r="P10" s="62"/>
      <c r="Q10" s="62"/>
      <c r="R10" s="62"/>
    </row>
    <row r="11" spans="1:18" x14ac:dyDescent="0.25">
      <c r="A11" s="166" t="s">
        <v>369</v>
      </c>
      <c r="B11" s="166"/>
      <c r="C11" s="166"/>
      <c r="D11" s="166"/>
      <c r="E11" s="166"/>
      <c r="F11" s="166"/>
      <c r="G11" s="166"/>
      <c r="H11" s="166"/>
      <c r="I11" s="166"/>
      <c r="J11" s="166"/>
      <c r="K11" s="166"/>
      <c r="L11" s="166"/>
      <c r="M11" s="166"/>
      <c r="N11" s="166"/>
      <c r="O11" s="166"/>
      <c r="P11" s="166"/>
      <c r="Q11" s="166"/>
      <c r="R11" s="166"/>
    </row>
    <row r="12" spans="1:18" x14ac:dyDescent="0.25">
      <c r="A12" s="62"/>
      <c r="B12" s="62"/>
      <c r="C12" s="62"/>
      <c r="D12" s="62"/>
      <c r="E12" s="62"/>
      <c r="F12" s="62"/>
      <c r="G12" s="62"/>
      <c r="H12" s="62"/>
      <c r="I12" s="62"/>
      <c r="J12" s="62"/>
      <c r="K12" s="62"/>
      <c r="L12" s="62"/>
      <c r="M12" s="62"/>
      <c r="N12" s="62"/>
      <c r="O12" s="62"/>
      <c r="P12" s="62"/>
      <c r="Q12" s="62"/>
      <c r="R12" s="62"/>
    </row>
    <row r="13" spans="1:18" x14ac:dyDescent="0.25">
      <c r="A13" s="166" t="s">
        <v>370</v>
      </c>
      <c r="B13" s="166"/>
      <c r="C13" s="166"/>
      <c r="D13" s="166"/>
      <c r="E13" s="166"/>
      <c r="F13" s="166"/>
      <c r="G13" s="166"/>
      <c r="H13" s="166"/>
      <c r="I13" s="166"/>
      <c r="J13" s="166"/>
      <c r="K13" s="166"/>
      <c r="L13" s="166"/>
      <c r="M13" s="166"/>
      <c r="N13" s="166"/>
      <c r="O13" s="166"/>
      <c r="P13" s="166"/>
      <c r="Q13" s="166"/>
      <c r="R13" s="166"/>
    </row>
  </sheetData>
  <mergeCells count="9">
    <mergeCell ref="A13:R13"/>
    <mergeCell ref="A9:R9"/>
    <mergeCell ref="A11:R11"/>
    <mergeCell ref="A7:R7"/>
    <mergeCell ref="A2:R2"/>
    <mergeCell ref="A3:R3"/>
    <mergeCell ref="A4:R4"/>
    <mergeCell ref="A5:R5"/>
    <mergeCell ref="A6:R6"/>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436AD-0804-4D2F-B27A-0618D21B7DC1}">
  <sheetPr codeName="Sheet17">
    <tabColor theme="9"/>
  </sheetPr>
  <dimension ref="B2:AC90"/>
  <sheetViews>
    <sheetView showGridLines="0" topLeftCell="A24" zoomScaleNormal="100" workbookViewId="0">
      <selection activeCell="H28" sqref="H28"/>
    </sheetView>
  </sheetViews>
  <sheetFormatPr defaultColWidth="9.140625" defaultRowHeight="15.75" x14ac:dyDescent="0.25"/>
  <cols>
    <col min="1" max="1" width="9.140625" style="93"/>
    <col min="2" max="8" width="7.7109375" style="93" customWidth="1"/>
    <col min="9" max="9" width="2.7109375" style="93" customWidth="1"/>
    <col min="10" max="10" width="11.7109375" style="93" bestFit="1" customWidth="1"/>
    <col min="11" max="11" width="2.7109375" style="93" customWidth="1"/>
    <col min="12" max="12" width="7.7109375" style="93" customWidth="1"/>
    <col min="13" max="13" width="2.7109375" style="93" customWidth="1"/>
    <col min="14" max="16" width="7.7109375" style="93" customWidth="1"/>
    <col min="17" max="17" width="2.7109375" style="93" customWidth="1"/>
    <col min="18" max="27" width="7.7109375" style="93" customWidth="1"/>
    <col min="28" max="16384" width="9.140625" style="93"/>
  </cols>
  <sheetData>
    <row r="2" spans="2:29" ht="25.5" x14ac:dyDescent="0.35">
      <c r="B2" s="173" t="s">
        <v>371</v>
      </c>
      <c r="C2" s="173"/>
      <c r="D2" s="173"/>
      <c r="E2" s="173"/>
      <c r="F2" s="173"/>
      <c r="G2" s="173"/>
      <c r="H2" s="173"/>
      <c r="I2" s="173"/>
      <c r="J2" s="173"/>
      <c r="K2" s="173"/>
      <c r="L2" s="173"/>
      <c r="M2" s="173"/>
      <c r="N2" s="173"/>
      <c r="O2" s="173"/>
      <c r="P2" s="173"/>
      <c r="Q2" s="173"/>
      <c r="R2" s="173"/>
      <c r="S2" s="173"/>
      <c r="T2" s="173"/>
      <c r="U2" s="173"/>
      <c r="V2" s="173"/>
      <c r="W2" s="173"/>
    </row>
    <row r="3" spans="2:29" ht="20.25" x14ac:dyDescent="0.3">
      <c r="B3" s="174" t="s">
        <v>372</v>
      </c>
      <c r="C3" s="174"/>
      <c r="D3" s="174"/>
      <c r="E3" s="174"/>
      <c r="F3" s="174"/>
      <c r="G3" s="174"/>
      <c r="H3" s="174"/>
      <c r="I3" s="174"/>
      <c r="J3" s="174"/>
      <c r="K3" s="174"/>
      <c r="L3" s="174"/>
      <c r="M3" s="174"/>
      <c r="N3" s="174"/>
      <c r="O3" s="174"/>
      <c r="P3" s="174"/>
      <c r="Q3" s="174"/>
      <c r="R3" s="174"/>
      <c r="S3" s="174"/>
      <c r="T3" s="174"/>
      <c r="U3" s="174"/>
      <c r="V3" s="174"/>
      <c r="W3" s="174"/>
    </row>
    <row r="4" spans="2:29" ht="21" thickBot="1" x14ac:dyDescent="0.35">
      <c r="B4" s="175"/>
      <c r="C4" s="175"/>
      <c r="D4" s="175"/>
      <c r="E4" s="175"/>
      <c r="F4" s="175"/>
      <c r="G4" s="175"/>
      <c r="H4" s="175"/>
      <c r="I4" s="175"/>
      <c r="J4" s="175"/>
      <c r="K4" s="175"/>
      <c r="L4" s="175"/>
      <c r="M4" s="175"/>
      <c r="N4" s="175"/>
      <c r="O4" s="175"/>
      <c r="P4" s="175"/>
      <c r="Q4" s="175"/>
      <c r="R4" s="175"/>
      <c r="S4" s="175"/>
      <c r="T4" s="175"/>
      <c r="U4" s="175"/>
      <c r="V4" s="175"/>
      <c r="W4" s="175"/>
    </row>
    <row r="5" spans="2:29" ht="10.15" customHeight="1" x14ac:dyDescent="0.35">
      <c r="B5" s="132"/>
      <c r="C5" s="132"/>
      <c r="D5" s="132"/>
      <c r="E5" s="132"/>
      <c r="F5" s="132"/>
      <c r="G5" s="132"/>
    </row>
    <row r="6" spans="2:29" ht="18" x14ac:dyDescent="0.25">
      <c r="B6" s="178" t="s">
        <v>373</v>
      </c>
      <c r="C6" s="178"/>
      <c r="D6" s="178"/>
      <c r="E6" s="178"/>
      <c r="F6" s="178"/>
      <c r="G6" s="178"/>
      <c r="H6" s="177" t="s">
        <v>374</v>
      </c>
      <c r="I6" s="177"/>
      <c r="J6" s="177"/>
      <c r="K6" s="177"/>
      <c r="L6" s="177"/>
      <c r="M6" s="177"/>
      <c r="N6" s="177"/>
      <c r="O6" s="177"/>
      <c r="P6" s="177"/>
      <c r="Q6" s="177"/>
      <c r="R6" s="177"/>
      <c r="S6" s="177"/>
      <c r="T6" s="177"/>
      <c r="U6" s="177"/>
      <c r="V6" s="177"/>
      <c r="W6" s="177"/>
    </row>
    <row r="7" spans="2:29" ht="18" x14ac:dyDescent="0.25">
      <c r="B7" s="178" t="s">
        <v>375</v>
      </c>
      <c r="C7" s="178"/>
      <c r="D7" s="178"/>
      <c r="E7" s="178"/>
      <c r="F7" s="178"/>
      <c r="G7" s="178"/>
      <c r="H7" s="176" t="s">
        <v>376</v>
      </c>
      <c r="I7" s="176"/>
      <c r="J7" s="176"/>
      <c r="K7" s="176"/>
      <c r="L7" s="176"/>
      <c r="M7" s="176"/>
      <c r="N7" s="176"/>
      <c r="O7" s="176"/>
      <c r="P7" s="176"/>
      <c r="Q7" s="176"/>
      <c r="R7" s="176"/>
      <c r="S7" s="176"/>
      <c r="T7" s="176"/>
      <c r="U7" s="176"/>
      <c r="V7" s="176"/>
      <c r="W7" s="176"/>
    </row>
    <row r="8" spans="2:29" ht="18" x14ac:dyDescent="0.25">
      <c r="B8" s="178" t="s">
        <v>377</v>
      </c>
      <c r="C8" s="178"/>
      <c r="D8" s="178"/>
      <c r="E8" s="178"/>
      <c r="F8" s="178"/>
      <c r="G8" s="178"/>
      <c r="H8" s="176" t="str">
        <f>_xlfn.XLOOKUP(H6,Dropdown!A2:A5,Dropdown!B2:B5,"",0)</f>
        <v>St. John's</v>
      </c>
      <c r="I8" s="176"/>
      <c r="J8" s="176"/>
      <c r="K8" s="176"/>
      <c r="L8" s="176"/>
      <c r="M8" s="176"/>
      <c r="N8" s="176"/>
      <c r="O8" s="176"/>
      <c r="P8" s="176"/>
      <c r="Q8" s="176"/>
      <c r="R8" s="176"/>
      <c r="S8" s="176"/>
      <c r="T8" s="176"/>
      <c r="U8" s="176"/>
      <c r="V8" s="176"/>
      <c r="W8" s="176"/>
      <c r="X8" s="176"/>
      <c r="Y8" s="176"/>
      <c r="Z8" s="176"/>
      <c r="AA8" s="176"/>
      <c r="AB8" s="176"/>
      <c r="AC8" s="176"/>
    </row>
    <row r="9" spans="2:29" ht="18" x14ac:dyDescent="0.25">
      <c r="B9" s="178" t="s">
        <v>378</v>
      </c>
      <c r="C9" s="178"/>
      <c r="D9" s="178"/>
      <c r="E9" s="178"/>
      <c r="F9" s="178"/>
      <c r="G9" s="178"/>
      <c r="H9" s="133" t="s">
        <v>59</v>
      </c>
      <c r="I9" s="93" t="s">
        <v>379</v>
      </c>
      <c r="J9" s="93" t="str" cm="1">
        <f t="array" ref="J9">_xlfn.XLOOKUP(H9,Month,Table2[Month2],"",0)</f>
        <v>March</v>
      </c>
      <c r="L9" s="93" cm="1">
        <f t="array" ref="L9">_xlfn.XLOOKUP(H9,Month,Table2[Year],"",0)</f>
        <v>2026</v>
      </c>
    </row>
    <row r="10" spans="2:29" ht="10.15" customHeight="1" thickBot="1" x14ac:dyDescent="0.3">
      <c r="B10" s="113"/>
      <c r="C10" s="113"/>
      <c r="D10" s="113"/>
      <c r="E10" s="113"/>
      <c r="F10" s="113"/>
      <c r="G10" s="113"/>
      <c r="H10" s="113"/>
      <c r="I10" s="113"/>
      <c r="J10" s="113"/>
      <c r="K10" s="113"/>
      <c r="L10" s="113"/>
      <c r="M10" s="113"/>
      <c r="N10" s="113"/>
      <c r="O10" s="113"/>
      <c r="P10" s="113"/>
      <c r="Q10" s="113"/>
      <c r="R10" s="113"/>
      <c r="S10" s="113"/>
      <c r="T10" s="113"/>
      <c r="U10" s="113"/>
      <c r="V10" s="113"/>
      <c r="W10" s="113"/>
    </row>
    <row r="11" spans="2:29" ht="10.15" customHeight="1" x14ac:dyDescent="0.25"/>
    <row r="12" spans="2:29" ht="18" x14ac:dyDescent="0.25">
      <c r="B12" s="112" t="s">
        <v>380</v>
      </c>
      <c r="C12" s="112"/>
      <c r="D12" s="112"/>
      <c r="E12" s="112"/>
      <c r="F12" s="112"/>
      <c r="G12" s="112"/>
      <c r="H12" s="112" t="str">
        <f>H9</f>
        <v>January</v>
      </c>
      <c r="I12" s="112"/>
      <c r="J12" s="112" t="str">
        <f>TEXT(EOMONTH(DATEVALUE(H9&amp;"1"),1),"mmmm")</f>
        <v>February</v>
      </c>
      <c r="K12" s="112"/>
      <c r="L12" s="112" t="str">
        <f>TEXT(EOMONTH(DATEVALUE(H9&amp;"1"),2),"mmmm")</f>
        <v>March</v>
      </c>
      <c r="M12" s="112"/>
      <c r="N12" s="112"/>
      <c r="O12" s="112"/>
      <c r="P12" s="112"/>
      <c r="Q12" s="112"/>
      <c r="R12" s="112"/>
      <c r="S12" s="112"/>
      <c r="T12" s="112"/>
      <c r="U12" s="112"/>
      <c r="V12" s="112"/>
      <c r="W12" s="112"/>
    </row>
    <row r="13" spans="2:29" ht="10.15" customHeight="1" x14ac:dyDescent="0.25">
      <c r="B13" s="131"/>
      <c r="C13" s="119"/>
      <c r="D13" s="119"/>
      <c r="E13" s="119"/>
      <c r="F13" s="119"/>
      <c r="G13" s="119"/>
      <c r="H13" s="102"/>
    </row>
    <row r="14" spans="2:29" ht="18" customHeight="1" x14ac:dyDescent="0.25">
      <c r="B14" s="179" t="s">
        <v>381</v>
      </c>
      <c r="C14" s="179"/>
      <c r="D14" s="179"/>
      <c r="E14" s="179"/>
      <c r="F14" s="179"/>
      <c r="G14" s="179"/>
      <c r="H14" s="126">
        <f ca="1">COUNTIFS(INDIRECT("'"&amp;$H$12&amp;"'!$F$2:$F$200"),"&lt;&gt;"&amp;" , ",INDIRECT("'"&amp;$H$12&amp;"'!$A$2:$A$200"),"&gt;="&amp;DATEVALUE($H$12&amp;" 1, "&amp;$L$9),INDIRECT("'"&amp;$H$12&amp;"'!$A$2:$A$200"),"&lt;="&amp;EOMONTH(DATEVALUE($H$12&amp;" 1, "&amp;$L$9),0))</f>
        <v>0</v>
      </c>
      <c r="I14" s="126"/>
      <c r="J14" s="126">
        <f ca="1">COUNTIFS(INDIRECT("'"&amp;$J$12&amp;"'!$F$2:$F$200"),"&lt;&gt;"&amp;" , ",INDIRECT("'"&amp;$J$12&amp;"'!$A$2:$A$200"),"&gt;="&amp;DATEVALUE($J$12&amp;" 1, "&amp;$L$9),INDIRECT("'"&amp;$J$12&amp;"'!$A$2:$A$200"),"&lt;="&amp;EOMONTH(DATEVALUE($J$12&amp;" 1, "&amp;$L$9),0))</f>
        <v>0</v>
      </c>
      <c r="K14" s="126"/>
      <c r="L14" s="126">
        <f ca="1">COUNTIFS(INDIRECT("'"&amp;$L$12&amp;"'!$F$2:$F$200"),"&lt;&gt;"&amp;" , ",INDIRECT("'"&amp;$L$12&amp;"'!$A$2:$A$200"),"&gt;="&amp;DATEVALUE($L$12&amp;" 1, "&amp;$L$9),INDIRECT("'"&amp;$L$12&amp;"'!$A$2:$A$200"),"&lt;="&amp;EOMONTH(DATEVALUE(L12&amp;" 1, "&amp;$L$9),0))</f>
        <v>0</v>
      </c>
    </row>
    <row r="15" spans="2:29" ht="18" customHeight="1" x14ac:dyDescent="0.25">
      <c r="B15" s="180" t="s">
        <v>382</v>
      </c>
      <c r="C15" s="180"/>
      <c r="D15" s="180"/>
      <c r="E15" s="180"/>
      <c r="F15" s="180"/>
      <c r="G15" s="180"/>
      <c r="H15" s="126" cm="1">
        <f t="array" aca="1" ref="H15" ca="1">IFERROR(ROWS(_xlfn.UNIQUE(_xlfn._xlws.FILTER(INDIRECT("'"&amp;H12&amp;"'!$F$2:$F$200"),(INDIRECT("'"&amp;H12&amp;"'!F2:$F$200")&lt;&gt;" , ")*(INDIRECT("'"&amp;$H$12&amp;"'!$A$2:$A$200")&gt;=DATEVALUE(H12&amp;" 1, "&amp;L9))*(INDIRECT("'"&amp;$H$12&amp;"'!$A$2:$A$200")&lt;=EOMONTH(DATEVALUE(H12&amp;" 1, "&amp;L9),0))))),0)</f>
        <v>0</v>
      </c>
      <c r="I15" s="126"/>
      <c r="J15" s="126" cm="1">
        <f t="array" aca="1" ref="J15" ca="1">IFERROR(ROWS(_xlfn.UNIQUE(_xlfn._xlws.FILTER(INDIRECT("'"&amp;J12&amp;"'!$F$2:$F$200"),(INDIRECT("'"&amp;J12&amp;"'!F2:$F$200")&lt;&gt;" , ")*(INDIRECT("'"&amp;$J$12&amp;"'!$A$2:$A$200")&gt;=DATEVALUE(J12&amp;" 1, "&amp;L9))*(INDIRECT("'"&amp;$J$12&amp;"'!$A$2:$A$200")&lt;=EOMONTH(DATEVALUE(J12&amp;" 1, "&amp;L9),0))))),0)</f>
        <v>0</v>
      </c>
      <c r="K15" s="126"/>
      <c r="L15" s="126" cm="1">
        <f t="array" aca="1" ref="L15" ca="1">IFERROR(ROWS(_xlfn.UNIQUE(_xlfn._xlws.FILTER(INDIRECT("'"&amp;L12&amp;"'!$F$2:$F$200"),(INDIRECT("'"&amp;L12&amp;"'!F2:$F$200")&lt;&gt;" , ")*(INDIRECT("'"&amp;$L$12&amp;"'!$A$2:$A$200")&gt;=DATEVALUE(L12&amp;" 1, "&amp;L9))*(INDIRECT("'"&amp;$L$12&amp;"'!$A$2:$A$200")&lt;=EOMONTH(DATEVALUE(L12&amp;" 1, "&amp;L9),0))))),0)</f>
        <v>0</v>
      </c>
      <c r="O15" s="118" t="str">
        <f ca="1">IF(SUM(H15)&gt;H14, "WARNING: The total number of calls provided here are larger than the total number of calls reported in Row 14. Please double check your entries."," ")</f>
        <v xml:space="preserve"> </v>
      </c>
    </row>
    <row r="16" spans="2:29" ht="10.15" customHeight="1" thickBot="1" x14ac:dyDescent="0.3">
      <c r="B16" s="130"/>
      <c r="C16" s="130"/>
      <c r="D16" s="130"/>
      <c r="E16" s="130"/>
      <c r="F16" s="130"/>
      <c r="G16" s="130"/>
      <c r="H16" s="129"/>
      <c r="I16" s="113"/>
      <c r="J16" s="113"/>
      <c r="K16" s="113"/>
      <c r="L16" s="113"/>
      <c r="M16" s="113"/>
      <c r="N16" s="113"/>
      <c r="O16" s="113"/>
      <c r="P16" s="113"/>
      <c r="Q16" s="113"/>
      <c r="R16" s="113"/>
      <c r="S16" s="113"/>
      <c r="T16" s="113"/>
      <c r="U16" s="113"/>
      <c r="V16" s="113"/>
      <c r="W16" s="113"/>
    </row>
    <row r="17" spans="2:23" ht="10.15" customHeight="1" x14ac:dyDescent="0.25">
      <c r="B17" s="128"/>
      <c r="C17" s="128"/>
      <c r="D17" s="128"/>
      <c r="E17" s="128"/>
      <c r="F17" s="128"/>
      <c r="G17" s="128"/>
      <c r="H17" s="127"/>
    </row>
    <row r="18" spans="2:23" ht="18" x14ac:dyDescent="0.25">
      <c r="B18" s="172" t="s">
        <v>10</v>
      </c>
      <c r="C18" s="172"/>
      <c r="D18" s="172"/>
      <c r="E18" s="172"/>
      <c r="F18" s="172"/>
      <c r="G18" s="172"/>
      <c r="H18" s="172"/>
      <c r="I18" s="172"/>
      <c r="J18" s="172"/>
      <c r="K18" s="172"/>
      <c r="L18" s="172"/>
      <c r="M18" s="172"/>
      <c r="N18" s="172"/>
      <c r="O18" s="172"/>
      <c r="P18" s="172"/>
      <c r="Q18" s="172"/>
      <c r="R18" s="172"/>
      <c r="S18" s="172"/>
      <c r="T18" s="172"/>
      <c r="U18" s="172"/>
      <c r="V18" s="172"/>
      <c r="W18" s="172"/>
    </row>
    <row r="19" spans="2:23" ht="10.15" customHeight="1" x14ac:dyDescent="0.25">
      <c r="B19" s="119"/>
      <c r="C19" s="119"/>
      <c r="D19" s="119"/>
      <c r="E19" s="119"/>
      <c r="F19" s="119"/>
      <c r="G19" s="119"/>
    </row>
    <row r="20" spans="2:23" ht="18" customHeight="1" x14ac:dyDescent="0.25">
      <c r="B20" s="170" t="s">
        <v>383</v>
      </c>
      <c r="C20" s="170"/>
      <c r="D20" s="170"/>
      <c r="E20" s="170"/>
      <c r="F20" s="170"/>
      <c r="G20" s="170"/>
      <c r="H20" s="126">
        <f ca="1">COUNTIFS(INDIRECT("'"&amp;H$12&amp;"'!$F$2:$F$200"),"&lt;&gt;"&amp;" , ",INDIRECT("'"&amp;H$12&amp;"'!$A$2:$A$200"),"&gt;="&amp;DATEVALUE(H$12&amp;" 1, "&amp;$L$9),INDIRECT("'"&amp;H$12&amp;"'!$A$2:$A$200"),"&lt;="&amp;EOMONTH(DATEVALUE(H$12&amp;" 1, "&amp;$L$9),0),INDIRECT("'"&amp;H$12&amp;"'!$K$2:$K$200"),"&lt;=10")</f>
        <v>0</v>
      </c>
      <c r="I20" s="126"/>
      <c r="J20" s="126">
        <f ca="1">COUNTIFS(INDIRECT("'"&amp;J$12&amp;"'!$F$2:$F$200"),"&lt;&gt;"&amp;" , ",INDIRECT("'"&amp;J$12&amp;"'!$A$2:$A$200"),"&gt;="&amp;DATEVALUE(J$12&amp;" 1, "&amp;$L$9),INDIRECT("'"&amp;J$12&amp;"'!$A$2:$A$200"),"&lt;="&amp;EOMONTH(DATEVALUE(J$12&amp;" 1, "&amp;$L$9),0),INDIRECT("'"&amp;J$12&amp;"'!$K$2:$K$200"),"&lt;=10")</f>
        <v>0</v>
      </c>
      <c r="K20" s="126"/>
      <c r="L20" s="126">
        <f ca="1">COUNTIFS(INDIRECT("'"&amp;L$12&amp;"'!$F$2:$F$200"),"&lt;&gt;"&amp;" , ",INDIRECT("'"&amp;L$12&amp;"'!$A$2:$A$200"),"&gt;="&amp;DATEVALUE(L$12&amp;" 1, "&amp;$L$9),INDIRECT("'"&amp;L$12&amp;"'!$A$2:$A$200"),"&lt;="&amp;EOMONTH(DATEVALUE(L$12&amp;" 1, "&amp;$L$9),0),INDIRECT("'"&amp;L$12&amp;"'!$K$2:$K$200"),"&lt;=10")</f>
        <v>0</v>
      </c>
      <c r="N20" s="118" t="str">
        <f ca="1">IF(AND(SUM(H20:H23)&lt;&gt;0,SUM(H20:H23)&lt;&gt;H14),"WARNING: The total number of calls provided here does not equal the total number of calls reported in Row 14. Please double check your entries.",IF(AND(SUM(J20:J23)&lt;&gt;0,SUM(J20:J23)&lt;&gt;J14),"WARNING: The total number of calls provided here does not equal the total number of calls reported in Row 14. Please double check your entries.",IF(AND(SUM(L20:L23)&lt;&gt;0,SUM(L20:L23)&lt;&gt;L14),"WARNING: The total number of calls provided here does not equal the total number of calls reported in Row 14. Please double check your entries."," ")))</f>
        <v xml:space="preserve"> </v>
      </c>
      <c r="O20" s="118"/>
      <c r="P20" s="118"/>
    </row>
    <row r="21" spans="2:23" ht="18" customHeight="1" x14ac:dyDescent="0.25">
      <c r="B21" s="171" t="s">
        <v>384</v>
      </c>
      <c r="C21" s="171"/>
      <c r="D21" s="171"/>
      <c r="E21" s="171"/>
      <c r="F21" s="171"/>
      <c r="G21" s="171"/>
      <c r="H21" s="125">
        <f ca="1">COUNTIFS(INDIRECT("'"&amp;H$12&amp;"'!$F$2:$F$200"),"&lt;&gt;"&amp;" , ",INDIRECT("'"&amp;H$12&amp;"'!$A$2:$A$200"),"&gt;="&amp;DATEVALUE(H$12&amp;" 1, "&amp;$L$9),INDIRECT("'"&amp;H$12&amp;"'!$A$2:$A$200"),"&lt;="&amp;EOMONTH(DATEVALUE(H$12&amp;" 1, "&amp;$L$9),0),INDIRECT("'"&amp;H$12&amp;"'!$K$2:$K$200"),"&lt;=17",INDIRECT("'"&amp;H$12&amp;"'!$K$2:$K$200"),"&gt;=11")</f>
        <v>0</v>
      </c>
      <c r="I21" s="125"/>
      <c r="J21" s="125">
        <f ca="1">COUNTIFS(INDIRECT("'"&amp;J$12&amp;"'!$F$2:$F$200"),"&lt;&gt;"&amp;" , ",INDIRECT("'"&amp;J$12&amp;"'!$A$2:$A$200"),"&gt;="&amp;DATEVALUE(J$12&amp;" 1, "&amp;$L$9),INDIRECT("'"&amp;J$12&amp;"'!$A$2:$A$200"),"&lt;="&amp;EOMONTH(DATEVALUE(J$12&amp;" 1, "&amp;$L$9),0),INDIRECT("'"&amp;J$12&amp;"'!$K$2:$K$200"),"&lt;=17",INDIRECT("'"&amp;J$12&amp;"'!$K$2:$K$200"),"&gt;=11")</f>
        <v>0</v>
      </c>
      <c r="K21" s="125"/>
      <c r="L21" s="125">
        <f ca="1">COUNTIFS(INDIRECT("'"&amp;L$12&amp;"'!$F$2:$F$200"),"&lt;&gt;"&amp;" , ",INDIRECT("'"&amp;L$12&amp;"'!$A$2:$A$200"),"&gt;="&amp;DATEVALUE(L$12&amp;" 1, "&amp;$L$9),INDIRECT("'"&amp;L$12&amp;"'!$A$2:$A$200"),"&lt;="&amp;EOMONTH(DATEVALUE(L$12&amp;" 1, "&amp;$L$9),0),INDIRECT("'"&amp;L$12&amp;"'!$K$2:$K$200"),"&lt;=17",INDIRECT("'"&amp;L$12&amp;"'!$K$2:$K$200"),"&gt;=11")</f>
        <v>0</v>
      </c>
    </row>
    <row r="22" spans="2:23" ht="18" customHeight="1" x14ac:dyDescent="0.25">
      <c r="B22" s="170" t="s">
        <v>385</v>
      </c>
      <c r="C22" s="170"/>
      <c r="D22" s="170"/>
      <c r="E22" s="170"/>
      <c r="F22" s="170"/>
      <c r="G22" s="170"/>
      <c r="H22" s="125">
        <f ca="1">COUNTIFS(INDIRECT("'"&amp;H$12&amp;"'!$F$2:$F$200"),"&lt;&gt;"&amp;" , ",INDIRECT("'"&amp;H$12&amp;"'!$A$2:$A$200"),"&gt;="&amp;DATEVALUE(H$12&amp;" 1, "&amp;$L$9),INDIRECT("'"&amp;H$12&amp;"'!$A$2:$A$200"),"&lt;="&amp;EOMONTH(DATEVALUE(H$12&amp;" 1, "&amp;$L$9),0),INDIRECT("'"&amp;H$12&amp;"'!$K$2:$K$200"),"&lt;=25",INDIRECT("'"&amp;H$12&amp;"'!$K$2:$K$200"),"&gt;=18")</f>
        <v>0</v>
      </c>
      <c r="I22" s="125"/>
      <c r="J22" s="125">
        <f ca="1">COUNTIFS(INDIRECT("'"&amp;J$12&amp;"'!$F$2:$F$200"),"&lt;&gt;"&amp;" , ",INDIRECT("'"&amp;J$12&amp;"'!$A$2:$A$200"),"&gt;="&amp;DATEVALUE(J$12&amp;" 1, "&amp;$L$9),INDIRECT("'"&amp;J$12&amp;"'!$A$2:$A$200"),"&lt;="&amp;EOMONTH(DATEVALUE(J$12&amp;" 1, "&amp;$L$9),0),INDIRECT("'"&amp;J$12&amp;"'!$K$2:$K$200"),"&lt;=25",INDIRECT("'"&amp;J$12&amp;"'!$K$2:$K$200"),"&gt;=18")</f>
        <v>0</v>
      </c>
      <c r="K22" s="125"/>
      <c r="L22" s="125">
        <f ca="1">COUNTIFS(INDIRECT("'"&amp;L$12&amp;"'!$F$2:$F$200"),"&lt;&gt;"&amp;" , ",INDIRECT("'"&amp;L$12&amp;"'!$A$2:$A$200"),"&gt;="&amp;DATEVALUE(L$12&amp;" 1, "&amp;$L$9),INDIRECT("'"&amp;L$12&amp;"'!$A$2:$A$200"),"&lt;="&amp;EOMONTH(DATEVALUE(L$12&amp;" 1, "&amp;$L$9),0),INDIRECT("'"&amp;L$12&amp;"'!$K$2:$K$200"),"&lt;=25",INDIRECT("'"&amp;L$12&amp;"'!$K$2:$K$200"),"&gt;=18")</f>
        <v>0</v>
      </c>
    </row>
    <row r="23" spans="2:23" ht="18" customHeight="1" x14ac:dyDescent="0.25">
      <c r="B23" s="170" t="s">
        <v>386</v>
      </c>
      <c r="C23" s="170"/>
      <c r="D23" s="170"/>
      <c r="E23" s="170"/>
      <c r="F23" s="170"/>
      <c r="G23" s="170"/>
      <c r="H23" s="125">
        <f ca="1">COUNTIFS(INDIRECT("'"&amp;H$12&amp;"'!$F$2:$F$200"),"&lt;&gt;"&amp;" , ",INDIRECT("'"&amp;H$12&amp;"'!$A$2:$A$200"),"&gt;="&amp;DATEVALUE(H$12&amp;" 1, "&amp;$L$9),INDIRECT("'"&amp;H$12&amp;"'!$A$2:$A$200"),"&lt;="&amp;EOMONTH(DATEVALUE(H$12&amp;" 1, "&amp;$L$9),0),INDIRECT("'"&amp;H$12&amp;"'!$K$2:$K$200"),"&gt;=26")</f>
        <v>0</v>
      </c>
      <c r="I23" s="125"/>
      <c r="J23" s="125">
        <f ca="1">COUNTIFS(INDIRECT("'"&amp;J$12&amp;"'!$F$2:$F$200"),"&lt;&gt;"&amp;" , ",INDIRECT("'"&amp;J$12&amp;"'!$A$2:$A$200"),"&gt;="&amp;DATEVALUE(J$12&amp;" 1, "&amp;$L$9),INDIRECT("'"&amp;J$12&amp;"'!$A$2:$A$200"),"&lt;="&amp;EOMONTH(DATEVALUE(J$12&amp;" 1, "&amp;$L$9),0),INDIRECT("'"&amp;J$12&amp;"'!$K$2:$K$200"),"&gt;=26")</f>
        <v>0</v>
      </c>
      <c r="K23" s="125"/>
      <c r="L23" s="125">
        <f ca="1">COUNTIFS(INDIRECT("'"&amp;L$12&amp;"'!$F$2:$F$200"),"&lt;&gt;"&amp;" , ",INDIRECT("'"&amp;L$12&amp;"'!$A$2:$A$200"),"&gt;="&amp;DATEVALUE(L$12&amp;" 1, "&amp;$L$9),INDIRECT("'"&amp;L$12&amp;"'!$A$2:$A$200"),"&lt;="&amp;EOMONTH(DATEVALUE(L$12&amp;" 1, "&amp;$L$9),0),INDIRECT("'"&amp;L$12&amp;"'!$K$2:$K$200"),"&gt;=26")</f>
        <v>0</v>
      </c>
    </row>
    <row r="24" spans="2:23" ht="10.15" customHeight="1" thickBot="1" x14ac:dyDescent="0.3">
      <c r="B24" s="113"/>
      <c r="C24" s="113"/>
      <c r="D24" s="113"/>
      <c r="E24" s="113"/>
      <c r="F24" s="113"/>
      <c r="G24" s="113"/>
      <c r="H24" s="113"/>
      <c r="I24" s="113"/>
      <c r="J24" s="113"/>
      <c r="K24" s="113"/>
      <c r="L24" s="113"/>
      <c r="M24" s="113"/>
      <c r="N24" s="113"/>
      <c r="O24" s="113"/>
      <c r="P24" s="113"/>
      <c r="Q24" s="113"/>
      <c r="R24" s="113"/>
      <c r="S24" s="113"/>
      <c r="T24" s="113"/>
      <c r="U24" s="113"/>
      <c r="V24" s="113"/>
      <c r="W24" s="113"/>
    </row>
    <row r="25" spans="2:23" ht="10.15" customHeight="1" x14ac:dyDescent="0.25"/>
    <row r="26" spans="2:23" ht="18" x14ac:dyDescent="0.25">
      <c r="B26" s="112" t="s">
        <v>387</v>
      </c>
      <c r="C26" s="112"/>
      <c r="D26" s="112"/>
      <c r="E26" s="112"/>
      <c r="F26" s="112"/>
      <c r="G26" s="112"/>
      <c r="H26" s="112"/>
      <c r="I26" s="112"/>
      <c r="J26" s="112"/>
      <c r="K26" s="112"/>
      <c r="L26" s="112"/>
      <c r="M26" s="112"/>
      <c r="N26" s="112"/>
      <c r="O26" s="112"/>
      <c r="P26" s="112"/>
      <c r="Q26" s="112"/>
      <c r="R26" s="112"/>
      <c r="S26" s="112"/>
      <c r="T26" s="112"/>
      <c r="U26" s="112"/>
      <c r="V26" s="112"/>
      <c r="W26" s="112"/>
    </row>
    <row r="27" spans="2:23" ht="10.15" customHeight="1" x14ac:dyDescent="0.25">
      <c r="B27" s="119"/>
      <c r="C27" s="119"/>
      <c r="D27" s="119"/>
      <c r="E27" s="119"/>
      <c r="F27" s="119"/>
      <c r="G27" s="119"/>
    </row>
    <row r="28" spans="2:23" ht="18" customHeight="1" x14ac:dyDescent="0.25">
      <c r="B28" s="170" t="s">
        <v>388</v>
      </c>
      <c r="C28" s="170"/>
      <c r="D28" s="170"/>
      <c r="E28" s="170"/>
      <c r="F28" s="170"/>
      <c r="G28" s="170"/>
      <c r="H28" s="98">
        <f ca="1">COUNTIFS(INDIRECT("'"&amp;H$12&amp;"'!$F$2:$F$200"),"&lt;&gt;"&amp;" , ",INDIRECT("'"&amp;H$12&amp;"'!$A$2:$A$200"),"&gt;="&amp;DATEVALUE(H$12&amp;" 1, "&amp;$L$9),INDIRECT("'"&amp;H$12&amp;"'!$A$2:$A$200"),"&lt;="&amp;EOMONTH(DATEVALUE(H$12&amp;" 1, "&amp;$L$9),0),INDIRECT("'"&amp;H$12&amp;"'!$W$2:$W$200"),"Y")</f>
        <v>0</v>
      </c>
      <c r="I28" s="98"/>
      <c r="J28" s="98">
        <f ca="1">COUNTIFS(INDIRECT("'"&amp;J$12&amp;"'!$F$2:$F$200"),"&lt;&gt;"&amp;" , ",INDIRECT("'"&amp;J$12&amp;"'!$A$2:$A$200"),"&gt;="&amp;DATEVALUE(J$12&amp;" 1, "&amp;$L$9),INDIRECT("'"&amp;J$12&amp;"'!$A$2:$A$200"),"&lt;="&amp;EOMONTH(DATEVALUE(J$12&amp;" 1, "&amp;$L$9),0),INDIRECT("'"&amp;J$12&amp;"'!$W$2:$W$200"),"Y")</f>
        <v>0</v>
      </c>
      <c r="K28" s="98"/>
      <c r="L28" s="98">
        <f ca="1">COUNTIFS(INDIRECT("'"&amp;L$12&amp;"'!$F$2:$F$200"),"&lt;&gt;"&amp;" , ",INDIRECT("'"&amp;L$12&amp;"'!$A$2:$A$200"),"&gt;="&amp;DATEVALUE(L$12&amp;" 1, "&amp;$L$9),INDIRECT("'"&amp;L$12&amp;"'!$A$2:$A$200"),"&lt;="&amp;EOMONTH(DATEVALUE(L$12&amp;" 1, "&amp;$L$9),0),INDIRECT("'"&amp;L$12&amp;"'!$W$2:$W$200"),"Y")</f>
        <v>0</v>
      </c>
      <c r="N28" s="118" t="str">
        <f ca="1">IF(SUM(H28)&gt;H14,"WARNING: The total number of calls provided here are larger than the total number of calls reported in Row 14. Please double check your entries.",IF(SUM(J28)&gt;J14,"WARNING: The total number of calls provided here are larger than the total number of calls reported in Row 14. Please double check your entries.",IF(SUM(L28)&gt;L14,"WARNING: The total number of calls provided here are larger than the total number of calls reported in Row 14. Please double check your entries."," ")))</f>
        <v xml:space="preserve"> </v>
      </c>
    </row>
    <row r="29" spans="2:23" ht="10.15" customHeight="1" thickBot="1" x14ac:dyDescent="0.3">
      <c r="B29" s="124"/>
      <c r="C29" s="124"/>
      <c r="D29" s="124"/>
      <c r="E29" s="124"/>
      <c r="F29" s="124"/>
      <c r="G29" s="124"/>
      <c r="H29" s="121"/>
      <c r="I29" s="113"/>
      <c r="J29" s="113"/>
      <c r="K29" s="113"/>
      <c r="L29" s="113"/>
      <c r="M29" s="113"/>
      <c r="N29" s="113"/>
      <c r="O29" s="113"/>
      <c r="P29" s="113"/>
      <c r="Q29" s="113"/>
      <c r="R29" s="113"/>
      <c r="S29" s="113"/>
      <c r="T29" s="113"/>
      <c r="U29" s="113"/>
      <c r="V29" s="113"/>
      <c r="W29" s="113"/>
    </row>
    <row r="30" spans="2:23" ht="10.15" customHeight="1" x14ac:dyDescent="0.25"/>
    <row r="31" spans="2:23" ht="18" x14ac:dyDescent="0.25">
      <c r="B31" s="112" t="s">
        <v>389</v>
      </c>
      <c r="C31" s="112"/>
      <c r="D31" s="112"/>
      <c r="E31" s="112"/>
      <c r="F31" s="112"/>
      <c r="G31" s="112"/>
      <c r="H31" s="112"/>
      <c r="I31" s="112"/>
      <c r="J31" s="112"/>
      <c r="K31" s="112"/>
      <c r="L31" s="112"/>
      <c r="M31" s="112"/>
      <c r="N31" s="112"/>
      <c r="O31" s="112"/>
      <c r="P31" s="112"/>
      <c r="Q31" s="112"/>
      <c r="R31" s="112"/>
      <c r="S31" s="112"/>
      <c r="T31" s="112"/>
      <c r="U31" s="112"/>
      <c r="V31" s="112"/>
      <c r="W31" s="112"/>
    </row>
    <row r="32" spans="2:23" ht="10.15" customHeight="1" x14ac:dyDescent="0.25">
      <c r="B32" s="119"/>
      <c r="C32" s="119"/>
      <c r="D32" s="119"/>
      <c r="E32" s="119"/>
      <c r="F32" s="119"/>
      <c r="G32" s="119"/>
      <c r="H32" s="123"/>
    </row>
    <row r="33" spans="2:24" ht="42" customHeight="1" x14ac:dyDescent="0.25">
      <c r="B33" s="179" t="s">
        <v>390</v>
      </c>
      <c r="C33" s="179"/>
      <c r="D33" s="179"/>
      <c r="E33" s="179"/>
      <c r="F33" s="179"/>
      <c r="G33" s="179"/>
      <c r="H33" s="98">
        <f ca="1">COUNTIFS(INDIRECT("'"&amp;H$12&amp;"'!$F$2:$F$200"),"&lt;&gt;"&amp;" , ",INDIRECT("'"&amp;H$12&amp;"'!$A$2:$A$200"),"&gt;="&amp;DATEVALUE(H$12&amp;" 1, "&amp;$L$9),INDIRECT("'"&amp;H$12&amp;"'!$A$2:$A$200"),"&lt;="&amp;EOMONTH(DATEVALUE(H$12&amp;" 1, "&amp;$L$9),0),INDIRECT("'"&amp;H$12&amp;"'!$AM$2:$AM$200"),"Y",INDIRECT("'"&amp;H$12&amp;"'!$K$2:$K$200"),"&lt;=17")</f>
        <v>0</v>
      </c>
      <c r="I33" s="98"/>
      <c r="J33" s="98">
        <f ca="1">COUNTIFS(INDIRECT("'"&amp;J$12&amp;"'!$F$2:$F$200"),"&lt;&gt;"&amp;" , ",INDIRECT("'"&amp;J$12&amp;"'!$A$2:$A$200"),"&gt;="&amp;DATEVALUE(J$12&amp;" 1, "&amp;$L$9),INDIRECT("'"&amp;J$12&amp;"'!$A$2:$A$200"),"&lt;="&amp;EOMONTH(DATEVALUE(J$12&amp;" 1, "&amp;$L$9),0),INDIRECT("'"&amp;J$12&amp;"'!$AM$2:$AM$200"),"Y",INDIRECT("'"&amp;J$12&amp;"'!$K$2:$K$200"),"&lt;=17")</f>
        <v>0</v>
      </c>
      <c r="K33" s="98"/>
      <c r="L33" s="98">
        <f ca="1">COUNTIFS(INDIRECT("'"&amp;L$12&amp;"'!$F$2:$F$200"),"&lt;&gt;"&amp;" , ",INDIRECT("'"&amp;L$12&amp;"'!$A$2:$A$200"),"&gt;="&amp;DATEVALUE(L$12&amp;" 1, "&amp;$L$9),INDIRECT("'"&amp;L$12&amp;"'!$A$2:$A$200"),"&lt;="&amp;EOMONTH(DATEVALUE(L$12&amp;" 1, "&amp;$L$9),0),INDIRECT("'"&amp;L$12&amp;"'!$AM$2:$AM$200"),"Y",INDIRECT("'"&amp;L$12&amp;"'!$K$2:$K$200"),"&lt;=17")</f>
        <v>0</v>
      </c>
      <c r="M33" s="122"/>
      <c r="O33" s="122"/>
      <c r="P33" s="122"/>
      <c r="Q33" s="122"/>
      <c r="R33" s="122"/>
      <c r="S33" s="122"/>
    </row>
    <row r="34" spans="2:24" ht="36" customHeight="1" x14ac:dyDescent="0.25">
      <c r="B34" s="180" t="s">
        <v>391</v>
      </c>
      <c r="C34" s="180"/>
      <c r="D34" s="180"/>
      <c r="E34" s="180"/>
      <c r="F34" s="180"/>
      <c r="G34" s="180"/>
      <c r="H34" s="98">
        <f ca="1">COUNTIFS(INDIRECT("'"&amp;H$12&amp;"'!$F$2:$F$200"),"&lt;&gt;"&amp;" , ",INDIRECT("'"&amp;H$12&amp;"'!$A$2:$A$200"),"&gt;="&amp;DATEVALUE(H$12&amp;" 1, "&amp;$L$9),INDIRECT("'"&amp;H$12&amp;"'!$A$2:$A$200"),"&lt;="&amp;EOMONTH(DATEVALUE(H$12&amp;" 1, "&amp;$L$9),0),INDIRECT("'"&amp;H$12&amp;"'!$AN$2:$AN$200"),"Y",INDIRECT("'"&amp;H$12&amp;"'!$K$2:$K$200"),"&lt;=17")</f>
        <v>0</v>
      </c>
      <c r="I34" s="98"/>
      <c r="J34" s="98">
        <f ca="1">COUNTIFS(INDIRECT("'"&amp;J$12&amp;"'!$F$2:$F$200"),"&lt;&gt;"&amp;" , ",INDIRECT("'"&amp;J$12&amp;"'!$A$2:$A$200"),"&gt;="&amp;DATEVALUE(J$12&amp;" 1, "&amp;$L$9),INDIRECT("'"&amp;J$12&amp;"'!$A$2:$A$200"),"&lt;="&amp;EOMONTH(DATEVALUE(J$12&amp;" 1, "&amp;$L$9),0),INDIRECT("'"&amp;J$12&amp;"'!$AN$2:$AN$200"),"Y",INDIRECT("'"&amp;J$12&amp;"'!$K$2:$K$200"),"&lt;=17")</f>
        <v>0</v>
      </c>
      <c r="K34" s="98"/>
      <c r="L34" s="98">
        <f ca="1">COUNTIFS(INDIRECT("'"&amp;L$12&amp;"'!$F$2:$F$200"),"&lt;&gt;"&amp;" , ",INDIRECT("'"&amp;L$12&amp;"'!$A$2:$A$200"),"&gt;="&amp;DATEVALUE(L$12&amp;" 1, "&amp;$L$9),INDIRECT("'"&amp;L$12&amp;"'!$A$2:$A$200"),"&lt;="&amp;EOMONTH(DATEVALUE(L$12&amp;" 1, "&amp;$L$9),0),INDIRECT("'"&amp;L$12&amp;"'!$AN$2:$AN$200"),"Y",INDIRECT("'"&amp;L$12&amp;"'!$K$2:$K$200"),"&lt;=17")</f>
        <v>0</v>
      </c>
    </row>
    <row r="35" spans="2:24" ht="49.9" customHeight="1" x14ac:dyDescent="0.25">
      <c r="B35" s="180" t="s">
        <v>392</v>
      </c>
      <c r="C35" s="180"/>
      <c r="D35" s="180"/>
      <c r="E35" s="180"/>
      <c r="F35" s="180"/>
      <c r="G35" s="180"/>
      <c r="H35" s="100">
        <f ca="1">COUNTIFS(INDIRECT("'"&amp;H$12&amp;"'!$F$2:$F$200"),"&lt;&gt;"&amp;" , ",INDIRECT("'"&amp;H$12&amp;"'!$A$2:$A$200"),"&gt;="&amp;DATEVALUE(H$12&amp;" 1, "&amp;$L$9),INDIRECT("'"&amp;H$12&amp;"'!$A$2:$A$200"),"&lt;="&amp;EOMONTH(DATEVALUE(H$12&amp;" 1, "&amp;$L$9),0),INDIRECT("'"&amp;H$12&amp;"'!$AN$2:$AN$200"),"Parent Refused",INDIRECT("'"&amp;H$12&amp;"'!$K$2:$K$200"),"&lt;=17")</f>
        <v>0</v>
      </c>
      <c r="I35" s="100"/>
      <c r="J35" s="100">
        <f ca="1">COUNTIFS(INDIRECT("'"&amp;J$12&amp;"'!$F$2:$F$200"),"&lt;&gt;"&amp;" , ",INDIRECT("'"&amp;J$12&amp;"'!$A$2:$A$200"),"&gt;="&amp;DATEVALUE(J$12&amp;" 1, "&amp;$L$9),INDIRECT("'"&amp;J$12&amp;"'!$A$2:$A$200"),"&lt;="&amp;EOMONTH(DATEVALUE(J$12&amp;" 1, "&amp;$L$9),0),INDIRECT("'"&amp;J$12&amp;"'!$AN$2:$AN$200"),"Parent Refused",INDIRECT("'"&amp;J$12&amp;"'!$K$2:$K$200"),"&lt;=17")</f>
        <v>0</v>
      </c>
      <c r="K35" s="100"/>
      <c r="L35" s="100">
        <f ca="1">COUNTIFS(INDIRECT("'"&amp;L$12&amp;"'!$F$2:$F$200"),"&lt;&gt;"&amp;" , ",INDIRECT("'"&amp;L$12&amp;"'!$A$2:$A$200"),"&gt;="&amp;DATEVALUE(L$12&amp;" 1, "&amp;$L$9),INDIRECT("'"&amp;L$12&amp;"'!$A$2:$A$200"),"&lt;="&amp;EOMONTH(DATEVALUE(L$12&amp;" 1, "&amp;$L$9),0),INDIRECT("'"&amp;L$12&amp;"'!$AN$2:$AN$200"),"Parent Refused",INDIRECT("'"&amp;L$12&amp;"'!$K$2:$K$200"),"&lt;=17")</f>
        <v>0</v>
      </c>
      <c r="N35" s="120"/>
      <c r="T35" s="120"/>
      <c r="X35" s="120"/>
    </row>
    <row r="36" spans="2:24" ht="49.9" customHeight="1" x14ac:dyDescent="0.25">
      <c r="B36" s="180" t="s">
        <v>393</v>
      </c>
      <c r="C36" s="180"/>
      <c r="D36" s="180"/>
      <c r="E36" s="180"/>
      <c r="F36" s="180"/>
      <c r="G36" s="180"/>
      <c r="H36" s="98">
        <f ca="1">COUNTIFS(INDIRECT("'"&amp;H$12&amp;"'!$F$2:$F$200"),"&lt;&gt;"&amp;" , ",INDIRECT("'"&amp;H$12&amp;"'!$A$2:$A$200"),"&gt;="&amp;DATEVALUE(H$12&amp;" 1, "&amp;$L$9),INDIRECT("'"&amp;H$12&amp;"'!$A$2:$A$200"),"&lt;="&amp;EOMONTH(DATEVALUE(H$12&amp;" 1, "&amp;$L$9),0),INDIRECT("'"&amp;H$12&amp;"'!$AN$2:$AN$200"),"Unable to Reach Parent",INDIRECT("'"&amp;H$12&amp;"'!$K$2:$K$200"),"&lt;=17")</f>
        <v>0</v>
      </c>
      <c r="I36" s="98"/>
      <c r="J36" s="98">
        <f ca="1">COUNTIFS(INDIRECT("'"&amp;J$12&amp;"'!$F$2:$F$200"),"&lt;&gt;"&amp;" , ",INDIRECT("'"&amp;J$12&amp;"'!$A$2:$A$200"),"&gt;="&amp;DATEVALUE(J$12&amp;" 1, "&amp;$L$9),INDIRECT("'"&amp;J$12&amp;"'!$A$2:$A$200"),"&lt;="&amp;EOMONTH(DATEVALUE(J$12&amp;" 1, "&amp;$L$9),0),INDIRECT("'"&amp;J$12&amp;"'!$AN$2:$AN$200"),"Unable to Reach Parent",INDIRECT("'"&amp;J$12&amp;"'!$K$2:$K$200"),"&lt;=17")</f>
        <v>0</v>
      </c>
      <c r="K36" s="98"/>
      <c r="L36" s="98">
        <f ca="1">COUNTIFS(INDIRECT("'"&amp;L$12&amp;"'!$F$2:$F$200"),"&lt;&gt;"&amp;" , ",INDIRECT("'"&amp;L$12&amp;"'!$A$2:$A$200"),"&gt;="&amp;DATEVALUE(L$12&amp;" 1, "&amp;$L$9),INDIRECT("'"&amp;L$12&amp;"'!$A$2:$A$200"),"&lt;="&amp;EOMONTH(DATEVALUE(L$12&amp;" 1, "&amp;$L$9),0),INDIRECT("'"&amp;L$12&amp;"'!$AN$2:$AN$200"),"Unable to Reach Parent",INDIRECT("'"&amp;L$12&amp;"'!$K$2:$K$200"),"&lt;=17")</f>
        <v>0</v>
      </c>
      <c r="N36" s="120"/>
      <c r="T36" s="120"/>
      <c r="X36" s="120"/>
    </row>
    <row r="37" spans="2:24" ht="10.15" customHeight="1" thickBot="1" x14ac:dyDescent="0.3">
      <c r="B37" s="113"/>
      <c r="C37" s="113"/>
      <c r="D37" s="113"/>
      <c r="E37" s="113"/>
      <c r="F37" s="113"/>
      <c r="G37" s="113"/>
      <c r="H37" s="121"/>
      <c r="I37" s="113"/>
      <c r="J37" s="113"/>
      <c r="K37" s="113"/>
      <c r="L37" s="113"/>
      <c r="M37" s="113"/>
      <c r="N37" s="121"/>
      <c r="O37" s="113"/>
      <c r="P37" s="113"/>
      <c r="Q37" s="113"/>
      <c r="R37" s="113"/>
      <c r="S37" s="113"/>
      <c r="T37" s="121"/>
      <c r="U37" s="113"/>
      <c r="V37" s="113"/>
      <c r="W37" s="113"/>
      <c r="X37" s="120"/>
    </row>
    <row r="38" spans="2:24" ht="10.15" customHeight="1" x14ac:dyDescent="0.25">
      <c r="H38" s="120"/>
      <c r="N38" s="120"/>
      <c r="T38" s="120"/>
      <c r="X38" s="120"/>
    </row>
    <row r="39" spans="2:24" ht="18" x14ac:dyDescent="0.25">
      <c r="B39" s="112" t="s">
        <v>394</v>
      </c>
      <c r="C39" s="112"/>
      <c r="D39" s="112"/>
      <c r="E39" s="112"/>
      <c r="F39" s="112"/>
      <c r="G39" s="112"/>
      <c r="H39" s="112"/>
      <c r="I39" s="112"/>
      <c r="J39" s="112"/>
      <c r="K39" s="112"/>
      <c r="L39" s="112"/>
      <c r="M39" s="112"/>
      <c r="N39" s="112"/>
      <c r="O39" s="112"/>
      <c r="P39" s="112"/>
      <c r="Q39" s="112"/>
      <c r="R39" s="112"/>
      <c r="S39" s="112"/>
      <c r="T39" s="112"/>
      <c r="U39" s="112"/>
      <c r="V39" s="112"/>
      <c r="W39" s="112"/>
    </row>
    <row r="40" spans="2:24" ht="10.15" customHeight="1" x14ac:dyDescent="0.25">
      <c r="B40" s="119"/>
      <c r="C40" s="119"/>
      <c r="D40" s="119"/>
      <c r="E40" s="119"/>
      <c r="F40" s="119"/>
      <c r="G40" s="119"/>
    </row>
    <row r="41" spans="2:24" ht="34.9" customHeight="1" x14ac:dyDescent="0.3">
      <c r="B41" s="187" t="s">
        <v>395</v>
      </c>
      <c r="C41" s="187"/>
      <c r="D41" s="187"/>
      <c r="E41" s="187"/>
      <c r="F41" s="187"/>
      <c r="G41" s="187"/>
      <c r="H41" s="109">
        <f ca="1">COUNTIFS(INDIRECT("'"&amp;H$12&amp;"'!$F$2:$F$200"),"&lt;&gt;"&amp;" , ",INDIRECT("'"&amp;H$12&amp;"'!$A$2:$A$200"),"&gt;="&amp;DATEVALUE(H$12&amp;" 1, "&amp;$L$9),INDIRECT("'"&amp;H$12&amp;"'!$A$2:$A$200"),"&lt;="&amp;EOMONTH(DATEVALUE(H$12&amp;" 1, "&amp;$L$9),0),INDIRECT("'"&amp;H$12&amp;"'!$AG$2:$AG$200"),"Y") +
COUNTIFS(INDIRECT("'"&amp;H$12&amp;"'!$F$2:$F$200"),"&lt;&gt;"&amp;" , ",INDIRECT("'"&amp;H$12&amp;"'!$A$2:$A$200"),"&gt;="&amp;DATEVALUE(H$12&amp;" 1, "&amp;$L$9),INDIRECT("'"&amp;H$12&amp;"'!$A$2:$A$200"),"&lt;="&amp;EOMONTH(DATEVALUE(H$12&amp;" 1, "&amp;$L$9),0),INDIRECT("'"&amp;H$12&amp;"'!$AH$2:$AH$200"),"BA / MA (LEO)") +
COUNTIFS(INDIRECT("'"&amp;H$12&amp;"'!$F$2:$F$200"),"&lt;&gt;"&amp;" , ",INDIRECT("'"&amp;H$12&amp;"'!$A$2:$A$200"),"&gt;="&amp;DATEVALUE(H$12&amp;" 1, "&amp;$L$9),INDIRECT("'"&amp;H$12&amp;"'!$A$2:$A$200"),"&lt;="&amp;EOMONTH(DATEVALUE(H$12&amp;" 1, "&amp;$L$9),0),INDIRECT("'"&amp;H$12&amp;"'!$AH$2:$AH$200"),"Voluntary")</f>
        <v>0</v>
      </c>
      <c r="I41" s="109"/>
      <c r="J41" s="109">
        <f ca="1">COUNTIFS(INDIRECT("'"&amp;J$12&amp;"'!$F$2:$F$200"),"&lt;&gt;"&amp;" , ",INDIRECT("'"&amp;J$12&amp;"'!$A$2:$A$200"),"&gt;="&amp;DATEVALUE(J$12&amp;" 1, "&amp;$L$9),INDIRECT("'"&amp;J$12&amp;"'!$A$2:$A$200"),"&lt;="&amp;EOMONTH(DATEVALUE(J$12&amp;" 1, "&amp;$L$9),0),INDIRECT("'"&amp;J$12&amp;"'!$AG$2:$AG$200"),"Y") +
COUNTIFS(INDIRECT("'"&amp;J$12&amp;"'!$F$2:$F$200"),"&lt;&gt;"&amp;" , ",INDIRECT("'"&amp;J$12&amp;"'!$A$2:$A$200"),"&gt;="&amp;DATEVALUE(J$12&amp;" 1, "&amp;$L$9),INDIRECT("'"&amp;J$12&amp;"'!$A$2:$A$200"),"&lt;="&amp;EOMONTH(DATEVALUE(J$12&amp;" 1, "&amp;$L$9),0),INDIRECT("'"&amp;J$12&amp;"'!$AH$2:$AH$200"),"BA / MA (LEO)") +
COUNTIFS(INDIRECT("'"&amp;J$12&amp;"'!$F$2:$F$200"),"&lt;&gt;"&amp;" , ",INDIRECT("'"&amp;J$12&amp;"'!$A$2:$A$200"),"&gt;="&amp;DATEVALUE(J$12&amp;" 1, "&amp;$L$9),INDIRECT("'"&amp;J$12&amp;"'!$A$2:$A$200"),"&lt;="&amp;EOMONTH(DATEVALUE(J$12&amp;" 1, "&amp;$L$9),0),INDIRECT("'"&amp;J$12&amp;"'!$AH$2:$AH$200"),"Voluntary")</f>
        <v>0</v>
      </c>
      <c r="K41" s="109"/>
      <c r="L41" s="109">
        <f ca="1">COUNTIFS(INDIRECT("'"&amp;L$12&amp;"'!$F$2:$F$200"),"&lt;&gt;"&amp;" , ",INDIRECT("'"&amp;L$12&amp;"'!$A$2:$A$200"),"&gt;="&amp;DATEVALUE(L$12&amp;" 1, "&amp;$L$9),INDIRECT("'"&amp;L$12&amp;"'!$A$2:$A$200"),"&lt;="&amp;EOMONTH(DATEVALUE(L$12&amp;" 1, "&amp;$L$9),0),INDIRECT("'"&amp;L$12&amp;"'!$AG$2:$AG$200"),"Y") +
COUNTIFS(INDIRECT("'"&amp;L$12&amp;"'!$F$2:$F$200"),"&lt;&gt;"&amp;" , ",INDIRECT("'"&amp;L$12&amp;"'!$A$2:$A$200"),"&gt;="&amp;DATEVALUE(L$12&amp;" 1, "&amp;$L$9),INDIRECT("'"&amp;L$12&amp;"'!$A$2:$A$200"),"&lt;="&amp;EOMONTH(DATEVALUE(L$12&amp;" 1, "&amp;$L$9),0),INDIRECT("'"&amp;L$12&amp;"'!$AH$2:$AH$200"),"BA / MA (LEO)") +
COUNTIFS(INDIRECT("'"&amp;L$12&amp;"'!$F$2:$F$200"),"&lt;&gt;"&amp;" , ",INDIRECT("'"&amp;L$12&amp;"'!$A$2:$A$200"),"&gt;="&amp;DATEVALUE(L$12&amp;" 1, "&amp;$L$9),INDIRECT("'"&amp;L$12&amp;"'!$A$2:$A$200"),"&lt;="&amp;EOMONTH(DATEVALUE(L$12&amp;" 1, "&amp;$L$9),0),INDIRECT("'"&amp;L$12&amp;"'!$AH$2:$AH$200"),"Voluntary")</f>
        <v>0</v>
      </c>
      <c r="M41" s="106"/>
      <c r="N41" s="118" t="str">
        <f ca="1">IF(SUM(H41)&gt;H14,"WARNING: The total number of calls provided here are larger than the total number of calls reported in Row 14. Please double check your entries.",IF(SUM(J41)&gt;J14,"WARNING: The total number of calls provided here are larger than the total number of calls reported in Row 14. Please double check your entries.",IF(SUM(L41)&gt;L14,"WARNING: The total number of calls provided here are larger than the total number of calls reported in Row 14. Please double check your entries."," ")))</f>
        <v xml:space="preserve"> </v>
      </c>
      <c r="O41" s="118"/>
      <c r="P41" s="118"/>
      <c r="Q41" s="106"/>
      <c r="R41" s="106"/>
      <c r="S41" s="106"/>
      <c r="U41" s="106"/>
      <c r="V41" s="106"/>
      <c r="W41" s="106"/>
    </row>
    <row r="42" spans="2:24" ht="34.9" customHeight="1" x14ac:dyDescent="0.3">
      <c r="B42" s="187" t="s">
        <v>396</v>
      </c>
      <c r="C42" s="187"/>
      <c r="D42" s="187"/>
      <c r="E42" s="187"/>
      <c r="F42" s="187"/>
      <c r="G42" s="187"/>
      <c r="H42" s="117">
        <f ca="1">COUNTIFS(INDIRECT("'"&amp;H$12&amp;"'!$F$2:$F$200"),"&lt;&gt;"&amp;" , ",INDIRECT("'"&amp;H$12&amp;"'!$A$2:$A$200"),"&gt;="&amp;DATEVALUE(H$12&amp;" 1, "&amp;$L$9),INDIRECT("'"&amp;H$12&amp;"'!$A$2:$A$200"),"&lt;="&amp;EOMONTH(DATEVALUE(H$12&amp;" 1, "&amp;$L$9),0),INDIRECT("'"&amp;H$12&amp;"'!$AG$2:$AG$200"),"Y",INDIRECT("'"&amp;H$12&amp;"'!$K$2:$K$200"),"&lt;=17") +
COUNTIFS(INDIRECT("'"&amp;H$12&amp;"'!$F$2:$F$200"),"&lt;&gt;"&amp;" , ",INDIRECT("'"&amp;H$12&amp;"'!$A$2:$A$200"),"&gt;="&amp;DATEVALUE(H$12&amp;" 1, "&amp;$L$9),INDIRECT("'"&amp;H$12&amp;"'!$A$2:$A$200"),"&lt;="&amp;EOMONTH(DATEVALUE(H$12&amp;" 1, "&amp;$L$9),0),INDIRECT("'"&amp;H$12&amp;"'!$AH$2:$AH$200"),"BA / MA (LEO)",INDIRECT("'"&amp;H$12&amp;"'!$K$2:$K$200"),"&lt;=17") +
COUNTIFS(INDIRECT("'"&amp;H$12&amp;"'!$F$2:$F$200"),"&lt;&gt;"&amp;" , ",INDIRECT("'"&amp;H$12&amp;"'!$A$2:$A$200"),"&gt;="&amp;DATEVALUE(H$12&amp;" 1, "&amp;$L$9),INDIRECT("'"&amp;H$12&amp;"'!$A$2:$A$200"),"&lt;="&amp;EOMONTH(DATEVALUE(H$12&amp;" 1, "&amp;$L$9),0),INDIRECT("'"&amp;H$12&amp;"'!$AH$2:$AH$200"),"Voluntary",INDIRECT("'"&amp;H$12&amp;"'!$K$2:$K$200"),"&lt;=17")</f>
        <v>0</v>
      </c>
      <c r="I42" s="117"/>
      <c r="J42" s="117">
        <f ca="1">COUNTIFS(INDIRECT("'"&amp;J$12&amp;"'!$F$2:$F$200"),"&lt;&gt;"&amp;" , ",INDIRECT("'"&amp;J$12&amp;"'!$A$2:$A$200"),"&gt;="&amp;DATEVALUE(J$12&amp;" 1, "&amp;$L$9),INDIRECT("'"&amp;J$12&amp;"'!$A$2:$A$200"),"&lt;="&amp;EOMONTH(DATEVALUE(J$12&amp;" 1, "&amp;$L$9),0),INDIRECT("'"&amp;J$12&amp;"'!$AG$2:$AG$200"),"Y",INDIRECT("'"&amp;J$12&amp;"'!$K$2:$K$200"),"&lt;=17") +
COUNTIFS(INDIRECT("'"&amp;J$12&amp;"'!$F$2:$F$200"),"&lt;&gt;"&amp;" , ",INDIRECT("'"&amp;J$12&amp;"'!$A$2:$A$200"),"&gt;="&amp;DATEVALUE(J$12&amp;" 1, "&amp;$L$9),INDIRECT("'"&amp;J$12&amp;"'!$A$2:$A$200"),"&lt;="&amp;EOMONTH(DATEVALUE(J$12&amp;" 1, "&amp;$L$9),0),INDIRECT("'"&amp;J$12&amp;"'!$AH$2:$AH$200"),"BA / MA (LEO)",INDIRECT("'"&amp;J$12&amp;"'!$K$2:$K$200"),"&lt;=17") +
COUNTIFS(INDIRECT("'"&amp;J$12&amp;"'!$F$2:$F$200"),"&lt;&gt;"&amp;" , ",INDIRECT("'"&amp;J$12&amp;"'!$A$2:$A$200"),"&gt;="&amp;DATEVALUE(J$12&amp;" 1, "&amp;$L$9),INDIRECT("'"&amp;J$12&amp;"'!$A$2:$A$200"),"&lt;="&amp;EOMONTH(DATEVALUE(J$12&amp;" 1, "&amp;$L$9),0),INDIRECT("'"&amp;J$12&amp;"'!$AH$2:$AH$200"),"Voluntary",INDIRECT("'"&amp;J$12&amp;"'!$K$2:$K$200"),"&lt;=17")</f>
        <v>0</v>
      </c>
      <c r="K42" s="117"/>
      <c r="L42" s="117">
        <f ca="1">COUNTIFS(INDIRECT("'"&amp;L$12&amp;"'!$F$2:$F$200"),"&lt;&gt;"&amp;" , ",INDIRECT("'"&amp;L$12&amp;"'!$A$2:$A$200"),"&gt;="&amp;DATEVALUE(L$12&amp;" 1, "&amp;$L$9),INDIRECT("'"&amp;L$12&amp;"'!$A$2:$A$200"),"&lt;="&amp;EOMONTH(DATEVALUE(L$12&amp;" 1, "&amp;$L$9),0),INDIRECT("'"&amp;L$12&amp;"'!$AG$2:$AG$200"),"Y",INDIRECT("'"&amp;L$12&amp;"'!$K$2:$K$200"),"&lt;=17") +
COUNTIFS(INDIRECT("'"&amp;L$12&amp;"'!$F$2:$F$200"),"&lt;&gt;"&amp;" , ",INDIRECT("'"&amp;L$12&amp;"'!$A$2:$A$200"),"&gt;="&amp;DATEVALUE(L$12&amp;" 1, "&amp;$L$9),INDIRECT("'"&amp;L$12&amp;"'!$A$2:$A$200"),"&lt;="&amp;EOMONTH(DATEVALUE(L$12&amp;" 1, "&amp;$L$9),0),INDIRECT("'"&amp;L$12&amp;"'!$AH$2:$AH$200"),"BA / MA (LEO)",INDIRECT("'"&amp;L$12&amp;"'!$K$2:$K$200"),"&lt;=17") +
COUNTIFS(INDIRECT("'"&amp;L$12&amp;"'!$F$2:$F$200"),"&lt;&gt;"&amp;" , ",INDIRECT("'"&amp;L$12&amp;"'!$A$2:$A$200"),"&gt;="&amp;DATEVALUE(L$12&amp;" 1, "&amp;$L$9),INDIRECT("'"&amp;L$12&amp;"'!$A$2:$A$200"),"&lt;="&amp;EOMONTH(DATEVALUE(L$12&amp;" 1, "&amp;$L$9),0),INDIRECT("'"&amp;L$12&amp;"'!$AH$2:$AH$200"),"Voluntary",INDIRECT("'"&amp;L$12&amp;"'!$K$2:$K$200"),"&lt;=17")</f>
        <v>0</v>
      </c>
      <c r="M42" s="106"/>
      <c r="O42" s="106"/>
      <c r="P42" s="106"/>
      <c r="Q42" s="106"/>
      <c r="R42" s="106"/>
      <c r="S42" s="106"/>
      <c r="U42" s="106"/>
      <c r="V42" s="106"/>
      <c r="W42" s="106"/>
    </row>
    <row r="43" spans="2:24" ht="34.9" customHeight="1" x14ac:dyDescent="0.3">
      <c r="B43" s="187" t="s">
        <v>397</v>
      </c>
      <c r="C43" s="187"/>
      <c r="D43" s="187"/>
      <c r="E43" s="187"/>
      <c r="F43" s="187"/>
      <c r="G43" s="187"/>
      <c r="H43" s="117">
        <f ca="1">COUNTIFS(INDIRECT("'"&amp;H$12&amp;"'!$F$2:$F$200"),"&lt;&gt;"&amp;" , ",INDIRECT("'"&amp;H$12&amp;"'!$A$2:$A$200"),"&gt;="&amp;DATEVALUE(H$12&amp;" 1, "&amp;$L$9),INDIRECT("'"&amp;H$12&amp;"'!$A$2:$A$200"),"&lt;="&amp;EOMONTH(DATEVALUE(H$12&amp;" 1, "&amp;$L$9),0),INDIRECT("'"&amp;H$12&amp;"'!$AH$2:$AH$200"),"BA / MA (LEO)",INDIRECT("'"&amp;H$12&amp;"'!$AN$2:$AN$200"),"Y")</f>
        <v>0</v>
      </c>
      <c r="I43" s="117"/>
      <c r="J43" s="117">
        <f ca="1">COUNTIFS(INDIRECT("'"&amp;J$12&amp;"'!$F$2:$F$200"),"&lt;&gt;"&amp;" , ",INDIRECT("'"&amp;J$12&amp;"'!$A$2:$A$200"),"&gt;="&amp;DATEVALUE(J$12&amp;" 1, "&amp;$L$9),INDIRECT("'"&amp;J$12&amp;"'!$A$2:$A$200"),"&lt;="&amp;EOMONTH(DATEVALUE(J$12&amp;" 1, "&amp;$L$9),0),INDIRECT("'"&amp;J$12&amp;"'!$AH$2:$AH$200"),"BA / MA (LEO)",INDIRECT("'"&amp;J$12&amp;"'!$AN$2:$AN$200"),"Y")</f>
        <v>0</v>
      </c>
      <c r="K43" s="117"/>
      <c r="L43" s="117">
        <f ca="1">COUNTIFS(INDIRECT("'"&amp;L$12&amp;"'!$F$2:$F$200"),"&lt;&gt;"&amp;" , ",INDIRECT("'"&amp;L$12&amp;"'!$A$2:$A$200"),"&gt;="&amp;DATEVALUE(L$12&amp;" 1, "&amp;$L$9),INDIRECT("'"&amp;L$12&amp;"'!$A$2:$A$200"),"&lt;="&amp;EOMONTH(DATEVALUE(L$12&amp;" 1, "&amp;$L$9),0),INDIRECT("'"&amp;L$12&amp;"'!$AH$2:$AH$200"),"BA / MA (LEO)",INDIRECT("'"&amp;L$12&amp;"'!$AN$2:$AN$200"),"Y")</f>
        <v>0</v>
      </c>
      <c r="M43" s="106"/>
      <c r="O43" s="106"/>
      <c r="P43" s="106"/>
      <c r="Q43" s="106"/>
      <c r="R43" s="106"/>
      <c r="S43" s="106"/>
      <c r="U43" s="106"/>
      <c r="V43" s="106"/>
      <c r="W43" s="106"/>
    </row>
    <row r="44" spans="2:24" ht="34.9" customHeight="1" x14ac:dyDescent="0.3">
      <c r="B44" s="187" t="s">
        <v>398</v>
      </c>
      <c r="C44" s="187"/>
      <c r="D44" s="187"/>
      <c r="E44" s="187"/>
      <c r="F44" s="187"/>
      <c r="G44" s="187"/>
      <c r="H44" s="117">
        <f ca="1">COUNTIFS(INDIRECT("'"&amp;H$12&amp;"'!$F$2:$F$200"),"&lt;&gt;"&amp;" , ",INDIRECT("'"&amp;H$12&amp;"'!$A$2:$A$200"),"&gt;="&amp;DATEVALUE(H$12&amp;" 1, "&amp;$L$9),INDIRECT("'"&amp;H$12&amp;"'!$A$2:$A$200"),"&lt;="&amp;EOMONTH(DATEVALUE(H$12&amp;" 1, "&amp;$L$9),0),INDIRECT("'"&amp;H$12&amp;"'!$AH$2:$AH$200"),"BA / MA (LEO)")</f>
        <v>0</v>
      </c>
      <c r="I44" s="117"/>
      <c r="J44" s="117">
        <f ca="1">COUNTIFS(INDIRECT("'"&amp;J$12&amp;"'!$F$2:$F$200"),"&lt;&gt;"&amp;" , ",INDIRECT("'"&amp;J$12&amp;"'!$A$2:$A$200"),"&gt;="&amp;DATEVALUE(J$12&amp;" 1, "&amp;$L$9),INDIRECT("'"&amp;J$12&amp;"'!$A$2:$A$200"),"&lt;="&amp;EOMONTH(DATEVALUE(J$12&amp;" 1, "&amp;$L$9),0),INDIRECT("'"&amp;J$12&amp;"'!$AH$2:$AH$200"),"BA / MA (LEO)")</f>
        <v>0</v>
      </c>
      <c r="K44" s="117"/>
      <c r="L44" s="117">
        <f ca="1">COUNTIFS(INDIRECT("'"&amp;L$12&amp;"'!$F$2:$F$200"),"&lt;&gt;"&amp;" , ",INDIRECT("'"&amp;L$12&amp;"'!$A$2:$A$200"),"&gt;="&amp;DATEVALUE(L$12&amp;" 1, "&amp;$L$9),INDIRECT("'"&amp;L$12&amp;"'!$A$2:$A$200"),"&lt;="&amp;EOMONTH(DATEVALUE(L$12&amp;" 1, "&amp;$L$9),0),INDIRECT("'"&amp;L$12&amp;"'!$AH$2:$AH$200"),"BA / MA (LEO)")</f>
        <v>0</v>
      </c>
      <c r="M44" s="106"/>
      <c r="N44" s="137" t="str">
        <f ca="1">IF(AND(SUM(H44:H46)&gt;0,SUM(H44:H46)&lt;&gt;H41),"WARNING: The total number of calls provided here does not equal the total number of calls reported in Row 41. Please double check your entries.",IF(AND(SUM(J44:J46)&gt;0,SUM(J44:J46)&lt;&gt;J41),"WARNING: The total number of calls provided here does not equal the total number of calls reported in Row 41. Please double check your entries.",IF(AND(SUM(L44:L46)&gt;0,SUM(L44:L46)&lt;&gt;L41),"WARNING: The total number of calls provided here does not equal the total number of calls reported in Row 41. Please double check your entries."," ")))</f>
        <v xml:space="preserve"> </v>
      </c>
      <c r="O44" s="118"/>
      <c r="P44" s="118"/>
      <c r="Q44" s="106"/>
      <c r="R44" s="106"/>
      <c r="S44" s="106"/>
      <c r="U44" s="106"/>
      <c r="V44" s="106"/>
      <c r="W44" s="106"/>
    </row>
    <row r="45" spans="2:24" ht="34.9" customHeight="1" x14ac:dyDescent="0.3">
      <c r="B45" s="187" t="s">
        <v>399</v>
      </c>
      <c r="C45" s="187"/>
      <c r="D45" s="187"/>
      <c r="E45" s="187"/>
      <c r="F45" s="187"/>
      <c r="G45" s="187"/>
      <c r="H45" s="117">
        <f ca="1">COUNTIFS(INDIRECT("'"&amp;H$12&amp;"'!$F$2:$F$200"),"&lt;&gt;"&amp;" , ",INDIRECT("'"&amp;H$12&amp;"'!$A$2:$A$200"),"&gt;="&amp;DATEVALUE(H$12&amp;" 1, "&amp;$L$9),INDIRECT("'"&amp;H$12&amp;"'!$A$2:$A$200"),"&lt;="&amp;EOMONTH(DATEVALUE(H$12&amp;" 1, "&amp;$L$9),0),INDIRECT("'"&amp;H$12&amp;"'!$AH$2:$AH$200"),"Voluntary")</f>
        <v>0</v>
      </c>
      <c r="I45" s="117"/>
      <c r="J45" s="117">
        <f ca="1">COUNTIFS(INDIRECT("'"&amp;J$12&amp;"'!$F$2:$F$200"),"&lt;&gt;"&amp;" , ",INDIRECT("'"&amp;J$12&amp;"'!$A$2:$A$200"),"&gt;="&amp;DATEVALUE(J$12&amp;" 1, "&amp;$L$9),INDIRECT("'"&amp;J$12&amp;"'!$A$2:$A$200"),"&lt;="&amp;EOMONTH(DATEVALUE(J$12&amp;" 1, "&amp;$L$9),0),INDIRECT("'"&amp;J$12&amp;"'!$AH$2:$AH$200"),"Voluntary")</f>
        <v>0</v>
      </c>
      <c r="K45" s="117"/>
      <c r="L45" s="117">
        <f ca="1">COUNTIFS(INDIRECT("'"&amp;L$12&amp;"'!$F$2:$F$200"),"&lt;&gt;"&amp;" , ",INDIRECT("'"&amp;L$12&amp;"'!$A$2:$A$200"),"&gt;="&amp;DATEVALUE(L$12&amp;" 1, "&amp;$L$9),INDIRECT("'"&amp;L$12&amp;"'!$A$2:$A$200"),"&lt;="&amp;EOMONTH(DATEVALUE(L$12&amp;" 1, "&amp;$L$9),0),INDIRECT("'"&amp;L$12&amp;"'!$AH$2:$AH$200"),"Voluntary")</f>
        <v>0</v>
      </c>
      <c r="M45" s="106"/>
      <c r="O45" s="106"/>
      <c r="P45" s="106"/>
      <c r="Q45" s="106"/>
      <c r="R45" s="106"/>
      <c r="S45" s="106"/>
      <c r="U45" s="106"/>
      <c r="V45" s="106"/>
      <c r="W45" s="106"/>
    </row>
    <row r="46" spans="2:24" ht="34.9" customHeight="1" x14ac:dyDescent="0.3">
      <c r="B46" s="187" t="s">
        <v>400</v>
      </c>
      <c r="C46" s="187"/>
      <c r="D46" s="187"/>
      <c r="E46" s="187"/>
      <c r="F46" s="187"/>
      <c r="G46" s="187"/>
      <c r="H46" s="117">
        <f ca="1">COUNTIFS(INDIRECT("'"&amp;H$12&amp;"'!$F$2:$F$200"),"&lt;&gt;"&amp;" , ",INDIRECT("'"&amp;H$12&amp;"'!$A$2:$A$200"),"&gt;="&amp;DATEVALUE(H$12&amp;" 1, "&amp;$L$9),INDIRECT("'"&amp;H$12&amp;"'!$A$2:$A$200"),"&lt;="&amp;EOMONTH(DATEVALUE(H$12&amp;" 1, "&amp;$L$9),0),INDIRECT("'"&amp;H$12&amp;"'!$AG$2:$AG$200"),"Y")</f>
        <v>0</v>
      </c>
      <c r="I46" s="117"/>
      <c r="J46" s="117">
        <f ca="1">COUNTIFS(INDIRECT("'"&amp;J$12&amp;"'!$F$2:$F$200"),"&lt;&gt;"&amp;" , ",INDIRECT("'"&amp;J$12&amp;"'!$A$2:$A$200"),"&gt;="&amp;DATEVALUE(J$12&amp;" 1, "&amp;$L$9),INDIRECT("'"&amp;J$12&amp;"'!$A$2:$A$200"),"&lt;="&amp;EOMONTH(DATEVALUE(J$12&amp;" 1, "&amp;$L$9),0),INDIRECT("'"&amp;J$12&amp;"'!$AG$2:$AG$200"),"Y")</f>
        <v>0</v>
      </c>
      <c r="K46" s="117"/>
      <c r="L46" s="117">
        <f ca="1">COUNTIFS(INDIRECT("'"&amp;L$12&amp;"'!$F$2:$F$200"),"&lt;&gt;"&amp;" , ",INDIRECT("'"&amp;L$12&amp;"'!$A$2:$A$200"),"&gt;="&amp;DATEVALUE(L$12&amp;" 1, "&amp;$L$9),INDIRECT("'"&amp;L$12&amp;"'!$A$2:$A$200"),"&lt;="&amp;EOMONTH(DATEVALUE(L$12&amp;" 1, "&amp;$L$9),0),INDIRECT("'"&amp;L$12&amp;"'!$AG$2:$AG$200"),"Y")</f>
        <v>0</v>
      </c>
      <c r="M46" s="106"/>
      <c r="O46" s="106"/>
      <c r="P46" s="106"/>
      <c r="Q46" s="106"/>
      <c r="R46" s="106"/>
      <c r="S46" s="106"/>
      <c r="U46" s="106"/>
      <c r="V46" s="106"/>
      <c r="W46" s="106"/>
    </row>
    <row r="47" spans="2:24" ht="10.15" customHeight="1" thickBot="1" x14ac:dyDescent="0.3">
      <c r="B47" s="113"/>
      <c r="C47" s="113"/>
      <c r="D47" s="113"/>
      <c r="E47" s="113"/>
      <c r="F47" s="113"/>
      <c r="G47" s="113"/>
      <c r="H47" s="113"/>
      <c r="I47" s="113"/>
      <c r="J47" s="113"/>
      <c r="K47" s="113"/>
      <c r="L47" s="113"/>
      <c r="M47" s="113"/>
      <c r="N47" s="113"/>
      <c r="O47" s="113"/>
      <c r="P47" s="113"/>
      <c r="Q47" s="113"/>
      <c r="R47" s="113"/>
      <c r="S47" s="113"/>
      <c r="T47" s="113"/>
      <c r="U47" s="113"/>
      <c r="V47" s="113"/>
      <c r="W47" s="113"/>
    </row>
    <row r="48" spans="2:24" ht="10.15" customHeight="1" x14ac:dyDescent="0.25"/>
    <row r="49" spans="2:23" ht="18" x14ac:dyDescent="0.25">
      <c r="B49" s="112" t="s">
        <v>401</v>
      </c>
      <c r="C49" s="112"/>
      <c r="D49" s="112"/>
      <c r="E49" s="112"/>
      <c r="F49" s="112"/>
      <c r="G49" s="112"/>
      <c r="H49" s="112"/>
      <c r="I49" s="112"/>
      <c r="J49" s="112"/>
      <c r="K49" s="112"/>
      <c r="L49" s="112"/>
      <c r="M49" s="112"/>
      <c r="N49" s="112"/>
      <c r="O49" s="112"/>
      <c r="P49" s="112"/>
      <c r="Q49" s="112"/>
      <c r="R49" s="112"/>
      <c r="S49" s="112"/>
      <c r="T49" s="112"/>
      <c r="U49" s="112"/>
      <c r="V49" s="112"/>
      <c r="W49" s="112"/>
    </row>
    <row r="50" spans="2:23" ht="10.15" customHeight="1" x14ac:dyDescent="0.25">
      <c r="B50" s="116"/>
      <c r="C50" s="116"/>
      <c r="D50" s="116"/>
      <c r="E50" s="116"/>
      <c r="F50" s="116"/>
      <c r="G50" s="116"/>
      <c r="H50" s="111"/>
      <c r="I50" s="111"/>
      <c r="J50" s="111"/>
      <c r="K50" s="111"/>
      <c r="L50" s="111"/>
      <c r="M50" s="111"/>
      <c r="N50" s="111"/>
      <c r="O50" s="111"/>
      <c r="P50" s="111"/>
      <c r="Q50" s="111"/>
      <c r="R50" s="111"/>
      <c r="S50" s="111"/>
      <c r="T50" s="111"/>
      <c r="U50" s="111"/>
      <c r="V50" s="111"/>
      <c r="W50" s="111"/>
    </row>
    <row r="51" spans="2:23" ht="34.9" customHeight="1" x14ac:dyDescent="0.3">
      <c r="B51" s="186" t="s">
        <v>402</v>
      </c>
      <c r="C51" s="186"/>
      <c r="D51" s="186"/>
      <c r="E51" s="186"/>
      <c r="F51" s="186"/>
      <c r="G51" s="186"/>
      <c r="H51" s="109" cm="1">
        <f t="array" aca="1" ref="H51" ca="1">IFERROR(
AVERAGE(
IF(
(INDIRECT("'"&amp;H$12&amp;"'!$F$2:$F$200")&lt;&gt;" , ")*
(INDIRECT("'"&amp;H$12&amp;"'!$A$2:$A$200")&gt;=DATEVALUE(H$12&amp;" 1, "&amp;$L$9))*
(INDIRECT("'"&amp;H$12&amp;"'!$A$2:$A$200")&lt;=EOMONTH(DATEVALUE(H$12&amp;" 1, "&amp;$L$9),0))*
(
(INDIRECT("'"&amp;H$12&amp;"'!$AG$2:$AG$200")="Y")+
(INDIRECT("'"&amp;H$12&amp;"'!$AH$2:$AH$200")="BA / MA (LEO)")+
(INDIRECT("'"&amp;H$12&amp;"'!$AH$2:$AH$200")="Voluntary")
),INDIRECT("'"&amp;H$12&amp;"'!$AR$2:$AR$200"))),0)</f>
        <v>0</v>
      </c>
      <c r="I51" s="109"/>
      <c r="J51" s="109" cm="1">
        <f t="array" aca="1" ref="J51" ca="1">IFERROR(
AVERAGE(
IF(
(INDIRECT("'"&amp;J$12&amp;"'!$F$2:$F$200")&lt;&gt;" , ")*
(INDIRECT("'"&amp;J$12&amp;"'!$A$2:$A$200")&gt;=DATEVALUE(J$12&amp;" 1, "&amp;$L$9))*
(INDIRECT("'"&amp;J$12&amp;"'!$A$2:$A$200")&lt;=EOMONTH(DATEVALUE(J$12&amp;" 1, "&amp;$L$9),0))*
(
(INDIRECT("'"&amp;J$12&amp;"'!$AG$2:$AG$200")="Y")+
(INDIRECT("'"&amp;J$12&amp;"'!$AH$2:$AH$200")="BA / MA (LEO)")+
(INDIRECT("'"&amp;J$12&amp;"'!$AH$2:$AH$200")="Voluntary")
),INDIRECT("'"&amp;J$12&amp;"'!$AR$2:$AR$200"))),0)</f>
        <v>0</v>
      </c>
      <c r="K51" s="109"/>
      <c r="L51" s="109" cm="1">
        <f t="array" aca="1" ref="L51" ca="1">IFERROR(
AVERAGE(
IF(
(INDIRECT("'"&amp;L$12&amp;"'!$F$2:$F$200")&lt;&gt;" , ")*
(INDIRECT("'"&amp;L$12&amp;"'!$A$2:$A$200")&gt;=DATEVALUE(L$12&amp;" 1, "&amp;$L$9))*
(INDIRECT("'"&amp;L$12&amp;"'!$A$2:$A$200")&lt;=EOMONTH(DATEVALUE(L$12&amp;" 1, "&amp;$L$9),0))*
(
(INDIRECT("'"&amp;L$12&amp;"'!$AG$2:$AG$200")="Y")+
(INDIRECT("'"&amp;L$12&amp;"'!$AH$2:$AH$200")="BA / MA (LEO)")+
(INDIRECT("'"&amp;L$12&amp;"'!$AH$2:$AH$200")="Voluntary")
),INDIRECT("'"&amp;L$12&amp;"'!$AR$2:$AR$200"))),0)</f>
        <v>0</v>
      </c>
      <c r="M51" s="115"/>
      <c r="O51" s="106"/>
      <c r="P51" s="106"/>
      <c r="Q51" s="106"/>
      <c r="R51" s="106"/>
      <c r="S51" s="106"/>
      <c r="U51" s="106"/>
      <c r="V51" s="106"/>
      <c r="W51" s="106"/>
    </row>
    <row r="52" spans="2:23" ht="34.9" customHeight="1" x14ac:dyDescent="0.3">
      <c r="B52" s="187" t="s">
        <v>403</v>
      </c>
      <c r="C52" s="187"/>
      <c r="D52" s="187"/>
      <c r="E52" s="187"/>
      <c r="F52" s="187"/>
      <c r="G52" s="187"/>
      <c r="H52" s="115">
        <f ca="1">H51</f>
        <v>0</v>
      </c>
      <c r="I52" s="115"/>
      <c r="J52" s="115">
        <f ca="1">J51</f>
        <v>0</v>
      </c>
      <c r="K52" s="115"/>
      <c r="L52" s="115">
        <f ca="1">L51</f>
        <v>0</v>
      </c>
      <c r="M52" s="106"/>
      <c r="O52" s="106"/>
      <c r="P52" s="106"/>
      <c r="Q52" s="106"/>
      <c r="R52" s="106"/>
      <c r="S52" s="106"/>
      <c r="U52" s="106"/>
      <c r="V52" s="106"/>
      <c r="W52" s="106"/>
    </row>
    <row r="53" spans="2:23" ht="34.9" customHeight="1" x14ac:dyDescent="0.3">
      <c r="B53" s="187" t="s">
        <v>404</v>
      </c>
      <c r="C53" s="187"/>
      <c r="D53" s="187"/>
      <c r="E53" s="187"/>
      <c r="F53" s="187"/>
      <c r="G53" s="187"/>
      <c r="H53" s="109">
        <v>0</v>
      </c>
      <c r="I53" s="109"/>
      <c r="J53" s="109">
        <v>0</v>
      </c>
      <c r="K53" s="109"/>
      <c r="L53" s="109">
        <v>0</v>
      </c>
      <c r="M53" s="106"/>
      <c r="O53" s="106"/>
      <c r="P53" s="106"/>
      <c r="Q53" s="106"/>
      <c r="R53" s="106"/>
      <c r="S53" s="106"/>
      <c r="U53" s="106"/>
      <c r="V53" s="106"/>
      <c r="W53" s="106"/>
    </row>
    <row r="54" spans="2:23" ht="10.15" customHeight="1" thickBot="1" x14ac:dyDescent="0.3">
      <c r="B54" s="113"/>
      <c r="C54" s="113"/>
      <c r="D54" s="113"/>
      <c r="E54" s="113"/>
      <c r="F54" s="113"/>
      <c r="G54" s="113"/>
      <c r="H54" s="114"/>
      <c r="I54" s="113"/>
      <c r="J54" s="113"/>
      <c r="K54" s="113"/>
      <c r="L54" s="113"/>
      <c r="M54" s="113"/>
      <c r="N54" s="113"/>
      <c r="O54" s="113"/>
      <c r="P54" s="113"/>
      <c r="Q54" s="113"/>
      <c r="R54" s="113"/>
      <c r="S54" s="113"/>
      <c r="T54" s="113"/>
      <c r="U54" s="113"/>
      <c r="V54" s="113"/>
      <c r="W54" s="113"/>
    </row>
    <row r="55" spans="2:23" ht="10.15" customHeight="1" x14ac:dyDescent="0.25">
      <c r="H55" s="105"/>
    </row>
    <row r="56" spans="2:23" ht="18" customHeight="1" x14ac:dyDescent="0.25">
      <c r="B56" s="112" t="s">
        <v>405</v>
      </c>
      <c r="C56" s="104"/>
      <c r="D56" s="104"/>
      <c r="E56" s="104"/>
      <c r="F56" s="104"/>
      <c r="G56" s="104"/>
      <c r="H56" s="104"/>
      <c r="I56" s="104"/>
      <c r="J56" s="104"/>
      <c r="K56" s="104"/>
      <c r="L56" s="104"/>
      <c r="M56" s="104"/>
      <c r="N56" s="104"/>
      <c r="O56" s="104"/>
      <c r="P56" s="104"/>
      <c r="Q56" s="104"/>
      <c r="R56" s="104"/>
      <c r="S56" s="104"/>
      <c r="T56" s="104"/>
      <c r="U56" s="104"/>
      <c r="V56" s="104"/>
      <c r="W56" s="104"/>
    </row>
    <row r="57" spans="2:23" ht="10.15" customHeight="1" x14ac:dyDescent="0.25">
      <c r="B57" s="111"/>
      <c r="C57" s="110"/>
      <c r="D57" s="110"/>
      <c r="E57" s="110"/>
      <c r="F57" s="110"/>
      <c r="G57" s="110"/>
      <c r="H57" s="110"/>
      <c r="I57" s="110"/>
      <c r="J57" s="110"/>
      <c r="K57" s="110"/>
      <c r="L57" s="110"/>
      <c r="M57" s="110"/>
      <c r="N57" s="110"/>
      <c r="O57" s="110"/>
      <c r="P57" s="110"/>
      <c r="Q57" s="110"/>
      <c r="R57" s="110"/>
      <c r="S57" s="110"/>
      <c r="T57" s="110"/>
      <c r="U57" s="110"/>
      <c r="V57" s="110"/>
      <c r="W57" s="110"/>
    </row>
    <row r="58" spans="2:23" ht="34.9" customHeight="1" x14ac:dyDescent="0.3">
      <c r="B58" s="186" t="s">
        <v>406</v>
      </c>
      <c r="C58" s="186"/>
      <c r="D58" s="186"/>
      <c r="E58" s="186"/>
      <c r="F58" s="186"/>
      <c r="G58" s="186"/>
      <c r="H58" s="138">
        <f ca="1">H14</f>
        <v>0</v>
      </c>
      <c r="I58" s="109"/>
      <c r="J58" s="138">
        <f ca="1">J14</f>
        <v>0</v>
      </c>
      <c r="K58" s="109"/>
      <c r="L58" s="138">
        <f ca="1">L14</f>
        <v>0</v>
      </c>
      <c r="M58" s="106"/>
      <c r="O58" s="106"/>
      <c r="P58" s="106"/>
      <c r="Q58" s="106"/>
      <c r="R58" s="106"/>
      <c r="S58" s="106"/>
      <c r="U58" s="106"/>
      <c r="V58" s="106"/>
      <c r="W58" s="106"/>
    </row>
    <row r="59" spans="2:23" ht="34.9" customHeight="1" x14ac:dyDescent="0.3">
      <c r="B59" s="186" t="s">
        <v>407</v>
      </c>
      <c r="C59" s="186"/>
      <c r="D59" s="186"/>
      <c r="E59" s="186"/>
      <c r="F59" s="186"/>
      <c r="G59" s="186"/>
      <c r="H59" s="109">
        <v>0</v>
      </c>
      <c r="I59" s="109"/>
      <c r="J59" s="109">
        <v>0</v>
      </c>
      <c r="K59" s="109"/>
      <c r="L59" s="109">
        <v>0</v>
      </c>
      <c r="M59" s="106"/>
      <c r="O59" s="106"/>
      <c r="P59" s="106"/>
      <c r="Q59" s="106"/>
      <c r="R59" s="106"/>
      <c r="S59" s="106"/>
      <c r="U59" s="106"/>
      <c r="V59" s="106"/>
      <c r="W59" s="106"/>
    </row>
    <row r="60" spans="2:23" ht="34.9" customHeight="1" x14ac:dyDescent="0.3">
      <c r="B60" s="186" t="s">
        <v>408</v>
      </c>
      <c r="C60" s="186"/>
      <c r="D60" s="186"/>
      <c r="E60" s="186"/>
      <c r="F60" s="186"/>
      <c r="G60" s="186"/>
      <c r="H60" s="109"/>
      <c r="I60" s="107"/>
      <c r="J60" s="108"/>
      <c r="K60" s="108"/>
      <c r="L60" s="107"/>
      <c r="M60" s="106"/>
      <c r="O60" s="106"/>
      <c r="P60" s="106"/>
      <c r="Q60" s="106"/>
      <c r="R60" s="106"/>
      <c r="S60" s="106"/>
      <c r="U60" s="106"/>
      <c r="V60" s="106"/>
      <c r="W60" s="106"/>
    </row>
    <row r="61" spans="2:23" ht="10.15" customHeight="1" x14ac:dyDescent="0.25">
      <c r="H61" s="105"/>
    </row>
    <row r="62" spans="2:23" ht="18" x14ac:dyDescent="0.25">
      <c r="B62" s="104" t="s">
        <v>409</v>
      </c>
      <c r="C62" s="104"/>
      <c r="D62" s="104"/>
      <c r="E62" s="104"/>
      <c r="F62" s="104"/>
      <c r="G62" s="104"/>
      <c r="H62" s="104"/>
      <c r="I62" s="104"/>
      <c r="J62" s="104"/>
      <c r="K62" s="104"/>
      <c r="L62" s="104"/>
      <c r="M62" s="104"/>
      <c r="N62" s="104"/>
      <c r="O62" s="104"/>
      <c r="P62" s="104"/>
      <c r="Q62" s="104"/>
      <c r="R62" s="104"/>
      <c r="S62" s="104"/>
      <c r="T62" s="104"/>
      <c r="U62" s="104"/>
      <c r="V62" s="104"/>
      <c r="W62" s="104"/>
    </row>
    <row r="63" spans="2:23" ht="10.15" customHeight="1" x14ac:dyDescent="0.25">
      <c r="B63" s="103"/>
      <c r="C63" s="103"/>
      <c r="D63" s="103"/>
      <c r="E63" s="103"/>
      <c r="F63" s="103"/>
      <c r="G63" s="103"/>
      <c r="H63" s="102"/>
      <c r="I63" s="102"/>
      <c r="J63" s="102"/>
      <c r="K63" s="102"/>
      <c r="L63" s="102"/>
      <c r="M63" s="102"/>
      <c r="N63" s="102"/>
      <c r="O63" s="102"/>
      <c r="P63" s="102"/>
      <c r="Q63" s="102"/>
      <c r="R63" s="102"/>
      <c r="S63" s="102"/>
      <c r="T63" s="102"/>
      <c r="U63" s="102"/>
      <c r="V63" s="102"/>
    </row>
    <row r="64" spans="2:23" s="97" customFormat="1" ht="45" customHeight="1" x14ac:dyDescent="0.3">
      <c r="B64" s="181" t="s">
        <v>410</v>
      </c>
      <c r="C64" s="181"/>
      <c r="D64" s="181"/>
      <c r="E64" s="181"/>
      <c r="F64" s="181"/>
      <c r="G64" s="181"/>
      <c r="H64" s="100">
        <v>0</v>
      </c>
      <c r="I64" s="101"/>
      <c r="J64" s="169" t="s">
        <v>411</v>
      </c>
      <c r="K64" s="169"/>
      <c r="L64" s="169"/>
      <c r="M64" s="169"/>
      <c r="N64" s="169"/>
      <c r="O64" s="169"/>
      <c r="P64" s="100">
        <v>0</v>
      </c>
      <c r="Q64" s="99"/>
      <c r="R64" s="169" t="s">
        <v>412</v>
      </c>
      <c r="S64" s="169"/>
      <c r="T64" s="169"/>
      <c r="U64" s="169"/>
      <c r="V64" s="100">
        <v>0</v>
      </c>
    </row>
    <row r="65" spans="2:24" s="97" customFormat="1" ht="45" customHeight="1" x14ac:dyDescent="0.3">
      <c r="B65" s="181" t="s">
        <v>413</v>
      </c>
      <c r="C65" s="181"/>
      <c r="D65" s="181"/>
      <c r="E65" s="181"/>
      <c r="F65" s="181"/>
      <c r="G65" s="181"/>
      <c r="H65" s="100">
        <v>0</v>
      </c>
      <c r="I65" s="101"/>
      <c r="J65" s="169" t="s">
        <v>414</v>
      </c>
      <c r="K65" s="169"/>
      <c r="L65" s="169"/>
      <c r="M65" s="169"/>
      <c r="N65" s="169"/>
      <c r="O65" s="169"/>
      <c r="P65" s="100">
        <v>0</v>
      </c>
      <c r="Q65" s="99"/>
      <c r="R65" s="169" t="s">
        <v>415</v>
      </c>
      <c r="S65" s="169"/>
      <c r="T65" s="169"/>
      <c r="U65" s="169"/>
      <c r="V65" s="100">
        <v>0</v>
      </c>
    </row>
    <row r="66" spans="2:24" s="97" customFormat="1" ht="45" customHeight="1" x14ac:dyDescent="0.3">
      <c r="B66" s="181" t="s">
        <v>416</v>
      </c>
      <c r="C66" s="181"/>
      <c r="D66" s="181"/>
      <c r="E66" s="181"/>
      <c r="F66" s="181"/>
      <c r="G66" s="181"/>
      <c r="H66" s="100">
        <v>0</v>
      </c>
      <c r="I66" s="101"/>
      <c r="J66" s="169" t="s">
        <v>417</v>
      </c>
      <c r="K66" s="169"/>
      <c r="L66" s="169"/>
      <c r="M66" s="169"/>
      <c r="N66" s="169"/>
      <c r="O66" s="169"/>
      <c r="P66" s="100">
        <v>0</v>
      </c>
      <c r="Q66" s="99"/>
      <c r="R66" s="169" t="s">
        <v>355</v>
      </c>
      <c r="S66" s="169"/>
      <c r="T66" s="169"/>
      <c r="U66" s="169"/>
      <c r="V66" s="100">
        <v>0</v>
      </c>
    </row>
    <row r="67" spans="2:24" s="97" customFormat="1" ht="45" customHeight="1" x14ac:dyDescent="0.3">
      <c r="B67" s="181" t="s">
        <v>418</v>
      </c>
      <c r="C67" s="181"/>
      <c r="D67" s="181"/>
      <c r="E67" s="181"/>
      <c r="F67" s="181"/>
      <c r="G67" s="181"/>
      <c r="H67" s="100">
        <v>0</v>
      </c>
      <c r="I67" s="101"/>
      <c r="J67" s="169" t="s">
        <v>419</v>
      </c>
      <c r="K67" s="169"/>
      <c r="L67" s="169"/>
      <c r="M67" s="169"/>
      <c r="N67" s="169"/>
      <c r="O67" s="169"/>
      <c r="P67" s="125">
        <f ca="1">SUM(H14:L14)</f>
        <v>0</v>
      </c>
      <c r="Q67" s="99"/>
      <c r="R67" s="169" t="s">
        <v>420</v>
      </c>
      <c r="S67" s="169"/>
      <c r="T67" s="169"/>
      <c r="U67" s="169"/>
      <c r="V67" s="100">
        <v>0</v>
      </c>
    </row>
    <row r="68" spans="2:24" s="97" customFormat="1" ht="45" customHeight="1" x14ac:dyDescent="0.3">
      <c r="B68" s="181" t="s">
        <v>421</v>
      </c>
      <c r="C68" s="181"/>
      <c r="D68" s="181"/>
      <c r="E68" s="181"/>
      <c r="F68" s="181"/>
      <c r="G68" s="181"/>
      <c r="H68" s="100">
        <v>0</v>
      </c>
      <c r="I68" s="101"/>
      <c r="J68" s="169" t="s">
        <v>422</v>
      </c>
      <c r="K68" s="169"/>
      <c r="L68" s="169"/>
      <c r="M68" s="169"/>
      <c r="N68" s="169"/>
      <c r="O68" s="169"/>
      <c r="P68" s="100">
        <v>0</v>
      </c>
      <c r="Q68" s="99"/>
      <c r="R68" s="169" t="s">
        <v>423</v>
      </c>
      <c r="S68" s="169"/>
      <c r="T68" s="169"/>
      <c r="U68" s="169"/>
      <c r="V68" s="100">
        <v>0</v>
      </c>
    </row>
    <row r="69" spans="2:24" s="97" customFormat="1" ht="45" customHeight="1" x14ac:dyDescent="0.3">
      <c r="B69" s="181" t="s">
        <v>424</v>
      </c>
      <c r="C69" s="181"/>
      <c r="D69" s="181"/>
      <c r="E69" s="181"/>
      <c r="F69" s="181"/>
      <c r="G69" s="181"/>
      <c r="H69" s="100">
        <v>0</v>
      </c>
      <c r="I69" s="101"/>
      <c r="J69" s="169" t="s">
        <v>425</v>
      </c>
      <c r="K69" s="169"/>
      <c r="L69" s="169"/>
      <c r="M69" s="169"/>
      <c r="N69" s="169"/>
      <c r="O69" s="169"/>
      <c r="P69" s="100">
        <v>0</v>
      </c>
      <c r="Q69" s="99"/>
      <c r="R69" s="169" t="s">
        <v>426</v>
      </c>
      <c r="S69" s="169"/>
      <c r="T69" s="169"/>
      <c r="U69" s="169"/>
      <c r="V69" s="100">
        <v>0</v>
      </c>
    </row>
    <row r="70" spans="2:24" s="97" customFormat="1" ht="45" customHeight="1" x14ac:dyDescent="0.3">
      <c r="B70" s="181" t="s">
        <v>427</v>
      </c>
      <c r="C70" s="181"/>
      <c r="D70" s="181"/>
      <c r="E70" s="181"/>
      <c r="F70" s="181"/>
      <c r="G70" s="181"/>
      <c r="H70" s="100">
        <v>0</v>
      </c>
      <c r="I70" s="101"/>
      <c r="J70" s="169" t="s">
        <v>428</v>
      </c>
      <c r="K70" s="169"/>
      <c r="L70" s="169"/>
      <c r="M70" s="169"/>
      <c r="N70" s="169"/>
      <c r="O70" s="169"/>
      <c r="P70" s="100">
        <v>0</v>
      </c>
      <c r="Q70" s="99"/>
      <c r="R70" s="169" t="s">
        <v>429</v>
      </c>
      <c r="S70" s="169"/>
      <c r="T70" s="169"/>
      <c r="U70" s="169"/>
      <c r="V70" s="100">
        <v>0</v>
      </c>
    </row>
    <row r="71" spans="2:24" s="97" customFormat="1" ht="45" customHeight="1" x14ac:dyDescent="0.3">
      <c r="B71" s="181" t="s">
        <v>430</v>
      </c>
      <c r="C71" s="181"/>
      <c r="D71" s="181"/>
      <c r="E71" s="181"/>
      <c r="F71" s="181"/>
      <c r="G71" s="181"/>
      <c r="H71" s="100">
        <v>0</v>
      </c>
      <c r="I71" s="101"/>
      <c r="J71" s="169" t="s">
        <v>431</v>
      </c>
      <c r="K71" s="169"/>
      <c r="L71" s="169"/>
      <c r="M71" s="169"/>
      <c r="N71" s="169"/>
      <c r="O71" s="169"/>
      <c r="P71" s="100">
        <v>0</v>
      </c>
      <c r="Q71" s="99"/>
      <c r="R71" s="169" t="s">
        <v>432</v>
      </c>
      <c r="S71" s="169"/>
      <c r="T71" s="169"/>
      <c r="U71" s="169"/>
      <c r="V71" s="100">
        <v>0</v>
      </c>
    </row>
    <row r="72" spans="2:24" s="97" customFormat="1" ht="45" customHeight="1" x14ac:dyDescent="0.3">
      <c r="B72" s="181" t="s">
        <v>433</v>
      </c>
      <c r="C72" s="181"/>
      <c r="D72" s="181"/>
      <c r="E72" s="181"/>
      <c r="F72" s="181"/>
      <c r="G72" s="181"/>
      <c r="H72" s="100">
        <v>0</v>
      </c>
      <c r="I72" s="101"/>
      <c r="J72" s="185" t="s">
        <v>434</v>
      </c>
      <c r="K72" s="185"/>
      <c r="L72" s="185"/>
      <c r="M72" s="185"/>
      <c r="N72" s="185"/>
      <c r="O72" s="185"/>
      <c r="P72" s="100">
        <v>0</v>
      </c>
      <c r="Q72" s="99"/>
      <c r="R72" s="169" t="s">
        <v>435</v>
      </c>
      <c r="S72" s="169"/>
      <c r="T72" s="169"/>
      <c r="U72" s="169"/>
      <c r="V72" s="98">
        <v>0</v>
      </c>
      <c r="W72" s="96"/>
      <c r="X72" s="96"/>
    </row>
    <row r="73" spans="2:24" ht="30" customHeight="1" x14ac:dyDescent="0.3">
      <c r="B73" s="97"/>
      <c r="C73" s="97"/>
      <c r="D73" s="97"/>
      <c r="E73" s="97"/>
      <c r="F73" s="97"/>
      <c r="G73" s="97"/>
      <c r="Q73" s="95"/>
      <c r="R73" s="182" t="s">
        <v>436</v>
      </c>
      <c r="S73" s="182"/>
      <c r="T73" s="182"/>
      <c r="U73" s="182"/>
      <c r="V73" s="182"/>
      <c r="W73" s="96"/>
      <c r="X73" s="96"/>
    </row>
    <row r="74" spans="2:24" ht="30" customHeight="1" x14ac:dyDescent="0.25">
      <c r="Q74" s="95"/>
      <c r="R74" s="183"/>
      <c r="S74" s="183"/>
      <c r="T74" s="183"/>
      <c r="U74" s="183"/>
      <c r="V74" s="183"/>
      <c r="W74" s="96"/>
      <c r="X74" s="96"/>
    </row>
    <row r="75" spans="2:24" ht="30" customHeight="1" x14ac:dyDescent="0.25">
      <c r="Q75" s="95"/>
      <c r="R75" s="183"/>
      <c r="S75" s="183"/>
      <c r="T75" s="183"/>
      <c r="U75" s="183"/>
      <c r="V75" s="183"/>
    </row>
    <row r="76" spans="2:24" ht="30" customHeight="1" x14ac:dyDescent="0.25">
      <c r="Q76" s="94"/>
      <c r="R76" s="184"/>
      <c r="S76" s="184"/>
      <c r="T76" s="184"/>
      <c r="U76" s="184"/>
      <c r="V76" s="184"/>
    </row>
    <row r="77" spans="2:24" ht="30" customHeight="1" x14ac:dyDescent="0.25"/>
    <row r="78" spans="2:24" ht="30" customHeight="1" x14ac:dyDescent="0.25"/>
    <row r="79" spans="2:24" ht="30" customHeight="1" x14ac:dyDescent="0.25"/>
    <row r="80" spans="2:24" ht="30" customHeight="1" x14ac:dyDescent="0.25"/>
    <row r="81" ht="30"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row r="90" ht="30" customHeight="1" x14ac:dyDescent="0.25"/>
  </sheetData>
  <mergeCells count="62">
    <mergeCell ref="B22:G22"/>
    <mergeCell ref="B42:G42"/>
    <mergeCell ref="B43:G43"/>
    <mergeCell ref="B44:G44"/>
    <mergeCell ref="B46:G46"/>
    <mergeCell ref="B45:G45"/>
    <mergeCell ref="B23:G23"/>
    <mergeCell ref="B28:G28"/>
    <mergeCell ref="B33:G33"/>
    <mergeCell ref="B34:G34"/>
    <mergeCell ref="B35:G35"/>
    <mergeCell ref="B36:G36"/>
    <mergeCell ref="B41:G41"/>
    <mergeCell ref="B59:G59"/>
    <mergeCell ref="B60:G60"/>
    <mergeCell ref="B58:G58"/>
    <mergeCell ref="B51:G51"/>
    <mergeCell ref="B52:G52"/>
    <mergeCell ref="B53:G53"/>
    <mergeCell ref="J71:O71"/>
    <mergeCell ref="J72:O72"/>
    <mergeCell ref="R69:U69"/>
    <mergeCell ref="R70:U70"/>
    <mergeCell ref="R71:U71"/>
    <mergeCell ref="J65:O65"/>
    <mergeCell ref="J66:O66"/>
    <mergeCell ref="J67:O67"/>
    <mergeCell ref="R64:U64"/>
    <mergeCell ref="J64:O64"/>
    <mergeCell ref="R67:U67"/>
    <mergeCell ref="B71:G71"/>
    <mergeCell ref="B72:G72"/>
    <mergeCell ref="R72:U72"/>
    <mergeCell ref="B64:G64"/>
    <mergeCell ref="R73:V76"/>
    <mergeCell ref="B65:G65"/>
    <mergeCell ref="B66:G66"/>
    <mergeCell ref="B67:G67"/>
    <mergeCell ref="B68:G68"/>
    <mergeCell ref="B69:G69"/>
    <mergeCell ref="B70:G70"/>
    <mergeCell ref="J68:O68"/>
    <mergeCell ref="J69:O69"/>
    <mergeCell ref="J70:O70"/>
    <mergeCell ref="R65:U65"/>
    <mergeCell ref="R66:U66"/>
    <mergeCell ref="R68:U68"/>
    <mergeCell ref="B20:G20"/>
    <mergeCell ref="B21:G21"/>
    <mergeCell ref="B18:W18"/>
    <mergeCell ref="B2:W2"/>
    <mergeCell ref="B3:W3"/>
    <mergeCell ref="B4:W4"/>
    <mergeCell ref="H7:W7"/>
    <mergeCell ref="H6:W6"/>
    <mergeCell ref="B6:G6"/>
    <mergeCell ref="B7:G7"/>
    <mergeCell ref="B8:G8"/>
    <mergeCell ref="B9:G9"/>
    <mergeCell ref="B14:G14"/>
    <mergeCell ref="B15:G15"/>
    <mergeCell ref="H8:AC8"/>
  </mergeCells>
  <conditionalFormatting sqref="B64:G72">
    <cfRule type="expression" dxfId="42" priority="28">
      <formula>$H64&gt;0</formula>
    </cfRule>
  </conditionalFormatting>
  <conditionalFormatting sqref="H6">
    <cfRule type="containsText" dxfId="41" priority="48" operator="containsText" text="(Provider Name)">
      <formula>NOT(ISERROR(SEARCH("(Provider Name)",H6)))</formula>
    </cfRule>
  </conditionalFormatting>
  <conditionalFormatting sqref="H7">
    <cfRule type="containsText" dxfId="40" priority="47" operator="containsText" text="(Mobile Response Team Name)">
      <formula>NOT(ISERROR(SEARCH("(Mobile Response Team Name)",H7)))</formula>
    </cfRule>
  </conditionalFormatting>
  <conditionalFormatting sqref="H8">
    <cfRule type="containsText" dxfId="39" priority="46" operator="containsText" text="(Counties Served)">
      <formula>NOT(ISERROR(SEARCH("(Counties Served)",H8)))</formula>
    </cfRule>
  </conditionalFormatting>
  <conditionalFormatting sqref="H9">
    <cfRule type="containsText" dxfId="38" priority="21" operator="containsText" text="Month">
      <formula>NOT(ISERROR(SEARCH("Month",H9)))</formula>
    </cfRule>
  </conditionalFormatting>
  <conditionalFormatting sqref="H20:H23">
    <cfRule type="expression" dxfId="37" priority="32">
      <formula>AND(SUM($H$20:$H$23)&lt;&gt;$H$14, SUM($H$20:$H$23) &lt;&gt; 0, H20 &lt;&gt; 0)</formula>
    </cfRule>
  </conditionalFormatting>
  <conditionalFormatting sqref="H28">
    <cfRule type="expression" dxfId="36" priority="44">
      <formula>$H$28&gt;$H$14</formula>
    </cfRule>
  </conditionalFormatting>
  <conditionalFormatting sqref="H41:H46">
    <cfRule type="expression" priority="34">
      <formula>SUM($H$44:$H$46) = 0</formula>
    </cfRule>
    <cfRule type="expression" dxfId="35" priority="35">
      <formula>SUM($H$44:$H$46)&lt;&gt;$H$41</formula>
    </cfRule>
    <cfRule type="expression" dxfId="34" priority="25">
      <formula>$H$41&gt;$H$14</formula>
    </cfRule>
  </conditionalFormatting>
  <conditionalFormatting sqref="H64:H72">
    <cfRule type="cellIs" dxfId="33" priority="31" operator="equal">
      <formula>0</formula>
    </cfRule>
  </conditionalFormatting>
  <conditionalFormatting sqref="H14:L14">
    <cfRule type="cellIs" dxfId="32" priority="22" operator="equal">
      <formula>0</formula>
    </cfRule>
    <cfRule type="expression" dxfId="31" priority="24">
      <formula>SUM($H$15)&gt;$H$14</formula>
    </cfRule>
    <cfRule type="expression" dxfId="30" priority="33">
      <formula>AND(SUM($H$20:$H$23)&lt;&gt;0,SUM($H$20:$H$23)&lt;&gt;$H$14)</formula>
    </cfRule>
    <cfRule type="expression" dxfId="29" priority="40">
      <formula>AND(SUM($H$28)&gt;$H$14, SUM(H28) &lt;&gt; 0, H14 &lt;&gt; 0)</formula>
    </cfRule>
    <cfRule type="expression" dxfId="28" priority="41">
      <formula>AND(SUM($H41)&gt;$H$14, SUM(H41) &lt;&gt; 0, H14 &lt;&gt; 0)</formula>
    </cfRule>
  </conditionalFormatting>
  <conditionalFormatting sqref="H15:L15">
    <cfRule type="expression" dxfId="27" priority="37">
      <formula>$H$15&gt;$H$14</formula>
    </cfRule>
    <cfRule type="cellIs" dxfId="26" priority="39" operator="equal">
      <formula>0</formula>
    </cfRule>
  </conditionalFormatting>
  <conditionalFormatting sqref="H20:L23">
    <cfRule type="cellIs" dxfId="25" priority="23" operator="equal">
      <formula>0</formula>
    </cfRule>
  </conditionalFormatting>
  <conditionalFormatting sqref="H28:L28">
    <cfRule type="cellIs" dxfId="24" priority="38" operator="equal">
      <formula>0</formula>
    </cfRule>
  </conditionalFormatting>
  <conditionalFormatting sqref="H33:L36 B35:B36 N35:N36 T35:T36 X35:X36 H54:H55 H61">
    <cfRule type="cellIs" dxfId="23" priority="43" operator="equal">
      <formula>0</formula>
    </cfRule>
  </conditionalFormatting>
  <conditionalFormatting sqref="I9">
    <cfRule type="expression" dxfId="22" priority="18">
      <formula>$H$9=$J$9</formula>
    </cfRule>
  </conditionalFormatting>
  <conditionalFormatting sqref="I58:L59 H58:H60">
    <cfRule type="expression" dxfId="21" priority="11">
      <formula>$H$41&gt;$H$14</formula>
    </cfRule>
    <cfRule type="expression" dxfId="20" priority="14">
      <formula>SUM($H$44:$H$46)&lt;&gt;$H$41</formula>
    </cfRule>
    <cfRule type="expression" priority="13">
      <formula>SUM($H$44:$H$46) = 0</formula>
    </cfRule>
  </conditionalFormatting>
  <conditionalFormatting sqref="I51:M51 H51:H53 I52:L53">
    <cfRule type="expression" dxfId="19" priority="17">
      <formula>SUM($H$44:$H$46)&lt;&gt;$H$41</formula>
    </cfRule>
    <cfRule type="expression" priority="16">
      <formula>SUM($H$44:$H$46) = 0</formula>
    </cfRule>
    <cfRule type="expression" dxfId="18" priority="15">
      <formula>$H$41&gt;$H$14</formula>
    </cfRule>
  </conditionalFormatting>
  <conditionalFormatting sqref="J20:J23">
    <cfRule type="expression" dxfId="17" priority="10">
      <formula>AND(SUM($J$20:$J$23)&lt;&gt;$J$14, SUM($J$20:$J$23) &lt;&gt; 0, J20 &lt;&gt; 0)</formula>
    </cfRule>
  </conditionalFormatting>
  <conditionalFormatting sqref="J28">
    <cfRule type="expression" dxfId="16" priority="8">
      <formula>$J$28&gt;$J$14</formula>
    </cfRule>
  </conditionalFormatting>
  <conditionalFormatting sqref="J41:J46">
    <cfRule type="expression" dxfId="15" priority="4">
      <formula>SUM($J$44:$J$46)&lt;&gt;$J$41</formula>
    </cfRule>
    <cfRule type="expression" priority="5">
      <formula>SUM($J$44:$J$46) = 0</formula>
    </cfRule>
    <cfRule type="expression" dxfId="14" priority="6">
      <formula>$J$41&gt;$J$14</formula>
    </cfRule>
  </conditionalFormatting>
  <conditionalFormatting sqref="J9:K9">
    <cfRule type="containsText" dxfId="13" priority="20" operator="containsText" text="Month">
      <formula>NOT(ISERROR(SEARCH("Month",J9)))</formula>
    </cfRule>
  </conditionalFormatting>
  <conditionalFormatting sqref="J60:K60">
    <cfRule type="containsText" dxfId="12" priority="12" operator="containsText" text="WARNING">
      <formula>NOT(ISERROR(SEARCH("WARNING",J60)))</formula>
    </cfRule>
  </conditionalFormatting>
  <conditionalFormatting sqref="J64:O72">
    <cfRule type="expression" dxfId="11" priority="26">
      <formula>$P64&gt;0</formula>
    </cfRule>
  </conditionalFormatting>
  <conditionalFormatting sqref="L20:L23">
    <cfRule type="expression" dxfId="10" priority="9">
      <formula>AND(SUM($L$20:$L$23)&lt;&gt;$L$14, SUM($L$20:$L$23) &lt;&gt; 0, L20 &lt;&gt; 0)</formula>
    </cfRule>
  </conditionalFormatting>
  <conditionalFormatting sqref="L28">
    <cfRule type="expression" dxfId="9" priority="7">
      <formula>$L$28&gt;$L$14</formula>
    </cfRule>
  </conditionalFormatting>
  <conditionalFormatting sqref="L41:L46">
    <cfRule type="expression" priority="2">
      <formula>SUM($L$44:$L$46) = 0</formula>
    </cfRule>
    <cfRule type="expression" dxfId="8" priority="1">
      <formula>$L$41&gt;$L$14</formula>
    </cfRule>
    <cfRule type="expression" dxfId="7" priority="3">
      <formula>SUM($L$44:$L$46)&lt;&gt;$L$41</formula>
    </cfRule>
  </conditionalFormatting>
  <conditionalFormatting sqref="L9:M9">
    <cfRule type="containsText" dxfId="6" priority="19" operator="containsText" text="Year">
      <formula>NOT(ISERROR(SEARCH("Year",L9)))</formula>
    </cfRule>
  </conditionalFormatting>
  <conditionalFormatting sqref="N20:P20 N28 J29:K29 N41:P41 N44:P44">
    <cfRule type="containsText" dxfId="5" priority="42" operator="containsText" text="WARNING">
      <formula>NOT(ISERROR(SEARCH("WARNING",J20)))</formula>
    </cfRule>
  </conditionalFormatting>
  <conditionalFormatting sqref="O15 J16:K16">
    <cfRule type="containsText" dxfId="4" priority="36" operator="containsText" text="WARNING">
      <formula>NOT(ISERROR(SEARCH("WARNING",J15)))</formula>
    </cfRule>
  </conditionalFormatting>
  <conditionalFormatting sqref="P64:P72">
    <cfRule type="cellIs" dxfId="3" priority="30" operator="equal">
      <formula>0</formula>
    </cfRule>
  </conditionalFormatting>
  <conditionalFormatting sqref="R73">
    <cfRule type="containsText" dxfId="2" priority="45" operator="containsText" text="(List other sources of referrals here)">
      <formula>NOT(ISERROR(SEARCH("(List other sources of referrals here)",R73)))</formula>
    </cfRule>
  </conditionalFormatting>
  <conditionalFormatting sqref="R64:U72">
    <cfRule type="expression" dxfId="1" priority="27">
      <formula>$V64&gt;0</formula>
    </cfRule>
  </conditionalFormatting>
  <conditionalFormatting sqref="V64:V72">
    <cfRule type="cellIs" dxfId="0" priority="29" operator="equal">
      <formula>0</formula>
    </cfRule>
  </conditionalFormatting>
  <dataValidations count="36">
    <dataValidation type="whole" allowBlank="1" showInputMessage="1" showErrorMessage="1" promptTitle="Year" prompt="Enter the current year" sqref="M9" xr:uid="{896D6BA5-E17D-4C4E-8652-D2B13822A046}">
      <formula1>0</formula1>
      <formula2>1E+22</formula2>
    </dataValidation>
    <dataValidation type="decimal" operator="greaterThan" allowBlank="1" showInputMessage="1" showErrorMessage="1" promptTitle="[ENTER NUMERICAL VALUES ONLY]" prompt="Enter the average response time (in minutes) for calls requiring an acute response that received an in-person, face-to-face response only" sqref="I52 K52" xr:uid="{EFFBB218-B8EA-46A5-B18E-7F2FC9FD52B7}">
      <formula1>0</formula1>
    </dataValidation>
    <dataValidation type="decimal" operator="greaterThan" allowBlank="1" showInputMessage="1" showErrorMessage="1" promptTitle="[ENTER NUMERICAL VALUES ONLY]" prompt="Enter the average response time (in minutes) for all calls requiring an acute response" sqref="I51 K51 M51" xr:uid="{B5645B39-2E2B-4C2E-8418-5B28577B1B93}">
      <formula1>0</formula1>
    </dataValidation>
    <dataValidation allowBlank="1" showInputMessage="1" showErrorMessage="1" prompt="Enter the number of calls where Law Enforcement was involved with the response" sqref="H58:L58" xr:uid="{174B7FF7-56EF-4658-A139-F24ED343771E}"/>
    <dataValidation type="whole" operator="greaterThanOrEqual" allowBlank="1" showInputMessage="1" showErrorMessage="1" prompt="Enter the number of calls requiring an acute response that resulted in a voluntary examination (the person voluntarily went to the hospital or Baker Act Recieving Facility)" sqref="H45:L45" xr:uid="{BFF583CD-33AD-403E-8C62-3A1E18F8F984}">
      <formula1>0</formula1>
    </dataValidation>
    <dataValidation type="textLength" operator="greaterThan" allowBlank="1" showInputMessage="1" showErrorMessage="1" prompt="Please provide the reason(s) the team could not respond to the calls reported in the above cell" sqref="H60:W60" xr:uid="{9E14E4C5-6CE5-4C9C-9764-9DA2EA58268F}">
      <formula1>1</formula1>
    </dataValidation>
    <dataValidation type="whole" operator="greaterThanOrEqual" allowBlank="1" showInputMessage="1" showErrorMessage="1" prompt="Enter the number of calls the team could not respond to due to staff limitations, travel distance, or other factors" sqref="H59:L59" xr:uid="{EE94D0C3-C145-4961-A4F2-9F6A888CA7EA}">
      <formula1>0</formula1>
    </dataValidation>
    <dataValidation type="whole" operator="greaterThanOrEqual" allowBlank="1" showInputMessage="1" showErrorMessage="1" promptTitle="Examples include:" prompt="Parent, Foster Parent, Guardian, Relative, Friend, Spouse, Partner, Caregiver, Roommate, or Household Member" sqref="P72" xr:uid="{BBB86FE9-86F5-4F4E-8258-8015B812C4F0}">
      <formula1>0</formula1>
    </dataValidation>
    <dataValidation type="textLength" allowBlank="1" showInputMessage="1" showErrorMessage="1" prompt="Please provide the referral source for the &quot;other&quot; category" sqref="R73:V76" xr:uid="{7CAE34FF-92F0-4F8C-9B7E-4FC8D4533F7A}">
      <formula1>0</formula1>
      <formula2>50000</formula2>
    </dataValidation>
    <dataValidation type="whole" operator="greaterThanOrEqual" allowBlank="1" showInputMessage="1" showErrorMessage="1" prompt="Enter the number of calls received from this referral type" sqref="H64:H72 P64:P71 V64 V66:V72" xr:uid="{F00F6D4B-EF53-4300-8D74-AA8FAC1A408E}">
      <formula1>0</formula1>
    </dataValidation>
    <dataValidation type="whole" operator="greaterThanOrEqual" allowBlank="1" showInputMessage="1" showErrorMessage="1" prompt="Schools include K-12 educational settings, colleges, universities, etc.  _x000a__x000a_Calls received from any school personnel, including the School Resource Officer, would be captured." sqref="V65" xr:uid="{0E0057BF-09FD-4AED-A04F-FF345C1DD1FE}">
      <formula1>0</formula1>
    </dataValidation>
    <dataValidation operator="greaterThan" allowBlank="1" showInputMessage="1" showErrorMessage="1" prompt="Enter the counties served" sqref="H8:AC8" xr:uid="{4B68576F-0A8D-4588-9A28-D6C042B0BBA5}"/>
    <dataValidation type="textLength" operator="greaterThan" allowBlank="1" showInputMessage="1" showErrorMessage="1" prompt="Enter the MRT name" sqref="H7" xr:uid="{D3F0CE15-4056-4B03-8598-F79E11B8153D}">
      <formula1>1</formula1>
    </dataValidation>
    <dataValidation type="list" operator="greaterThan" showInputMessage="1" showErrorMessage="1" prompt="Enter the provider name" sqref="H6:W6" xr:uid="{3E839952-0948-4834-847C-BBE0E4548E5D}">
      <formula1>Providers</formula1>
    </dataValidation>
    <dataValidation type="whole" operator="greaterThanOrEqual" allowBlank="1" showInputMessage="1" showErrorMessage="1" prompt="Enter the number of calls requiring an acute response that were diverted from an involuntary examination" sqref="H46:L46" xr:uid="{76F97B73-00F4-454F-9534-78138415C463}">
      <formula1>0</formula1>
    </dataValidation>
    <dataValidation type="whole" operator="greaterThanOrEqual" allowBlank="1" showInputMessage="1" showErrorMessage="1" prompt="Enter the number of calls requiring an acute response that resulted in an involuntary examination" sqref="H44:L44" xr:uid="{D034BC45-A6BA-4F75-99F1-F0B1E89DD108}">
      <formula1>0</formula1>
    </dataValidation>
    <dataValidation type="whole" operator="greaterThanOrEqual" allowBlank="1" showInputMessage="1" showErrorMessage="1" prompt="Enter the number of calls originating at a school that resulted in an involuntary examination_x000a__x000a_Schools include K-12 educational settings, colleges, universities, etc. Calls from any school personnel would also be included." sqref="H43:L43" xr:uid="{05902A72-4DD4-4C27-8EAF-85BB5AC0C336}">
      <formula1>0</formula1>
    </dataValidation>
    <dataValidation type="whole" operator="greaterThanOrEqual" allowBlank="1" showInputMessage="1" showErrorMessage="1" prompt="Enter the number of calls for children under 18 requiring an acute response" sqref="H42:L42" xr:uid="{60707298-844A-4173-9F73-46A18E2354F3}">
      <formula1>0</formula1>
    </dataValidation>
    <dataValidation type="whole" operator="greaterThanOrEqual" allowBlank="1" showInputMessage="1" showErrorMessage="1" prompt="Enter the number of calls requiring an acute response" sqref="H41:L41" xr:uid="{4A95BAFA-73CC-43CE-B2F4-BB360546D63E}">
      <formula1>0</formula1>
    </dataValidation>
    <dataValidation type="whole" operator="greaterThanOrEqual" allowBlank="1" showInputMessage="1" showErrorMessage="1" prompt="Enter the number of calls involving children where parent/guardian was unable to be reached to obtain consent for services" sqref="H36:L36" xr:uid="{95B40437-0164-411E-8B3B-C14BD23D658D}">
      <formula1>0</formula1>
    </dataValidation>
    <dataValidation type="whole" operator="greaterThanOrEqual" allowBlank="1" showInputMessage="1" showErrorMessage="1" prompt="Enter the number of calls involving children where parent/guardian refused to provide consent for services" sqref="H35:L35" xr:uid="{716C004A-7476-4069-BBCE-58DB37E6F990}">
      <formula1>0</formula1>
    </dataValidation>
    <dataValidation type="whole" operator="greaterThanOrEqual" allowBlank="1" showInputMessage="1" showErrorMessage="1" prompt="Enter the number of calls involving children where parental/guardian consent was obtained" sqref="H34:L34" xr:uid="{FF8F42B2-E189-4297-8070-5B67A371365D}">
      <formula1>0</formula1>
    </dataValidation>
    <dataValidation type="whole" operator="greaterThanOrEqual" allowBlank="1" showInputMessage="1" showErrorMessage="1" prompt="Enter the number of calls for children currently involved with Child Welfare" sqref="H33:L33" xr:uid="{879A949F-48C2-4053-94C7-BB6E5F1C459F}">
      <formula1>0</formula1>
    </dataValidation>
    <dataValidation type="decimal" operator="greaterThan" allowBlank="1" showInputMessage="1" showErrorMessage="1" promptTitle="[ENTER NUMERICAL VALUES ONLY]" prompt="Enter the average response time (in minutes) for calls requiring an acute response that received a telehealth response only" sqref="H53:L53" xr:uid="{91B61A8A-86DF-4172-8453-82879A42350E}">
      <formula1>0</formula1>
    </dataValidation>
    <dataValidation type="whole" operator="greaterThanOrEqual" allowBlank="1" showInputMessage="1" showErrorMessage="1" prompt="Enter the number of calls for individuals 26 years old or older" sqref="H23:L23" xr:uid="{E7AC1818-69DA-499E-958A-BB8A4C7722D9}">
      <formula1>0</formula1>
    </dataValidation>
    <dataValidation type="whole" operator="greaterThanOrEqual" allowBlank="1" showInputMessage="1" showErrorMessage="1" prompt="Enter the number of calls involving a veteran" sqref="H28:L28" xr:uid="{301ECDD5-9371-449F-B771-069781B96F71}">
      <formula1>0</formula1>
    </dataValidation>
    <dataValidation type="whole" operator="greaterThanOrEqual" allowBlank="1" showInputMessage="1" showErrorMessage="1" prompt="Enter the unduplicated number of persons served during the reporting period" sqref="H15:L15" xr:uid="{0137A13C-18BE-433F-9DFD-DFED0F292AB2}">
      <formula1>0</formula1>
    </dataValidation>
    <dataValidation type="whole" operator="greaterThanOrEqual" allowBlank="1" showInputMessage="1" showErrorMessage="1" prompt="Enter the number of calls that were received during the reporting period" sqref="H14:L14" xr:uid="{965E555C-B3AB-413E-A2FD-B49704B94F54}">
      <formula1>0</formula1>
    </dataValidation>
    <dataValidation allowBlank="1" showInputMessage="1" showErrorMessage="1" prompt="Individuals 26 years old or older" sqref="B24:G25" xr:uid="{F1604988-E1B9-4FB3-BD90-16EF3A6DC9BE}"/>
    <dataValidation type="whole" operator="greaterThanOrEqual" allowBlank="1" showInputMessage="1" showErrorMessage="1" prompt="Enter the number of calls for individuals 18 to 25 years old" sqref="H22:L22" xr:uid="{F106A7BA-9EEC-4216-AD9E-7F4A6A95A55E}">
      <formula1>0</formula1>
    </dataValidation>
    <dataValidation type="whole" operator="greaterThanOrEqual" allowBlank="1" showInputMessage="1" showErrorMessage="1" prompt="Enter the number of calls for individuals 11 to 17 years old" sqref="H21:L21" xr:uid="{97367881-5A4B-48FE-8B90-4A4E40EEF47E}">
      <formula1>0</formula1>
    </dataValidation>
    <dataValidation type="whole" operator="greaterThanOrEqual" allowBlank="1" showInputMessage="1" showErrorMessage="1" prompt="Enter the number of calls for individuals 10 years old or younger" sqref="H20:L20" xr:uid="{BBBAA6CF-8555-4311-BAB3-8B0AAF93E731}">
      <formula1>0</formula1>
    </dataValidation>
    <dataValidation type="list" allowBlank="1" showInputMessage="1" showErrorMessage="1" sqref="H9" xr:uid="{A1A264CD-0434-4D9D-945E-58B56E7040B9}">
      <formula1>Month</formula1>
    </dataValidation>
    <dataValidation allowBlank="1" showInputMessage="1" showErrorMessage="1" promptTitle="Year" prompt="Enter the current year" sqref="L9" xr:uid="{C9E4DB72-6406-48FA-8BB1-651D079C275C}"/>
    <dataValidation type="decimal" operator="greaterThanOrEqual" allowBlank="1" showInputMessage="1" showErrorMessage="1" promptTitle="[ENTER NUMERICAL VALUES ONLY]" prompt="Enter the average response time (in minutes) for all calls requiring an acute response" sqref="H51 J51 L51" xr:uid="{39E2D66B-0001-49D6-BE1A-DD7AC40BE11A}">
      <formula1>0</formula1>
    </dataValidation>
    <dataValidation type="decimal" operator="greaterThanOrEqual" allowBlank="1" showInputMessage="1" showErrorMessage="1" promptTitle="[ENTER NUMERICAL VALUES ONLY]" prompt="Enter the average response time (in minutes) for calls requiring an acute response that received an in-person, face-to-face response only" sqref="H52 J52 L52" xr:uid="{9790596C-0953-46B1-A95B-15C1B397502F}">
      <formula1>0</formula1>
    </dataValidation>
  </dataValidations>
  <pageMargins left="0.7" right="0.7" top="0.75" bottom="0.75" header="0.3" footer="0.3"/>
  <pageSetup orientation="portrait" r:id="rId1"/>
  <headerFooter>
    <oddHeader>&amp;L&amp;G</oddHeader>
    <oddFooter>&amp;RJuly 1, 2023</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D735-8C2A-4958-9D33-C9AF505552E4}">
  <sheetPr codeName="Sheet18"/>
  <dimension ref="A1:J5"/>
  <sheetViews>
    <sheetView workbookViewId="0">
      <selection activeCell="F6" sqref="F6"/>
    </sheetView>
  </sheetViews>
  <sheetFormatPr defaultColWidth="8.7109375" defaultRowHeight="15" x14ac:dyDescent="0.25"/>
  <cols>
    <col min="1" max="1" width="32.42578125" bestFit="1" customWidth="1"/>
    <col min="2" max="2" width="10.7109375" bestFit="1" customWidth="1"/>
  </cols>
  <sheetData>
    <row r="1" spans="1:10" x14ac:dyDescent="0.25">
      <c r="A1" t="s">
        <v>437</v>
      </c>
      <c r="B1" t="s">
        <v>438</v>
      </c>
      <c r="D1" t="s">
        <v>49</v>
      </c>
      <c r="E1" t="s">
        <v>439</v>
      </c>
      <c r="F1" t="s">
        <v>440</v>
      </c>
      <c r="H1" s="134" t="s">
        <v>441</v>
      </c>
      <c r="J1" s="134" t="s">
        <v>38</v>
      </c>
    </row>
    <row r="2" spans="1:10" x14ac:dyDescent="0.25">
      <c r="A2" t="s">
        <v>374</v>
      </c>
      <c r="B2" t="s">
        <v>442</v>
      </c>
      <c r="D2" t="s">
        <v>53</v>
      </c>
      <c r="E2" t="s">
        <v>55</v>
      </c>
      <c r="F2">
        <v>2025</v>
      </c>
      <c r="H2" s="135" t="s">
        <v>137</v>
      </c>
      <c r="J2" s="135" t="s">
        <v>137</v>
      </c>
    </row>
    <row r="3" spans="1:10" x14ac:dyDescent="0.25">
      <c r="A3" t="s">
        <v>443</v>
      </c>
      <c r="B3" t="s">
        <v>444</v>
      </c>
      <c r="D3" t="s">
        <v>56</v>
      </c>
      <c r="E3" t="s">
        <v>58</v>
      </c>
      <c r="F3">
        <v>2025</v>
      </c>
      <c r="H3" s="136" t="s">
        <v>138</v>
      </c>
      <c r="J3" s="136" t="s">
        <v>445</v>
      </c>
    </row>
    <row r="4" spans="1:10" x14ac:dyDescent="0.25">
      <c r="A4" t="s">
        <v>446</v>
      </c>
      <c r="B4" t="s">
        <v>447</v>
      </c>
      <c r="D4" t="s">
        <v>59</v>
      </c>
      <c r="E4" t="s">
        <v>61</v>
      </c>
      <c r="F4">
        <v>2026</v>
      </c>
      <c r="H4" s="135" t="s">
        <v>139</v>
      </c>
      <c r="J4" s="135" t="s">
        <v>448</v>
      </c>
    </row>
    <row r="5" spans="1:10" x14ac:dyDescent="0.25">
      <c r="A5" t="s">
        <v>449</v>
      </c>
      <c r="B5" t="s">
        <v>142</v>
      </c>
      <c r="D5" t="s">
        <v>62</v>
      </c>
      <c r="E5" t="s">
        <v>64</v>
      </c>
      <c r="F5">
        <v>2026</v>
      </c>
      <c r="H5" s="136" t="s">
        <v>308</v>
      </c>
      <c r="J5" s="136" t="s">
        <v>308</v>
      </c>
    </row>
  </sheetData>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R248"/>
  <sheetViews>
    <sheetView workbookViewId="0">
      <pane ySplit="1" topLeftCell="A2" activePane="bottomLeft" state="frozen"/>
      <selection activeCell="E1" sqref="E1"/>
      <selection pane="bottomLeft" activeCell="A70" sqref="A2:XFD70"/>
    </sheetView>
  </sheetViews>
  <sheetFormatPr defaultColWidth="9.140625" defaultRowHeight="15" x14ac:dyDescent="0.25"/>
  <cols>
    <col min="1" max="1" width="17" style="4" customWidth="1"/>
    <col min="2" max="2" width="14.7109375" style="4" customWidth="1"/>
    <col min="3" max="3" width="17" style="4" customWidth="1"/>
    <col min="4" max="4" width="22.42578125" style="4" bestFit="1" customWidth="1"/>
    <col min="5" max="5" width="14.42578125" style="4" customWidth="1"/>
    <col min="6" max="6" width="25.28515625" style="4" customWidth="1"/>
    <col min="7" max="8" width="14.42578125" style="4" customWidth="1"/>
    <col min="9" max="9" width="9.7109375" style="4" hidden="1" customWidth="1"/>
    <col min="10" max="10" width="10.7109375" style="4" bestFit="1" customWidth="1"/>
    <col min="11" max="11" width="9.140625" style="42"/>
    <col min="12" max="14" width="9.140625" style="4"/>
    <col min="15" max="15" width="11.42578125" style="4" customWidth="1"/>
    <col min="16" max="17" width="13.28515625" style="4" customWidth="1"/>
    <col min="18" max="18" width="9.140625" style="45"/>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2"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5" customFormat="1" x14ac:dyDescent="0.25">
      <c r="A2" s="7"/>
      <c r="D2" s="49"/>
      <c r="I2" s="7"/>
      <c r="J2" s="7"/>
      <c r="K2" s="39"/>
      <c r="R2" s="51"/>
      <c r="S2" s="44"/>
      <c r="T2" s="44"/>
      <c r="AR2" s="4"/>
    </row>
    <row r="3" spans="1:44" s="8" customFormat="1" x14ac:dyDescent="0.25">
      <c r="A3" s="52"/>
      <c r="D3" s="49"/>
      <c r="F3" s="5"/>
      <c r="I3" s="52"/>
      <c r="J3" s="52"/>
      <c r="K3" s="39"/>
      <c r="R3" s="46"/>
      <c r="S3" s="44"/>
      <c r="T3" s="46"/>
      <c r="AR3" s="4"/>
    </row>
    <row r="4" spans="1:44" s="49" customFormat="1" x14ac:dyDescent="0.25">
      <c r="A4" s="50"/>
      <c r="F4" s="5"/>
      <c r="G4" s="5"/>
      <c r="H4" s="5"/>
      <c r="I4" s="7"/>
      <c r="J4" s="7"/>
      <c r="K4" s="39"/>
      <c r="L4" s="5"/>
      <c r="M4" s="5"/>
      <c r="N4" s="5"/>
      <c r="O4" s="5"/>
      <c r="P4" s="5"/>
      <c r="R4" s="51"/>
      <c r="S4" s="44"/>
      <c r="T4" s="51"/>
      <c r="AQ4" s="5"/>
      <c r="AR4" s="4"/>
    </row>
    <row r="5" spans="1:44" s="8" customFormat="1" x14ac:dyDescent="0.25">
      <c r="A5" s="52"/>
      <c r="D5" s="49"/>
      <c r="F5" s="5"/>
      <c r="I5" s="52"/>
      <c r="J5" s="52"/>
      <c r="K5" s="39"/>
      <c r="R5" s="46"/>
      <c r="S5" s="44"/>
      <c r="T5" s="46"/>
      <c r="AR5" s="4"/>
    </row>
    <row r="6" spans="1:44" s="49" customFormat="1" x14ac:dyDescent="0.25">
      <c r="A6" s="50"/>
      <c r="F6" s="5"/>
      <c r="I6" s="50"/>
      <c r="J6" s="50"/>
      <c r="K6" s="39"/>
      <c r="N6" s="5"/>
      <c r="O6" s="5"/>
      <c r="P6" s="5"/>
      <c r="Q6" s="5"/>
      <c r="R6" s="51"/>
      <c r="S6" s="44"/>
      <c r="T6" s="51"/>
      <c r="AR6" s="4"/>
    </row>
    <row r="7" spans="1:44" s="8" customFormat="1" x14ac:dyDescent="0.25">
      <c r="A7" s="52"/>
      <c r="D7" s="49"/>
      <c r="F7" s="5"/>
      <c r="I7" s="52"/>
      <c r="J7" s="52"/>
      <c r="K7" s="39"/>
      <c r="R7" s="46"/>
      <c r="S7" s="44"/>
      <c r="T7" s="46"/>
      <c r="AR7" s="4"/>
    </row>
    <row r="8" spans="1:44" s="49" customFormat="1" x14ac:dyDescent="0.25">
      <c r="A8" s="50"/>
      <c r="F8" s="5"/>
      <c r="I8" s="50"/>
      <c r="J8" s="50"/>
      <c r="K8" s="39"/>
      <c r="R8" s="51"/>
      <c r="S8" s="44"/>
      <c r="T8" s="51"/>
      <c r="V8" s="5"/>
      <c r="AR8" s="4"/>
    </row>
    <row r="9" spans="1:44" s="8" customFormat="1" x14ac:dyDescent="0.25">
      <c r="A9" s="52"/>
      <c r="D9" s="49"/>
      <c r="F9" s="5"/>
      <c r="I9" s="52"/>
      <c r="J9" s="52"/>
      <c r="K9" s="39"/>
      <c r="R9" s="46"/>
      <c r="S9" s="44"/>
      <c r="T9" s="46"/>
      <c r="AQ9" s="49"/>
      <c r="AR9" s="4"/>
    </row>
    <row r="10" spans="1:44" s="5" customFormat="1" x14ac:dyDescent="0.25">
      <c r="A10" s="7"/>
      <c r="D10" s="49"/>
      <c r="I10" s="7"/>
      <c r="J10" s="7"/>
      <c r="K10" s="39"/>
      <c r="Q10" s="49"/>
      <c r="R10" s="44"/>
      <c r="S10" s="44"/>
      <c r="T10" s="44"/>
      <c r="AP10" s="49"/>
      <c r="AR10" s="4"/>
    </row>
    <row r="11" spans="1:44" s="8" customFormat="1" x14ac:dyDescent="0.25">
      <c r="A11" s="52"/>
      <c r="D11" s="49"/>
      <c r="F11" s="5"/>
      <c r="I11" s="52"/>
      <c r="J11" s="52"/>
      <c r="K11" s="39"/>
      <c r="R11" s="46"/>
      <c r="S11" s="44"/>
      <c r="T11" s="46"/>
      <c r="AR11" s="4"/>
    </row>
    <row r="12" spans="1:44" s="49" customFormat="1" x14ac:dyDescent="0.25">
      <c r="A12" s="50"/>
      <c r="F12" s="5"/>
      <c r="I12" s="50"/>
      <c r="J12" s="50"/>
      <c r="K12" s="39"/>
      <c r="R12" s="51"/>
      <c r="S12" s="44"/>
      <c r="T12" s="51"/>
      <c r="AR12" s="4"/>
    </row>
    <row r="13" spans="1:44" s="8" customFormat="1" x14ac:dyDescent="0.25">
      <c r="A13" s="52"/>
      <c r="D13" s="49"/>
      <c r="F13" s="5"/>
      <c r="I13" s="52"/>
      <c r="J13" s="52"/>
      <c r="K13" s="39"/>
      <c r="R13" s="46"/>
      <c r="S13" s="44"/>
      <c r="T13" s="46"/>
      <c r="AR13" s="4"/>
    </row>
    <row r="14" spans="1:44" s="49" customFormat="1" x14ac:dyDescent="0.25">
      <c r="A14" s="50"/>
      <c r="F14" s="5"/>
      <c r="I14" s="50"/>
      <c r="J14" s="50"/>
      <c r="K14" s="39"/>
      <c r="R14" s="51"/>
      <c r="S14" s="44"/>
      <c r="T14" s="51"/>
      <c r="AR14" s="4"/>
    </row>
    <row r="15" spans="1:44" s="8" customFormat="1" x14ac:dyDescent="0.25">
      <c r="A15" s="52"/>
      <c r="D15" s="49"/>
      <c r="F15" s="5"/>
      <c r="I15" s="52"/>
      <c r="J15" s="52"/>
      <c r="K15" s="39"/>
      <c r="R15" s="46"/>
      <c r="S15" s="44"/>
      <c r="T15" s="46"/>
      <c r="AR15" s="4"/>
    </row>
    <row r="16" spans="1:44" s="5" customFormat="1" x14ac:dyDescent="0.25">
      <c r="A16" s="7"/>
      <c r="D16" s="49"/>
      <c r="I16" s="7"/>
      <c r="J16" s="7"/>
      <c r="K16" s="39"/>
      <c r="N16" s="49"/>
      <c r="O16" s="49"/>
      <c r="P16" s="49"/>
      <c r="R16" s="44"/>
      <c r="S16" s="44"/>
      <c r="T16" s="44"/>
      <c r="AR16" s="4"/>
    </row>
    <row r="17" spans="1:44" s="8" customFormat="1" x14ac:dyDescent="0.25">
      <c r="A17" s="52"/>
      <c r="D17" s="49"/>
      <c r="F17" s="5"/>
      <c r="I17" s="52"/>
      <c r="J17" s="52"/>
      <c r="K17" s="39"/>
      <c r="R17" s="46"/>
      <c r="S17" s="44"/>
      <c r="T17" s="46"/>
      <c r="AR17" s="4"/>
    </row>
    <row r="18" spans="1:44" s="5" customFormat="1" x14ac:dyDescent="0.25">
      <c r="A18" s="7"/>
      <c r="D18" s="49"/>
      <c r="I18" s="7"/>
      <c r="J18" s="7"/>
      <c r="K18" s="39"/>
      <c r="R18" s="44"/>
      <c r="S18" s="44"/>
      <c r="T18" s="44"/>
      <c r="AR18" s="4"/>
    </row>
    <row r="19" spans="1:44" s="8" customFormat="1" x14ac:dyDescent="0.25">
      <c r="A19" s="52"/>
      <c r="D19" s="49"/>
      <c r="F19" s="5"/>
      <c r="I19" s="52"/>
      <c r="J19" s="52"/>
      <c r="K19" s="39"/>
      <c r="R19" s="46"/>
      <c r="S19" s="44"/>
      <c r="T19" s="46"/>
      <c r="AR19" s="4"/>
    </row>
    <row r="20" spans="1:44" s="5" customFormat="1" x14ac:dyDescent="0.25">
      <c r="A20" s="7"/>
      <c r="D20" s="49"/>
      <c r="I20" s="7"/>
      <c r="J20" s="7"/>
      <c r="K20" s="39"/>
      <c r="R20" s="44"/>
      <c r="S20" s="44"/>
      <c r="T20" s="44"/>
      <c r="AR20" s="4"/>
    </row>
    <row r="21" spans="1:44" s="8" customFormat="1" x14ac:dyDescent="0.25">
      <c r="A21" s="52"/>
      <c r="D21" s="49"/>
      <c r="F21" s="5"/>
      <c r="I21" s="52"/>
      <c r="J21" s="52"/>
      <c r="K21" s="39"/>
      <c r="R21" s="46"/>
      <c r="S21" s="44"/>
      <c r="T21" s="46"/>
      <c r="AR21" s="4"/>
    </row>
    <row r="22" spans="1:44" s="5" customFormat="1" x14ac:dyDescent="0.25">
      <c r="A22" s="7"/>
      <c r="D22" s="49"/>
      <c r="I22" s="7"/>
      <c r="J22" s="7"/>
      <c r="K22" s="39"/>
      <c r="R22" s="44"/>
      <c r="S22" s="44"/>
      <c r="T22" s="44"/>
      <c r="AR22" s="4"/>
    </row>
    <row r="23" spans="1:44" s="8" customFormat="1" x14ac:dyDescent="0.25">
      <c r="D23" s="49"/>
      <c r="F23" s="5"/>
      <c r="I23" s="52"/>
      <c r="K23" s="39"/>
      <c r="R23" s="46"/>
      <c r="S23" s="44"/>
      <c r="T23" s="46"/>
      <c r="AR23" s="4"/>
    </row>
    <row r="24" spans="1:44" s="5" customFormat="1" x14ac:dyDescent="0.25">
      <c r="D24" s="49"/>
      <c r="I24" s="7"/>
      <c r="K24" s="39"/>
      <c r="R24" s="44"/>
      <c r="S24" s="44"/>
      <c r="T24" s="44"/>
      <c r="AR24" s="4"/>
    </row>
    <row r="25" spans="1:44" s="8" customFormat="1" x14ac:dyDescent="0.25">
      <c r="D25" s="49"/>
      <c r="F25" s="5"/>
      <c r="I25" s="52"/>
      <c r="K25" s="39"/>
      <c r="R25" s="46"/>
      <c r="S25" s="44"/>
      <c r="T25" s="46"/>
      <c r="AR25" s="4"/>
    </row>
    <row r="26" spans="1:44" s="5" customFormat="1" x14ac:dyDescent="0.25">
      <c r="D26" s="49"/>
      <c r="I26" s="7"/>
      <c r="K26" s="39"/>
      <c r="R26" s="44"/>
      <c r="S26" s="44"/>
      <c r="T26" s="44"/>
      <c r="AR26" s="4"/>
    </row>
    <row r="27" spans="1:44" s="8" customFormat="1" x14ac:dyDescent="0.25">
      <c r="D27" s="49"/>
      <c r="F27" s="5"/>
      <c r="I27" s="52"/>
      <c r="K27" s="39"/>
      <c r="R27" s="46"/>
      <c r="S27" s="44"/>
      <c r="T27" s="46"/>
      <c r="AR27" s="4"/>
    </row>
    <row r="28" spans="1:44" s="5" customFormat="1" x14ac:dyDescent="0.25">
      <c r="D28" s="49"/>
      <c r="I28" s="7"/>
      <c r="K28" s="39"/>
      <c r="R28" s="44"/>
      <c r="S28" s="44"/>
      <c r="T28" s="44"/>
      <c r="AR28" s="4"/>
    </row>
    <row r="29" spans="1:44" s="8" customFormat="1" x14ac:dyDescent="0.25">
      <c r="D29" s="49"/>
      <c r="F29" s="5"/>
      <c r="I29" s="52"/>
      <c r="K29" s="39"/>
      <c r="R29" s="46"/>
      <c r="S29" s="44"/>
      <c r="T29" s="46"/>
      <c r="AR29" s="4"/>
    </row>
    <row r="30" spans="1:44" s="5" customFormat="1" x14ac:dyDescent="0.25">
      <c r="D30" s="49"/>
      <c r="I30" s="7"/>
      <c r="K30" s="39"/>
      <c r="R30" s="44"/>
      <c r="S30" s="44"/>
      <c r="T30" s="44"/>
      <c r="AR30" s="4"/>
    </row>
    <row r="31" spans="1:44" s="8" customFormat="1" x14ac:dyDescent="0.25">
      <c r="D31" s="49"/>
      <c r="F31" s="5"/>
      <c r="I31" s="52"/>
      <c r="K31" s="39"/>
      <c r="R31" s="46"/>
      <c r="S31" s="44"/>
      <c r="T31" s="46"/>
      <c r="AR31" s="4"/>
    </row>
    <row r="32" spans="1:44" s="5" customFormat="1" x14ac:dyDescent="0.25">
      <c r="D32" s="49"/>
      <c r="I32" s="7"/>
      <c r="K32" s="39"/>
      <c r="R32" s="44"/>
      <c r="S32" s="44"/>
      <c r="T32" s="44"/>
      <c r="AR32" s="4"/>
    </row>
    <row r="33" spans="4:44" s="8" customFormat="1" x14ac:dyDescent="0.25">
      <c r="D33" s="49"/>
      <c r="F33" s="5"/>
      <c r="I33" s="52"/>
      <c r="K33" s="39"/>
      <c r="R33" s="46"/>
      <c r="S33" s="44"/>
      <c r="T33" s="46"/>
      <c r="AR33" s="4"/>
    </row>
    <row r="34" spans="4:44" s="5" customFormat="1" x14ac:dyDescent="0.25">
      <c r="D34" s="49"/>
      <c r="I34" s="7"/>
      <c r="K34" s="39"/>
      <c r="R34" s="44"/>
      <c r="S34" s="44"/>
      <c r="T34" s="44"/>
      <c r="AR34" s="4"/>
    </row>
    <row r="35" spans="4:44" s="8" customFormat="1" x14ac:dyDescent="0.25">
      <c r="D35" s="49"/>
      <c r="F35" s="5"/>
      <c r="I35" s="52"/>
      <c r="K35" s="39"/>
      <c r="R35" s="46"/>
      <c r="S35" s="44"/>
      <c r="T35" s="46"/>
      <c r="AR35" s="4"/>
    </row>
    <row r="36" spans="4:44" s="5" customFormat="1" x14ac:dyDescent="0.25">
      <c r="D36" s="49"/>
      <c r="I36" s="7"/>
      <c r="K36" s="39"/>
      <c r="R36" s="44"/>
      <c r="S36" s="44"/>
      <c r="T36" s="44"/>
      <c r="AR36" s="4"/>
    </row>
    <row r="37" spans="4:44" s="8" customFormat="1" x14ac:dyDescent="0.25">
      <c r="D37" s="49"/>
      <c r="F37" s="5"/>
      <c r="I37" s="52"/>
      <c r="K37" s="39"/>
      <c r="R37" s="46"/>
      <c r="S37" s="44"/>
      <c r="T37" s="46"/>
      <c r="AR37" s="4"/>
    </row>
    <row r="38" spans="4:44" s="5" customFormat="1" x14ac:dyDescent="0.25">
      <c r="D38" s="49"/>
      <c r="I38" s="7"/>
      <c r="K38" s="39"/>
      <c r="R38" s="44"/>
      <c r="S38" s="44"/>
      <c r="T38" s="44"/>
      <c r="AR38" s="4"/>
    </row>
    <row r="39" spans="4:44" s="8" customFormat="1" x14ac:dyDescent="0.25">
      <c r="D39" s="49"/>
      <c r="F39" s="5"/>
      <c r="I39" s="52"/>
      <c r="K39" s="39"/>
      <c r="R39" s="46"/>
      <c r="S39" s="44"/>
      <c r="T39" s="46"/>
      <c r="AR39" s="4"/>
    </row>
    <row r="40" spans="4:44" s="5" customFormat="1" x14ac:dyDescent="0.25">
      <c r="D40" s="49"/>
      <c r="I40" s="7"/>
      <c r="K40" s="39"/>
      <c r="R40" s="44"/>
      <c r="S40" s="44"/>
      <c r="T40" s="44"/>
      <c r="AR40" s="4"/>
    </row>
    <row r="41" spans="4:44" s="8" customFormat="1" x14ac:dyDescent="0.25">
      <c r="D41" s="49"/>
      <c r="F41" s="5"/>
      <c r="I41" s="52"/>
      <c r="K41" s="39"/>
      <c r="R41" s="46"/>
      <c r="S41" s="44"/>
      <c r="T41" s="46"/>
      <c r="AR41" s="4"/>
    </row>
    <row r="42" spans="4:44" s="5" customFormat="1" x14ac:dyDescent="0.25">
      <c r="D42" s="49"/>
      <c r="I42" s="7"/>
      <c r="K42" s="39"/>
      <c r="R42" s="44"/>
      <c r="S42" s="44"/>
      <c r="T42" s="44"/>
      <c r="AR42" s="4"/>
    </row>
    <row r="43" spans="4:44" s="8" customFormat="1" x14ac:dyDescent="0.25">
      <c r="D43" s="49"/>
      <c r="F43" s="5"/>
      <c r="I43" s="52"/>
      <c r="K43" s="39"/>
      <c r="R43" s="46"/>
      <c r="S43" s="44"/>
      <c r="T43" s="46"/>
      <c r="AR43" s="4"/>
    </row>
    <row r="44" spans="4:44" s="5" customFormat="1" x14ac:dyDescent="0.25">
      <c r="D44" s="49"/>
      <c r="I44" s="7"/>
      <c r="K44" s="39"/>
      <c r="R44" s="44"/>
      <c r="S44" s="44"/>
      <c r="T44" s="44"/>
      <c r="AR44" s="4"/>
    </row>
    <row r="45" spans="4:44" s="8" customFormat="1" x14ac:dyDescent="0.25">
      <c r="D45" s="49"/>
      <c r="F45" s="5"/>
      <c r="I45" s="52"/>
      <c r="K45" s="39"/>
      <c r="R45" s="46"/>
      <c r="S45" s="44"/>
      <c r="T45" s="46"/>
      <c r="AR45" s="4"/>
    </row>
    <row r="46" spans="4:44" s="5" customFormat="1" x14ac:dyDescent="0.25">
      <c r="D46" s="49"/>
      <c r="I46" s="7"/>
      <c r="K46" s="39"/>
      <c r="R46" s="44"/>
      <c r="S46" s="44"/>
      <c r="T46" s="44"/>
      <c r="AR46" s="4"/>
    </row>
    <row r="47" spans="4:44" s="8" customFormat="1" x14ac:dyDescent="0.25">
      <c r="D47" s="49"/>
      <c r="F47" s="5"/>
      <c r="I47" s="52"/>
      <c r="K47" s="39"/>
      <c r="R47" s="46"/>
      <c r="S47" s="44"/>
      <c r="T47" s="46"/>
      <c r="AR47" s="4"/>
    </row>
    <row r="48" spans="4:44" s="5" customFormat="1" x14ac:dyDescent="0.25">
      <c r="D48" s="49"/>
      <c r="I48" s="7"/>
      <c r="K48" s="39"/>
      <c r="R48" s="44"/>
      <c r="S48" s="44"/>
      <c r="T48" s="44"/>
      <c r="AR48" s="4"/>
    </row>
    <row r="49" spans="4:44" s="8" customFormat="1" x14ac:dyDescent="0.25">
      <c r="D49" s="49"/>
      <c r="F49" s="5"/>
      <c r="I49" s="52"/>
      <c r="K49" s="39"/>
      <c r="R49" s="46"/>
      <c r="S49" s="44"/>
      <c r="T49" s="46"/>
      <c r="AR49" s="4"/>
    </row>
    <row r="50" spans="4:44" s="5" customFormat="1" x14ac:dyDescent="0.25">
      <c r="D50" s="49"/>
      <c r="I50" s="7"/>
      <c r="K50" s="39"/>
      <c r="R50" s="44"/>
      <c r="S50" s="44"/>
      <c r="T50" s="44"/>
      <c r="AR50" s="4"/>
    </row>
    <row r="51" spans="4:44" s="8" customFormat="1" x14ac:dyDescent="0.25">
      <c r="D51" s="49"/>
      <c r="F51" s="5"/>
      <c r="I51" s="52"/>
      <c r="K51" s="39"/>
      <c r="R51" s="46"/>
      <c r="S51" s="44"/>
      <c r="T51" s="46"/>
      <c r="AR51" s="4"/>
    </row>
    <row r="52" spans="4:44" s="5" customFormat="1" x14ac:dyDescent="0.25">
      <c r="D52" s="49"/>
      <c r="I52" s="7"/>
      <c r="K52" s="39"/>
      <c r="R52" s="44"/>
      <c r="S52" s="44"/>
      <c r="T52" s="44"/>
      <c r="AR52" s="4"/>
    </row>
    <row r="53" spans="4:44" s="8" customFormat="1" x14ac:dyDescent="0.25">
      <c r="D53" s="49"/>
      <c r="F53" s="5"/>
      <c r="I53" s="52"/>
      <c r="K53" s="39"/>
      <c r="R53" s="46"/>
      <c r="S53" s="44"/>
      <c r="T53" s="46"/>
      <c r="AR53" s="4"/>
    </row>
    <row r="54" spans="4:44" s="5" customFormat="1" x14ac:dyDescent="0.25">
      <c r="D54" s="49"/>
      <c r="I54" s="7"/>
      <c r="K54" s="39"/>
      <c r="R54" s="44"/>
      <c r="S54" s="44"/>
      <c r="T54" s="44"/>
      <c r="AR54" s="4"/>
    </row>
    <row r="55" spans="4:44" s="8" customFormat="1" x14ac:dyDescent="0.25">
      <c r="D55" s="49"/>
      <c r="F55" s="5"/>
      <c r="I55" s="52"/>
      <c r="K55" s="39"/>
      <c r="R55" s="46"/>
      <c r="S55" s="44"/>
      <c r="T55" s="46"/>
      <c r="AR55" s="4"/>
    </row>
    <row r="56" spans="4:44" s="5" customFormat="1" x14ac:dyDescent="0.25">
      <c r="D56" s="49"/>
      <c r="I56" s="7"/>
      <c r="K56" s="39"/>
      <c r="R56" s="44"/>
      <c r="S56" s="44"/>
      <c r="T56" s="44"/>
      <c r="AR56" s="4"/>
    </row>
    <row r="57" spans="4:44" s="8" customFormat="1" x14ac:dyDescent="0.25">
      <c r="D57" s="49"/>
      <c r="F57" s="5"/>
      <c r="I57" s="52"/>
      <c r="K57" s="39"/>
      <c r="R57" s="46"/>
      <c r="S57" s="44"/>
      <c r="T57" s="46"/>
      <c r="AR57" s="4"/>
    </row>
    <row r="58" spans="4:44" s="5" customFormat="1" x14ac:dyDescent="0.25">
      <c r="D58" s="49"/>
      <c r="I58" s="7"/>
      <c r="K58" s="39"/>
      <c r="R58" s="44"/>
      <c r="S58" s="44"/>
      <c r="T58" s="44"/>
      <c r="AR58" s="4"/>
    </row>
    <row r="59" spans="4:44" s="8" customFormat="1" x14ac:dyDescent="0.25">
      <c r="D59" s="49"/>
      <c r="F59" s="5"/>
      <c r="I59" s="52"/>
      <c r="K59" s="39"/>
      <c r="R59" s="46"/>
      <c r="S59" s="44"/>
      <c r="T59" s="46"/>
      <c r="AR59" s="4"/>
    </row>
    <row r="60" spans="4:44" s="5" customFormat="1" x14ac:dyDescent="0.25">
      <c r="D60" s="49"/>
      <c r="I60" s="7"/>
      <c r="K60" s="39"/>
      <c r="R60" s="44"/>
      <c r="S60" s="44"/>
      <c r="T60" s="44"/>
      <c r="AR60" s="4"/>
    </row>
    <row r="61" spans="4:44" s="8" customFormat="1" x14ac:dyDescent="0.25">
      <c r="D61" s="49"/>
      <c r="F61" s="5"/>
      <c r="I61" s="52"/>
      <c r="K61" s="39"/>
      <c r="R61" s="46"/>
      <c r="S61" s="44"/>
      <c r="T61" s="46"/>
      <c r="AR61" s="4"/>
    </row>
    <row r="62" spans="4:44" s="5" customFormat="1" x14ac:dyDescent="0.25">
      <c r="D62" s="49"/>
      <c r="I62" s="7"/>
      <c r="K62" s="39"/>
      <c r="R62" s="44"/>
      <c r="S62" s="44"/>
      <c r="T62" s="44"/>
      <c r="AR62" s="4"/>
    </row>
    <row r="63" spans="4:44" s="8" customFormat="1" x14ac:dyDescent="0.25">
      <c r="D63" s="49"/>
      <c r="F63" s="5"/>
      <c r="I63" s="52"/>
      <c r="K63" s="39"/>
      <c r="R63" s="46"/>
      <c r="S63" s="44"/>
      <c r="T63" s="46"/>
      <c r="AR63" s="4"/>
    </row>
    <row r="64" spans="4:44" s="5" customFormat="1" x14ac:dyDescent="0.25">
      <c r="D64" s="49"/>
      <c r="I64" s="7"/>
      <c r="K64" s="39"/>
      <c r="R64" s="44"/>
      <c r="S64" s="44"/>
      <c r="T64" s="44"/>
      <c r="AR64" s="4"/>
    </row>
    <row r="65" spans="4:44" s="8" customFormat="1" x14ac:dyDescent="0.25">
      <c r="D65" s="49"/>
      <c r="F65" s="5"/>
      <c r="I65" s="52"/>
      <c r="K65" s="39"/>
      <c r="R65" s="46"/>
      <c r="S65" s="44"/>
      <c r="T65" s="46"/>
      <c r="AR65" s="4"/>
    </row>
    <row r="66" spans="4:44" s="5" customFormat="1" x14ac:dyDescent="0.25">
      <c r="D66" s="49"/>
      <c r="I66" s="7"/>
      <c r="K66" s="39"/>
      <c r="R66" s="44"/>
      <c r="S66" s="44"/>
      <c r="T66" s="44"/>
      <c r="AR66" s="4"/>
    </row>
    <row r="67" spans="4:44" s="8" customFormat="1" x14ac:dyDescent="0.25">
      <c r="D67" s="49"/>
      <c r="F67" s="5"/>
      <c r="I67" s="52"/>
      <c r="K67" s="39"/>
      <c r="R67" s="46"/>
      <c r="S67" s="44"/>
      <c r="T67" s="46"/>
      <c r="AR67" s="4"/>
    </row>
    <row r="68" spans="4:44" s="5" customFormat="1" x14ac:dyDescent="0.25">
      <c r="D68" s="49"/>
      <c r="I68" s="7"/>
      <c r="K68" s="39"/>
      <c r="R68" s="44"/>
      <c r="S68" s="44"/>
      <c r="T68" s="44"/>
      <c r="AR68" s="4"/>
    </row>
    <row r="69" spans="4:44" s="8" customFormat="1" x14ac:dyDescent="0.25">
      <c r="D69" s="49"/>
      <c r="F69" s="5"/>
      <c r="I69" s="52"/>
      <c r="K69" s="39"/>
      <c r="R69" s="46"/>
      <c r="S69" s="44"/>
      <c r="T69" s="46"/>
      <c r="AR69" s="4"/>
    </row>
    <row r="70" spans="4:44" s="5" customFormat="1" x14ac:dyDescent="0.25">
      <c r="D70" s="49"/>
      <c r="I70" s="7"/>
      <c r="K70" s="39"/>
      <c r="R70" s="44"/>
      <c r="S70" s="44"/>
      <c r="T70" s="44"/>
      <c r="AR70" s="4"/>
    </row>
    <row r="71" spans="4:44" s="8" customFormat="1" x14ac:dyDescent="0.25">
      <c r="D71" s="49" t="str">
        <f t="shared" ref="D71:D130" si="0">IF(TRIM(F71)="","",COUNTIF($F$2:$F$200,F71))</f>
        <v/>
      </c>
      <c r="F71" s="5" t="str">
        <f t="shared" ref="F71:F130" si="1">IF(AND(LEN(TRIM(G71))=0,LEN(TRIM(H71))=0),"",CONCATENATE(TRIM(G71),", ",TRIM(H71)))</f>
        <v/>
      </c>
      <c r="I71" s="52">
        <f t="shared" ref="I71:I95" ca="1" si="2">TODAY()</f>
        <v>46149</v>
      </c>
      <c r="K71" s="39" t="str">
        <f t="shared" ref="K71:K130" si="3">IF(AND(TRIM(A71)&lt;&gt;"",TRIM(J71)&lt;&gt;""),IFERROR(DATEDIF(J71,A71,"Y"),""),"")</f>
        <v/>
      </c>
      <c r="R71" s="46"/>
      <c r="S71" s="44" t="str">
        <f t="shared" ref="S71:S130" si="4">IFERROR(IF(OR(Q71="Outreach",Q71=""),"",R71),"")</f>
        <v/>
      </c>
      <c r="T71" s="46"/>
      <c r="AR71" s="4" t="str">
        <f t="shared" ref="AR71:AR130" si="5">IF(R71&lt;&gt;"",R71*1440,"")</f>
        <v/>
      </c>
    </row>
    <row r="72" spans="4:44" s="5" customFormat="1" x14ac:dyDescent="0.25">
      <c r="D72" s="49" t="str">
        <f t="shared" si="0"/>
        <v/>
      </c>
      <c r="F72" s="5" t="str">
        <f t="shared" si="1"/>
        <v/>
      </c>
      <c r="I72" s="7">
        <f t="shared" ca="1" si="2"/>
        <v>46149</v>
      </c>
      <c r="K72" s="39" t="str">
        <f t="shared" si="3"/>
        <v/>
      </c>
      <c r="R72" s="44"/>
      <c r="S72" s="44" t="str">
        <f t="shared" si="4"/>
        <v/>
      </c>
      <c r="T72" s="44"/>
      <c r="AR72" s="4" t="str">
        <f t="shared" si="5"/>
        <v/>
      </c>
    </row>
    <row r="73" spans="4:44" s="8" customFormat="1" x14ac:dyDescent="0.25">
      <c r="D73" s="49" t="str">
        <f t="shared" si="0"/>
        <v/>
      </c>
      <c r="F73" s="5" t="str">
        <f t="shared" si="1"/>
        <v/>
      </c>
      <c r="I73" s="52">
        <f t="shared" ca="1" si="2"/>
        <v>46149</v>
      </c>
      <c r="K73" s="39" t="str">
        <f t="shared" si="3"/>
        <v/>
      </c>
      <c r="R73" s="46"/>
      <c r="S73" s="44" t="str">
        <f t="shared" si="4"/>
        <v/>
      </c>
      <c r="T73" s="46"/>
      <c r="AR73" s="4" t="str">
        <f t="shared" si="5"/>
        <v/>
      </c>
    </row>
    <row r="74" spans="4:44" s="5" customFormat="1" x14ac:dyDescent="0.25">
      <c r="D74" s="49" t="str">
        <f t="shared" si="0"/>
        <v/>
      </c>
      <c r="F74" s="5" t="str">
        <f t="shared" si="1"/>
        <v/>
      </c>
      <c r="I74" s="7">
        <f t="shared" ca="1" si="2"/>
        <v>46149</v>
      </c>
      <c r="K74" s="39" t="str">
        <f t="shared" si="3"/>
        <v/>
      </c>
      <c r="R74" s="44"/>
      <c r="S74" s="44" t="str">
        <f t="shared" si="4"/>
        <v/>
      </c>
      <c r="T74" s="44"/>
      <c r="AR74" s="4" t="str">
        <f t="shared" si="5"/>
        <v/>
      </c>
    </row>
    <row r="75" spans="4:44" s="8" customFormat="1" x14ac:dyDescent="0.25">
      <c r="D75" s="49" t="str">
        <f t="shared" si="0"/>
        <v/>
      </c>
      <c r="F75" s="5" t="str">
        <f t="shared" si="1"/>
        <v/>
      </c>
      <c r="I75" s="52">
        <f t="shared" ca="1" si="2"/>
        <v>46149</v>
      </c>
      <c r="K75" s="39" t="str">
        <f t="shared" si="3"/>
        <v/>
      </c>
      <c r="R75" s="46"/>
      <c r="S75" s="44" t="str">
        <f t="shared" si="4"/>
        <v/>
      </c>
      <c r="T75" s="46"/>
      <c r="AR75" s="4" t="str">
        <f t="shared" si="5"/>
        <v/>
      </c>
    </row>
    <row r="76" spans="4:44" s="5" customFormat="1" x14ac:dyDescent="0.25">
      <c r="D76" s="49" t="str">
        <f t="shared" si="0"/>
        <v/>
      </c>
      <c r="F76" s="5" t="str">
        <f t="shared" si="1"/>
        <v/>
      </c>
      <c r="I76" s="7">
        <f t="shared" ca="1" si="2"/>
        <v>46149</v>
      </c>
      <c r="K76" s="39" t="str">
        <f t="shared" si="3"/>
        <v/>
      </c>
      <c r="R76" s="44"/>
      <c r="S76" s="44" t="str">
        <f t="shared" si="4"/>
        <v/>
      </c>
      <c r="T76" s="44"/>
      <c r="AR76" s="4" t="str">
        <f t="shared" si="5"/>
        <v/>
      </c>
    </row>
    <row r="77" spans="4:44" s="8" customFormat="1" x14ac:dyDescent="0.25">
      <c r="D77" s="49" t="str">
        <f t="shared" si="0"/>
        <v/>
      </c>
      <c r="F77" s="5" t="str">
        <f t="shared" si="1"/>
        <v/>
      </c>
      <c r="I77" s="52">
        <f t="shared" ca="1" si="2"/>
        <v>46149</v>
      </c>
      <c r="K77" s="39" t="str">
        <f t="shared" si="3"/>
        <v/>
      </c>
      <c r="R77" s="46"/>
      <c r="S77" s="44" t="str">
        <f t="shared" si="4"/>
        <v/>
      </c>
      <c r="T77" s="46"/>
      <c r="AR77" s="4" t="str">
        <f t="shared" si="5"/>
        <v/>
      </c>
    </row>
    <row r="78" spans="4:44" s="5" customFormat="1" x14ac:dyDescent="0.25">
      <c r="D78" s="49" t="str">
        <f t="shared" si="0"/>
        <v/>
      </c>
      <c r="F78" s="5" t="str">
        <f t="shared" si="1"/>
        <v/>
      </c>
      <c r="I78" s="7">
        <f t="shared" ca="1" si="2"/>
        <v>46149</v>
      </c>
      <c r="K78" s="39" t="str">
        <f t="shared" si="3"/>
        <v/>
      </c>
      <c r="R78" s="44"/>
      <c r="S78" s="44" t="str">
        <f t="shared" si="4"/>
        <v/>
      </c>
      <c r="T78" s="44"/>
      <c r="AR78" s="4" t="str">
        <f t="shared" si="5"/>
        <v/>
      </c>
    </row>
    <row r="79" spans="4:44" s="8" customFormat="1" x14ac:dyDescent="0.25">
      <c r="D79" s="49" t="str">
        <f t="shared" si="0"/>
        <v/>
      </c>
      <c r="F79" s="5" t="str">
        <f t="shared" si="1"/>
        <v/>
      </c>
      <c r="I79" s="52">
        <f t="shared" ca="1" si="2"/>
        <v>46149</v>
      </c>
      <c r="K79" s="39" t="str">
        <f t="shared" si="3"/>
        <v/>
      </c>
      <c r="R79" s="46"/>
      <c r="S79" s="44" t="str">
        <f t="shared" si="4"/>
        <v/>
      </c>
      <c r="T79" s="46"/>
      <c r="AR79" s="4" t="str">
        <f t="shared" si="5"/>
        <v/>
      </c>
    </row>
    <row r="80" spans="4:44" s="5" customFormat="1" x14ac:dyDescent="0.25">
      <c r="D80" s="49" t="str">
        <f t="shared" si="0"/>
        <v/>
      </c>
      <c r="F80" s="5" t="str">
        <f t="shared" si="1"/>
        <v/>
      </c>
      <c r="I80" s="7">
        <f t="shared" ca="1" si="2"/>
        <v>46149</v>
      </c>
      <c r="K80" s="39" t="str">
        <f t="shared" si="3"/>
        <v/>
      </c>
      <c r="R80" s="44"/>
      <c r="S80" s="44" t="str">
        <f t="shared" si="4"/>
        <v/>
      </c>
      <c r="T80" s="44"/>
      <c r="AR80" s="4" t="str">
        <f t="shared" si="5"/>
        <v/>
      </c>
    </row>
    <row r="81" spans="4:44" s="8" customFormat="1" x14ac:dyDescent="0.25">
      <c r="D81" s="49" t="str">
        <f t="shared" si="0"/>
        <v/>
      </c>
      <c r="F81" s="5" t="str">
        <f t="shared" si="1"/>
        <v/>
      </c>
      <c r="I81" s="52">
        <f t="shared" ca="1" si="2"/>
        <v>46149</v>
      </c>
      <c r="K81" s="39" t="str">
        <f t="shared" si="3"/>
        <v/>
      </c>
      <c r="R81" s="46"/>
      <c r="S81" s="44" t="str">
        <f t="shared" si="4"/>
        <v/>
      </c>
      <c r="T81" s="46"/>
      <c r="AR81" s="4" t="str">
        <f t="shared" si="5"/>
        <v/>
      </c>
    </row>
    <row r="82" spans="4:44" s="5" customFormat="1" x14ac:dyDescent="0.25">
      <c r="D82" s="49" t="str">
        <f t="shared" si="0"/>
        <v/>
      </c>
      <c r="F82" s="5" t="str">
        <f t="shared" si="1"/>
        <v/>
      </c>
      <c r="I82" s="7">
        <f t="shared" ca="1" si="2"/>
        <v>46149</v>
      </c>
      <c r="K82" s="39" t="str">
        <f t="shared" si="3"/>
        <v/>
      </c>
      <c r="R82" s="44"/>
      <c r="S82" s="44" t="str">
        <f t="shared" si="4"/>
        <v/>
      </c>
      <c r="T82" s="44"/>
      <c r="AR82" s="4" t="str">
        <f t="shared" si="5"/>
        <v/>
      </c>
    </row>
    <row r="83" spans="4:44" s="8" customFormat="1" x14ac:dyDescent="0.25">
      <c r="D83" s="49" t="str">
        <f t="shared" si="0"/>
        <v/>
      </c>
      <c r="F83" s="5" t="str">
        <f t="shared" si="1"/>
        <v/>
      </c>
      <c r="I83" s="52">
        <f t="shared" ca="1" si="2"/>
        <v>46149</v>
      </c>
      <c r="K83" s="39" t="str">
        <f t="shared" si="3"/>
        <v/>
      </c>
      <c r="R83" s="46"/>
      <c r="S83" s="44" t="str">
        <f t="shared" si="4"/>
        <v/>
      </c>
      <c r="T83" s="46"/>
      <c r="AR83" s="4" t="str">
        <f t="shared" si="5"/>
        <v/>
      </c>
    </row>
    <row r="84" spans="4:44" s="5" customFormat="1" x14ac:dyDescent="0.25">
      <c r="D84" s="49" t="str">
        <f t="shared" si="0"/>
        <v/>
      </c>
      <c r="F84" s="5" t="str">
        <f t="shared" si="1"/>
        <v/>
      </c>
      <c r="I84" s="7">
        <f t="shared" ca="1" si="2"/>
        <v>46149</v>
      </c>
      <c r="K84" s="39" t="str">
        <f t="shared" si="3"/>
        <v/>
      </c>
      <c r="R84" s="44"/>
      <c r="S84" s="44" t="str">
        <f t="shared" si="4"/>
        <v/>
      </c>
      <c r="T84" s="44"/>
      <c r="AR84" s="4" t="str">
        <f t="shared" si="5"/>
        <v/>
      </c>
    </row>
    <row r="85" spans="4:44" s="8" customFormat="1" x14ac:dyDescent="0.25">
      <c r="D85" s="49" t="str">
        <f t="shared" si="0"/>
        <v/>
      </c>
      <c r="F85" s="5" t="str">
        <f t="shared" si="1"/>
        <v/>
      </c>
      <c r="I85" s="52">
        <f t="shared" ca="1" si="2"/>
        <v>46149</v>
      </c>
      <c r="K85" s="39" t="str">
        <f t="shared" si="3"/>
        <v/>
      </c>
      <c r="R85" s="46"/>
      <c r="S85" s="44" t="str">
        <f t="shared" si="4"/>
        <v/>
      </c>
      <c r="T85" s="46"/>
      <c r="AR85" s="4" t="str">
        <f t="shared" si="5"/>
        <v/>
      </c>
    </row>
    <row r="86" spans="4:44" s="5" customFormat="1" x14ac:dyDescent="0.25">
      <c r="D86" s="49" t="str">
        <f t="shared" si="0"/>
        <v/>
      </c>
      <c r="F86" s="5" t="str">
        <f t="shared" si="1"/>
        <v/>
      </c>
      <c r="I86" s="7">
        <f t="shared" ca="1" si="2"/>
        <v>46149</v>
      </c>
      <c r="K86" s="39" t="str">
        <f t="shared" si="3"/>
        <v/>
      </c>
      <c r="R86" s="44"/>
      <c r="S86" s="44" t="str">
        <f t="shared" si="4"/>
        <v/>
      </c>
      <c r="T86" s="44"/>
      <c r="AR86" s="4" t="str">
        <f t="shared" si="5"/>
        <v/>
      </c>
    </row>
    <row r="87" spans="4:44" s="8" customFormat="1" x14ac:dyDescent="0.25">
      <c r="D87" s="49" t="str">
        <f t="shared" si="0"/>
        <v/>
      </c>
      <c r="F87" s="5" t="str">
        <f t="shared" si="1"/>
        <v/>
      </c>
      <c r="I87" s="52">
        <f t="shared" ca="1" si="2"/>
        <v>46149</v>
      </c>
      <c r="K87" s="39" t="str">
        <f t="shared" si="3"/>
        <v/>
      </c>
      <c r="R87" s="46"/>
      <c r="S87" s="44" t="str">
        <f t="shared" si="4"/>
        <v/>
      </c>
      <c r="T87" s="46"/>
      <c r="AR87" s="4" t="str">
        <f t="shared" si="5"/>
        <v/>
      </c>
    </row>
    <row r="88" spans="4:44" s="5" customFormat="1" x14ac:dyDescent="0.25">
      <c r="D88" s="49" t="str">
        <f t="shared" si="0"/>
        <v/>
      </c>
      <c r="F88" s="5" t="str">
        <f t="shared" si="1"/>
        <v/>
      </c>
      <c r="I88" s="7">
        <f t="shared" ca="1" si="2"/>
        <v>46149</v>
      </c>
      <c r="K88" s="39" t="str">
        <f t="shared" si="3"/>
        <v/>
      </c>
      <c r="R88" s="44"/>
      <c r="S88" s="44" t="str">
        <f t="shared" si="4"/>
        <v/>
      </c>
      <c r="T88" s="44"/>
      <c r="AR88" s="4" t="str">
        <f t="shared" si="5"/>
        <v/>
      </c>
    </row>
    <row r="89" spans="4:44" s="8" customFormat="1" x14ac:dyDescent="0.25">
      <c r="D89" s="49" t="str">
        <f t="shared" si="0"/>
        <v/>
      </c>
      <c r="F89" s="5" t="str">
        <f t="shared" si="1"/>
        <v/>
      </c>
      <c r="I89" s="52">
        <f t="shared" ca="1" si="2"/>
        <v>46149</v>
      </c>
      <c r="K89" s="39" t="str">
        <f t="shared" si="3"/>
        <v/>
      </c>
      <c r="R89" s="46"/>
      <c r="S89" s="44" t="str">
        <f t="shared" si="4"/>
        <v/>
      </c>
      <c r="T89" s="46"/>
      <c r="AR89" s="4" t="str">
        <f t="shared" si="5"/>
        <v/>
      </c>
    </row>
    <row r="90" spans="4:44" s="5" customFormat="1" x14ac:dyDescent="0.25">
      <c r="D90" s="49" t="str">
        <f t="shared" si="0"/>
        <v/>
      </c>
      <c r="F90" s="5" t="str">
        <f t="shared" si="1"/>
        <v/>
      </c>
      <c r="I90" s="7">
        <f t="shared" ca="1" si="2"/>
        <v>46149</v>
      </c>
      <c r="K90" s="39" t="str">
        <f t="shared" si="3"/>
        <v/>
      </c>
      <c r="R90" s="44"/>
      <c r="S90" s="44" t="str">
        <f t="shared" si="4"/>
        <v/>
      </c>
      <c r="T90" s="44"/>
      <c r="AR90" s="4" t="str">
        <f t="shared" si="5"/>
        <v/>
      </c>
    </row>
    <row r="91" spans="4:44" s="8" customFormat="1" x14ac:dyDescent="0.25">
      <c r="D91" s="49" t="str">
        <f t="shared" si="0"/>
        <v/>
      </c>
      <c r="F91" s="5" t="str">
        <f t="shared" si="1"/>
        <v/>
      </c>
      <c r="I91" s="52">
        <f t="shared" ca="1" si="2"/>
        <v>46149</v>
      </c>
      <c r="K91" s="39" t="str">
        <f t="shared" si="3"/>
        <v/>
      </c>
      <c r="R91" s="46"/>
      <c r="S91" s="44" t="str">
        <f t="shared" si="4"/>
        <v/>
      </c>
      <c r="T91" s="46"/>
      <c r="AR91" s="4" t="str">
        <f t="shared" si="5"/>
        <v/>
      </c>
    </row>
    <row r="92" spans="4:44" s="5" customFormat="1" x14ac:dyDescent="0.25">
      <c r="D92" s="49" t="str">
        <f t="shared" si="0"/>
        <v/>
      </c>
      <c r="F92" s="5" t="str">
        <f t="shared" si="1"/>
        <v/>
      </c>
      <c r="I92" s="7">
        <f t="shared" ca="1" si="2"/>
        <v>46149</v>
      </c>
      <c r="K92" s="39" t="str">
        <f t="shared" si="3"/>
        <v/>
      </c>
      <c r="R92" s="44"/>
      <c r="S92" s="44" t="str">
        <f t="shared" si="4"/>
        <v/>
      </c>
      <c r="T92" s="44"/>
      <c r="AR92" s="4" t="str">
        <f t="shared" si="5"/>
        <v/>
      </c>
    </row>
    <row r="93" spans="4:44" s="8" customFormat="1" x14ac:dyDescent="0.25">
      <c r="D93" s="49" t="str">
        <f t="shared" si="0"/>
        <v/>
      </c>
      <c r="F93" s="5" t="str">
        <f t="shared" si="1"/>
        <v/>
      </c>
      <c r="I93" s="52">
        <f t="shared" ca="1" si="2"/>
        <v>46149</v>
      </c>
      <c r="K93" s="39" t="str">
        <f t="shared" si="3"/>
        <v/>
      </c>
      <c r="R93" s="46"/>
      <c r="S93" s="44" t="str">
        <f t="shared" si="4"/>
        <v/>
      </c>
      <c r="T93" s="46"/>
      <c r="AR93" s="4" t="str">
        <f t="shared" si="5"/>
        <v/>
      </c>
    </row>
    <row r="94" spans="4:44" s="5" customFormat="1" x14ac:dyDescent="0.25">
      <c r="D94" s="49" t="str">
        <f t="shared" si="0"/>
        <v/>
      </c>
      <c r="F94" s="5" t="str">
        <f t="shared" si="1"/>
        <v/>
      </c>
      <c r="I94" s="7">
        <f t="shared" ca="1" si="2"/>
        <v>46149</v>
      </c>
      <c r="K94" s="39" t="str">
        <f t="shared" si="3"/>
        <v/>
      </c>
      <c r="R94" s="44"/>
      <c r="S94" s="44" t="str">
        <f t="shared" si="4"/>
        <v/>
      </c>
      <c r="T94" s="44"/>
      <c r="AR94" s="4" t="str">
        <f t="shared" si="5"/>
        <v/>
      </c>
    </row>
    <row r="95" spans="4:44" s="8" customFormat="1" x14ac:dyDescent="0.25">
      <c r="D95" s="49" t="str">
        <f t="shared" si="0"/>
        <v/>
      </c>
      <c r="F95" s="5" t="str">
        <f t="shared" si="1"/>
        <v/>
      </c>
      <c r="I95" s="52">
        <f t="shared" ca="1" si="2"/>
        <v>46149</v>
      </c>
      <c r="K95" s="39" t="str">
        <f t="shared" si="3"/>
        <v/>
      </c>
      <c r="R95" s="46"/>
      <c r="S95" s="44" t="str">
        <f t="shared" si="4"/>
        <v/>
      </c>
      <c r="T95" s="46"/>
      <c r="AR95" s="4" t="str">
        <f t="shared" si="5"/>
        <v/>
      </c>
    </row>
    <row r="96" spans="4:44" s="5" customFormat="1" x14ac:dyDescent="0.25">
      <c r="D96" s="49" t="str">
        <f t="shared" si="0"/>
        <v/>
      </c>
      <c r="F96" s="5" t="str">
        <f t="shared" si="1"/>
        <v/>
      </c>
      <c r="I96" s="7">
        <f ca="1">TODAY()</f>
        <v>46149</v>
      </c>
      <c r="K96" s="39" t="str">
        <f t="shared" si="3"/>
        <v/>
      </c>
      <c r="R96" s="44"/>
      <c r="S96" s="44" t="str">
        <f t="shared" si="4"/>
        <v/>
      </c>
      <c r="T96" s="44"/>
      <c r="AR96" s="4" t="str">
        <f t="shared" si="5"/>
        <v/>
      </c>
    </row>
    <row r="97" spans="4:44" s="8" customFormat="1" x14ac:dyDescent="0.25">
      <c r="D97" s="49" t="str">
        <f t="shared" si="0"/>
        <v/>
      </c>
      <c r="F97" s="5" t="str">
        <f t="shared" si="1"/>
        <v/>
      </c>
      <c r="I97" s="52">
        <f t="shared" ref="I97:I130" ca="1" si="6">TODAY()</f>
        <v>46149</v>
      </c>
      <c r="K97" s="39" t="str">
        <f t="shared" si="3"/>
        <v/>
      </c>
      <c r="R97" s="46"/>
      <c r="S97" s="44" t="str">
        <f t="shared" si="4"/>
        <v/>
      </c>
      <c r="T97" s="46"/>
      <c r="AR97" s="4" t="str">
        <f t="shared" si="5"/>
        <v/>
      </c>
    </row>
    <row r="98" spans="4:44" s="5" customFormat="1" x14ac:dyDescent="0.25">
      <c r="D98" s="49" t="str">
        <f t="shared" si="0"/>
        <v/>
      </c>
      <c r="F98" s="5" t="str">
        <f t="shared" si="1"/>
        <v/>
      </c>
      <c r="I98" s="7">
        <f t="shared" ca="1" si="6"/>
        <v>46149</v>
      </c>
      <c r="K98" s="39" t="str">
        <f t="shared" si="3"/>
        <v/>
      </c>
      <c r="R98" s="44"/>
      <c r="S98" s="44" t="str">
        <f t="shared" si="4"/>
        <v/>
      </c>
      <c r="T98" s="44"/>
      <c r="AR98" s="4" t="str">
        <f t="shared" si="5"/>
        <v/>
      </c>
    </row>
    <row r="99" spans="4:44" s="8" customFormat="1" x14ac:dyDescent="0.25">
      <c r="D99" s="49" t="str">
        <f t="shared" si="0"/>
        <v/>
      </c>
      <c r="F99" s="5" t="str">
        <f t="shared" si="1"/>
        <v/>
      </c>
      <c r="I99" s="52">
        <f t="shared" ca="1" si="6"/>
        <v>46149</v>
      </c>
      <c r="K99" s="39" t="str">
        <f t="shared" si="3"/>
        <v/>
      </c>
      <c r="R99" s="46"/>
      <c r="S99" s="44" t="str">
        <f t="shared" si="4"/>
        <v/>
      </c>
      <c r="T99" s="46"/>
      <c r="AR99" s="4" t="str">
        <f t="shared" si="5"/>
        <v/>
      </c>
    </row>
    <row r="100" spans="4:44" s="5" customFormat="1" x14ac:dyDescent="0.25">
      <c r="D100" s="49" t="str">
        <f t="shared" si="0"/>
        <v/>
      </c>
      <c r="F100" s="5" t="str">
        <f t="shared" si="1"/>
        <v/>
      </c>
      <c r="I100" s="7">
        <f t="shared" ca="1" si="6"/>
        <v>46149</v>
      </c>
      <c r="K100" s="39" t="str">
        <f t="shared" si="3"/>
        <v/>
      </c>
      <c r="R100" s="44"/>
      <c r="S100" s="44" t="str">
        <f t="shared" si="4"/>
        <v/>
      </c>
      <c r="T100" s="44"/>
      <c r="AR100" s="4" t="str">
        <f t="shared" si="5"/>
        <v/>
      </c>
    </row>
    <row r="101" spans="4:44" s="8" customFormat="1" x14ac:dyDescent="0.25">
      <c r="D101" s="49" t="str">
        <f t="shared" si="0"/>
        <v/>
      </c>
      <c r="F101" s="5" t="str">
        <f t="shared" si="1"/>
        <v/>
      </c>
      <c r="I101" s="52">
        <f t="shared" ca="1" si="6"/>
        <v>46149</v>
      </c>
      <c r="K101" s="39" t="str">
        <f t="shared" si="3"/>
        <v/>
      </c>
      <c r="R101" s="46"/>
      <c r="S101" s="44" t="str">
        <f t="shared" si="4"/>
        <v/>
      </c>
      <c r="T101" s="46"/>
      <c r="AR101" s="4" t="str">
        <f t="shared" si="5"/>
        <v/>
      </c>
    </row>
    <row r="102" spans="4:44" s="5" customFormat="1" x14ac:dyDescent="0.25">
      <c r="D102" s="49" t="str">
        <f t="shared" si="0"/>
        <v/>
      </c>
      <c r="F102" s="5" t="str">
        <f t="shared" si="1"/>
        <v/>
      </c>
      <c r="I102" s="7">
        <f t="shared" ca="1" si="6"/>
        <v>46149</v>
      </c>
      <c r="K102" s="39" t="str">
        <f t="shared" si="3"/>
        <v/>
      </c>
      <c r="R102" s="44"/>
      <c r="S102" s="44" t="str">
        <f t="shared" si="4"/>
        <v/>
      </c>
      <c r="T102" s="44"/>
      <c r="AR102" s="4" t="str">
        <f t="shared" si="5"/>
        <v/>
      </c>
    </row>
    <row r="103" spans="4:44" s="8" customFormat="1" x14ac:dyDescent="0.25">
      <c r="D103" s="49" t="str">
        <f t="shared" si="0"/>
        <v/>
      </c>
      <c r="F103" s="5" t="str">
        <f t="shared" si="1"/>
        <v/>
      </c>
      <c r="I103" s="52">
        <f t="shared" ca="1" si="6"/>
        <v>46149</v>
      </c>
      <c r="K103" s="39" t="str">
        <f t="shared" si="3"/>
        <v/>
      </c>
      <c r="R103" s="46"/>
      <c r="S103" s="44" t="str">
        <f t="shared" si="4"/>
        <v/>
      </c>
      <c r="T103" s="46"/>
      <c r="AR103" s="4" t="str">
        <f t="shared" si="5"/>
        <v/>
      </c>
    </row>
    <row r="104" spans="4:44" s="5" customFormat="1" x14ac:dyDescent="0.25">
      <c r="D104" s="49" t="str">
        <f t="shared" si="0"/>
        <v/>
      </c>
      <c r="F104" s="5" t="str">
        <f t="shared" si="1"/>
        <v/>
      </c>
      <c r="I104" s="7">
        <f t="shared" ca="1" si="6"/>
        <v>46149</v>
      </c>
      <c r="K104" s="39" t="str">
        <f t="shared" si="3"/>
        <v/>
      </c>
      <c r="R104" s="44"/>
      <c r="S104" s="44" t="str">
        <f t="shared" si="4"/>
        <v/>
      </c>
      <c r="T104" s="44"/>
      <c r="AR104" s="4" t="str">
        <f t="shared" si="5"/>
        <v/>
      </c>
    </row>
    <row r="105" spans="4:44" s="8" customFormat="1" x14ac:dyDescent="0.25">
      <c r="D105" s="49" t="str">
        <f t="shared" si="0"/>
        <v/>
      </c>
      <c r="F105" s="5" t="str">
        <f t="shared" si="1"/>
        <v/>
      </c>
      <c r="I105" s="52">
        <f t="shared" ca="1" si="6"/>
        <v>46149</v>
      </c>
      <c r="K105" s="39" t="str">
        <f t="shared" si="3"/>
        <v/>
      </c>
      <c r="R105" s="46"/>
      <c r="S105" s="44" t="str">
        <f t="shared" si="4"/>
        <v/>
      </c>
      <c r="T105" s="46"/>
      <c r="AR105" s="4" t="str">
        <f t="shared" si="5"/>
        <v/>
      </c>
    </row>
    <row r="106" spans="4:44" s="5" customFormat="1" x14ac:dyDescent="0.25">
      <c r="D106" s="49" t="str">
        <f t="shared" si="0"/>
        <v/>
      </c>
      <c r="F106" s="5" t="str">
        <f t="shared" si="1"/>
        <v/>
      </c>
      <c r="I106" s="7">
        <f t="shared" ca="1" si="6"/>
        <v>46149</v>
      </c>
      <c r="K106" s="39" t="str">
        <f t="shared" si="3"/>
        <v/>
      </c>
      <c r="R106" s="44"/>
      <c r="S106" s="44" t="str">
        <f t="shared" si="4"/>
        <v/>
      </c>
      <c r="T106" s="44"/>
      <c r="AR106" s="4" t="str">
        <f t="shared" si="5"/>
        <v/>
      </c>
    </row>
    <row r="107" spans="4:44" s="8" customFormat="1" x14ac:dyDescent="0.25">
      <c r="D107" s="49" t="str">
        <f t="shared" si="0"/>
        <v/>
      </c>
      <c r="F107" s="5" t="str">
        <f t="shared" si="1"/>
        <v/>
      </c>
      <c r="I107" s="52">
        <f t="shared" ca="1" si="6"/>
        <v>46149</v>
      </c>
      <c r="K107" s="39" t="str">
        <f t="shared" si="3"/>
        <v/>
      </c>
      <c r="R107" s="46"/>
      <c r="S107" s="44" t="str">
        <f t="shared" si="4"/>
        <v/>
      </c>
      <c r="T107" s="46"/>
      <c r="AR107" s="4" t="str">
        <f t="shared" si="5"/>
        <v/>
      </c>
    </row>
    <row r="108" spans="4:44" s="5" customFormat="1" x14ac:dyDescent="0.25">
      <c r="D108" s="49" t="str">
        <f t="shared" si="0"/>
        <v/>
      </c>
      <c r="F108" s="5" t="str">
        <f t="shared" si="1"/>
        <v/>
      </c>
      <c r="I108" s="7">
        <f t="shared" ca="1" si="6"/>
        <v>46149</v>
      </c>
      <c r="K108" s="39" t="str">
        <f t="shared" si="3"/>
        <v/>
      </c>
      <c r="R108" s="44"/>
      <c r="S108" s="44" t="str">
        <f t="shared" si="4"/>
        <v/>
      </c>
      <c r="T108" s="44"/>
      <c r="AR108" s="4" t="str">
        <f t="shared" si="5"/>
        <v/>
      </c>
    </row>
    <row r="109" spans="4:44" s="8" customFormat="1" x14ac:dyDescent="0.25">
      <c r="D109" s="49" t="str">
        <f t="shared" si="0"/>
        <v/>
      </c>
      <c r="F109" s="5" t="str">
        <f t="shared" si="1"/>
        <v/>
      </c>
      <c r="I109" s="52">
        <f t="shared" ca="1" si="6"/>
        <v>46149</v>
      </c>
      <c r="K109" s="39" t="str">
        <f t="shared" si="3"/>
        <v/>
      </c>
      <c r="R109" s="46"/>
      <c r="S109" s="44" t="str">
        <f t="shared" si="4"/>
        <v/>
      </c>
      <c r="T109" s="46"/>
      <c r="AR109" s="4" t="str">
        <f t="shared" si="5"/>
        <v/>
      </c>
    </row>
    <row r="110" spans="4:44" s="5" customFormat="1" x14ac:dyDescent="0.25">
      <c r="D110" s="49" t="str">
        <f t="shared" si="0"/>
        <v/>
      </c>
      <c r="F110" s="5" t="str">
        <f t="shared" si="1"/>
        <v/>
      </c>
      <c r="I110" s="7">
        <f t="shared" ca="1" si="6"/>
        <v>46149</v>
      </c>
      <c r="K110" s="39" t="str">
        <f t="shared" si="3"/>
        <v/>
      </c>
      <c r="R110" s="44"/>
      <c r="S110" s="44" t="str">
        <f t="shared" si="4"/>
        <v/>
      </c>
      <c r="T110" s="44"/>
      <c r="AR110" s="4" t="str">
        <f t="shared" si="5"/>
        <v/>
      </c>
    </row>
    <row r="111" spans="4:44" s="8" customFormat="1" x14ac:dyDescent="0.25">
      <c r="D111" s="49" t="str">
        <f t="shared" si="0"/>
        <v/>
      </c>
      <c r="F111" s="5" t="str">
        <f t="shared" si="1"/>
        <v/>
      </c>
      <c r="I111" s="52">
        <f t="shared" ca="1" si="6"/>
        <v>46149</v>
      </c>
      <c r="K111" s="39" t="str">
        <f t="shared" si="3"/>
        <v/>
      </c>
      <c r="R111" s="46"/>
      <c r="S111" s="44" t="str">
        <f t="shared" si="4"/>
        <v/>
      </c>
      <c r="T111" s="46"/>
      <c r="AR111" s="4" t="str">
        <f t="shared" si="5"/>
        <v/>
      </c>
    </row>
    <row r="112" spans="4:44" s="5" customFormat="1" x14ac:dyDescent="0.25">
      <c r="D112" s="49" t="str">
        <f t="shared" si="0"/>
        <v/>
      </c>
      <c r="F112" s="5" t="str">
        <f t="shared" si="1"/>
        <v/>
      </c>
      <c r="I112" s="7">
        <f t="shared" ca="1" si="6"/>
        <v>46149</v>
      </c>
      <c r="K112" s="39" t="str">
        <f t="shared" si="3"/>
        <v/>
      </c>
      <c r="R112" s="44"/>
      <c r="S112" s="44" t="str">
        <f t="shared" si="4"/>
        <v/>
      </c>
      <c r="T112" s="44"/>
      <c r="AR112" s="4" t="str">
        <f t="shared" si="5"/>
        <v/>
      </c>
    </row>
    <row r="113" spans="4:44" s="8" customFormat="1" x14ac:dyDescent="0.25">
      <c r="D113" s="49" t="str">
        <f t="shared" si="0"/>
        <v/>
      </c>
      <c r="F113" s="5" t="str">
        <f t="shared" si="1"/>
        <v/>
      </c>
      <c r="I113" s="52">
        <f t="shared" ca="1" si="6"/>
        <v>46149</v>
      </c>
      <c r="K113" s="39" t="str">
        <f t="shared" si="3"/>
        <v/>
      </c>
      <c r="R113" s="46"/>
      <c r="S113" s="44" t="str">
        <f t="shared" si="4"/>
        <v/>
      </c>
      <c r="T113" s="46"/>
      <c r="AR113" s="4" t="str">
        <f t="shared" si="5"/>
        <v/>
      </c>
    </row>
    <row r="114" spans="4:44" s="5" customFormat="1" x14ac:dyDescent="0.25">
      <c r="D114" s="49" t="str">
        <f t="shared" si="0"/>
        <v/>
      </c>
      <c r="F114" s="5" t="str">
        <f t="shared" si="1"/>
        <v/>
      </c>
      <c r="I114" s="7">
        <f t="shared" ca="1" si="6"/>
        <v>46149</v>
      </c>
      <c r="K114" s="39" t="str">
        <f t="shared" si="3"/>
        <v/>
      </c>
      <c r="R114" s="44"/>
      <c r="S114" s="44" t="str">
        <f t="shared" si="4"/>
        <v/>
      </c>
      <c r="T114" s="44"/>
      <c r="AR114" s="4" t="str">
        <f t="shared" si="5"/>
        <v/>
      </c>
    </row>
    <row r="115" spans="4:44" s="8" customFormat="1" x14ac:dyDescent="0.25">
      <c r="D115" s="49" t="str">
        <f t="shared" si="0"/>
        <v/>
      </c>
      <c r="F115" s="5" t="str">
        <f t="shared" si="1"/>
        <v/>
      </c>
      <c r="I115" s="52">
        <f t="shared" ca="1" si="6"/>
        <v>46149</v>
      </c>
      <c r="K115" s="39" t="str">
        <f t="shared" si="3"/>
        <v/>
      </c>
      <c r="R115" s="46"/>
      <c r="S115" s="44" t="str">
        <f t="shared" si="4"/>
        <v/>
      </c>
      <c r="T115" s="46"/>
      <c r="AR115" s="4" t="str">
        <f t="shared" si="5"/>
        <v/>
      </c>
    </row>
    <row r="116" spans="4:44" s="5" customFormat="1" x14ac:dyDescent="0.25">
      <c r="D116" s="49" t="str">
        <f t="shared" si="0"/>
        <v/>
      </c>
      <c r="F116" s="5" t="str">
        <f t="shared" si="1"/>
        <v/>
      </c>
      <c r="I116" s="7">
        <f t="shared" ca="1" si="6"/>
        <v>46149</v>
      </c>
      <c r="K116" s="39" t="str">
        <f t="shared" si="3"/>
        <v/>
      </c>
      <c r="R116" s="44"/>
      <c r="S116" s="44" t="str">
        <f t="shared" si="4"/>
        <v/>
      </c>
      <c r="T116" s="44"/>
      <c r="AR116" s="4" t="str">
        <f t="shared" si="5"/>
        <v/>
      </c>
    </row>
    <row r="117" spans="4:44" s="8" customFormat="1" x14ac:dyDescent="0.25">
      <c r="D117" s="49" t="str">
        <f t="shared" si="0"/>
        <v/>
      </c>
      <c r="F117" s="5" t="str">
        <f t="shared" si="1"/>
        <v/>
      </c>
      <c r="I117" s="52">
        <f t="shared" ca="1" si="6"/>
        <v>46149</v>
      </c>
      <c r="K117" s="39" t="str">
        <f t="shared" si="3"/>
        <v/>
      </c>
      <c r="R117" s="46"/>
      <c r="S117" s="44" t="str">
        <f t="shared" si="4"/>
        <v/>
      </c>
      <c r="T117" s="46"/>
      <c r="AR117" s="4" t="str">
        <f t="shared" si="5"/>
        <v/>
      </c>
    </row>
    <row r="118" spans="4:44" s="5" customFormat="1" x14ac:dyDescent="0.25">
      <c r="D118" s="49" t="str">
        <f t="shared" si="0"/>
        <v/>
      </c>
      <c r="F118" s="5" t="str">
        <f t="shared" si="1"/>
        <v/>
      </c>
      <c r="I118" s="7">
        <f t="shared" ca="1" si="6"/>
        <v>46149</v>
      </c>
      <c r="K118" s="39" t="str">
        <f t="shared" si="3"/>
        <v/>
      </c>
      <c r="R118" s="44"/>
      <c r="S118" s="44" t="str">
        <f t="shared" si="4"/>
        <v/>
      </c>
      <c r="T118" s="44"/>
      <c r="AR118" s="4" t="str">
        <f t="shared" si="5"/>
        <v/>
      </c>
    </row>
    <row r="119" spans="4:44" s="8" customFormat="1" x14ac:dyDescent="0.25">
      <c r="D119" s="49" t="str">
        <f t="shared" si="0"/>
        <v/>
      </c>
      <c r="F119" s="5" t="str">
        <f t="shared" si="1"/>
        <v/>
      </c>
      <c r="I119" s="52">
        <f t="shared" ca="1" si="6"/>
        <v>46149</v>
      </c>
      <c r="K119" s="39" t="str">
        <f t="shared" si="3"/>
        <v/>
      </c>
      <c r="R119" s="46"/>
      <c r="S119" s="44" t="str">
        <f t="shared" si="4"/>
        <v/>
      </c>
      <c r="T119" s="46"/>
      <c r="AR119" s="4" t="str">
        <f t="shared" si="5"/>
        <v/>
      </c>
    </row>
    <row r="120" spans="4:44" s="5" customFormat="1" x14ac:dyDescent="0.25">
      <c r="D120" s="49" t="str">
        <f t="shared" si="0"/>
        <v/>
      </c>
      <c r="F120" s="5" t="str">
        <f t="shared" si="1"/>
        <v/>
      </c>
      <c r="I120" s="7">
        <f t="shared" ca="1" si="6"/>
        <v>46149</v>
      </c>
      <c r="K120" s="39" t="str">
        <f t="shared" si="3"/>
        <v/>
      </c>
      <c r="R120" s="44"/>
      <c r="S120" s="44" t="str">
        <f t="shared" si="4"/>
        <v/>
      </c>
      <c r="T120" s="44"/>
      <c r="AR120" s="4" t="str">
        <f t="shared" si="5"/>
        <v/>
      </c>
    </row>
    <row r="121" spans="4:44" s="8" customFormat="1" x14ac:dyDescent="0.25">
      <c r="D121" s="49" t="str">
        <f t="shared" si="0"/>
        <v/>
      </c>
      <c r="F121" s="5" t="str">
        <f t="shared" si="1"/>
        <v/>
      </c>
      <c r="I121" s="52">
        <f t="shared" ca="1" si="6"/>
        <v>46149</v>
      </c>
      <c r="K121" s="39" t="str">
        <f t="shared" si="3"/>
        <v/>
      </c>
      <c r="R121" s="46"/>
      <c r="S121" s="44" t="str">
        <f t="shared" si="4"/>
        <v/>
      </c>
      <c r="T121" s="46"/>
      <c r="AR121" s="4" t="str">
        <f t="shared" si="5"/>
        <v/>
      </c>
    </row>
    <row r="122" spans="4:44" s="5" customFormat="1" x14ac:dyDescent="0.25">
      <c r="D122" s="49" t="str">
        <f t="shared" si="0"/>
        <v/>
      </c>
      <c r="F122" s="5" t="str">
        <f t="shared" si="1"/>
        <v/>
      </c>
      <c r="I122" s="7">
        <f t="shared" ca="1" si="6"/>
        <v>46149</v>
      </c>
      <c r="K122" s="39" t="str">
        <f t="shared" si="3"/>
        <v/>
      </c>
      <c r="R122" s="44"/>
      <c r="S122" s="44" t="str">
        <f t="shared" si="4"/>
        <v/>
      </c>
      <c r="T122" s="44"/>
      <c r="AR122" s="4" t="str">
        <f t="shared" si="5"/>
        <v/>
      </c>
    </row>
    <row r="123" spans="4:44" s="8" customFormat="1" x14ac:dyDescent="0.25">
      <c r="D123" s="49" t="str">
        <f t="shared" si="0"/>
        <v/>
      </c>
      <c r="F123" s="5" t="str">
        <f t="shared" si="1"/>
        <v/>
      </c>
      <c r="I123" s="52">
        <f t="shared" ca="1" si="6"/>
        <v>46149</v>
      </c>
      <c r="K123" s="39" t="str">
        <f t="shared" si="3"/>
        <v/>
      </c>
      <c r="R123" s="46"/>
      <c r="S123" s="44" t="str">
        <f t="shared" si="4"/>
        <v/>
      </c>
      <c r="T123" s="46"/>
      <c r="AR123" s="4" t="str">
        <f t="shared" si="5"/>
        <v/>
      </c>
    </row>
    <row r="124" spans="4:44" s="5" customFormat="1" x14ac:dyDescent="0.25">
      <c r="D124" s="49" t="str">
        <f t="shared" si="0"/>
        <v/>
      </c>
      <c r="F124" s="5" t="str">
        <f t="shared" si="1"/>
        <v/>
      </c>
      <c r="I124" s="7">
        <f t="shared" ca="1" si="6"/>
        <v>46149</v>
      </c>
      <c r="K124" s="39" t="str">
        <f t="shared" si="3"/>
        <v/>
      </c>
      <c r="R124" s="44"/>
      <c r="S124" s="44" t="str">
        <f t="shared" si="4"/>
        <v/>
      </c>
      <c r="T124" s="44"/>
      <c r="AR124" s="4" t="str">
        <f t="shared" si="5"/>
        <v/>
      </c>
    </row>
    <row r="125" spans="4:44" s="8" customFormat="1" x14ac:dyDescent="0.25">
      <c r="D125" s="49" t="str">
        <f t="shared" si="0"/>
        <v/>
      </c>
      <c r="F125" s="5" t="str">
        <f t="shared" si="1"/>
        <v/>
      </c>
      <c r="I125" s="52">
        <f ca="1">TODAY()</f>
        <v>46149</v>
      </c>
      <c r="K125" s="39" t="str">
        <f t="shared" si="3"/>
        <v/>
      </c>
      <c r="R125" s="46"/>
      <c r="S125" s="44" t="str">
        <f t="shared" si="4"/>
        <v/>
      </c>
      <c r="T125" s="46"/>
      <c r="AR125" s="4" t="str">
        <f t="shared" si="5"/>
        <v/>
      </c>
    </row>
    <row r="126" spans="4:44" s="5" customFormat="1" x14ac:dyDescent="0.25">
      <c r="D126" s="49" t="str">
        <f t="shared" si="0"/>
        <v/>
      </c>
      <c r="F126" s="5" t="str">
        <f t="shared" si="1"/>
        <v/>
      </c>
      <c r="I126" s="7">
        <f t="shared" ca="1" si="6"/>
        <v>46149</v>
      </c>
      <c r="K126" s="39" t="str">
        <f t="shared" si="3"/>
        <v/>
      </c>
      <c r="R126" s="44"/>
      <c r="S126" s="44" t="str">
        <f t="shared" si="4"/>
        <v/>
      </c>
      <c r="T126" s="44"/>
      <c r="AR126" s="4" t="str">
        <f t="shared" si="5"/>
        <v/>
      </c>
    </row>
    <row r="127" spans="4:44" s="8" customFormat="1" x14ac:dyDescent="0.25">
      <c r="D127" s="49" t="str">
        <f t="shared" si="0"/>
        <v/>
      </c>
      <c r="F127" s="5" t="str">
        <f t="shared" si="1"/>
        <v/>
      </c>
      <c r="I127" s="52">
        <f t="shared" ca="1" si="6"/>
        <v>46149</v>
      </c>
      <c r="K127" s="39" t="str">
        <f t="shared" si="3"/>
        <v/>
      </c>
      <c r="R127" s="46"/>
      <c r="S127" s="44" t="str">
        <f t="shared" si="4"/>
        <v/>
      </c>
      <c r="T127" s="46"/>
      <c r="AR127" s="4" t="str">
        <f t="shared" si="5"/>
        <v/>
      </c>
    </row>
    <row r="128" spans="4:44" s="5" customFormat="1" x14ac:dyDescent="0.25">
      <c r="D128" s="49" t="str">
        <f t="shared" si="0"/>
        <v/>
      </c>
      <c r="F128" s="5" t="str">
        <f t="shared" si="1"/>
        <v/>
      </c>
      <c r="I128" s="7">
        <f t="shared" ca="1" si="6"/>
        <v>46149</v>
      </c>
      <c r="K128" s="39" t="str">
        <f t="shared" si="3"/>
        <v/>
      </c>
      <c r="R128" s="44"/>
      <c r="S128" s="44" t="str">
        <f t="shared" si="4"/>
        <v/>
      </c>
      <c r="T128" s="44"/>
      <c r="AR128" s="4" t="str">
        <f t="shared" si="5"/>
        <v/>
      </c>
    </row>
    <row r="129" spans="4:44" s="8" customFormat="1" x14ac:dyDescent="0.25">
      <c r="D129" s="49" t="str">
        <f t="shared" si="0"/>
        <v/>
      </c>
      <c r="F129" s="5" t="str">
        <f t="shared" si="1"/>
        <v/>
      </c>
      <c r="I129" s="52">
        <f t="shared" ca="1" si="6"/>
        <v>46149</v>
      </c>
      <c r="K129" s="39" t="str">
        <f t="shared" si="3"/>
        <v/>
      </c>
      <c r="R129" s="46"/>
      <c r="S129" s="44" t="str">
        <f t="shared" si="4"/>
        <v/>
      </c>
      <c r="T129" s="46"/>
      <c r="AR129" s="4" t="str">
        <f t="shared" si="5"/>
        <v/>
      </c>
    </row>
    <row r="130" spans="4:44" s="5" customFormat="1" x14ac:dyDescent="0.25">
      <c r="D130" s="49" t="str">
        <f t="shared" si="0"/>
        <v/>
      </c>
      <c r="F130" s="5" t="str">
        <f t="shared" si="1"/>
        <v/>
      </c>
      <c r="I130" s="7">
        <f t="shared" ca="1" si="6"/>
        <v>46149</v>
      </c>
      <c r="K130" s="39" t="str">
        <f t="shared" si="3"/>
        <v/>
      </c>
      <c r="R130" s="44"/>
      <c r="S130" s="44" t="str">
        <f t="shared" si="4"/>
        <v/>
      </c>
      <c r="T130" s="44"/>
      <c r="AR130" s="4" t="str">
        <f t="shared" si="5"/>
        <v/>
      </c>
    </row>
    <row r="131" spans="4:44" s="8" customFormat="1" x14ac:dyDescent="0.25">
      <c r="D131" s="49" t="str">
        <f t="shared" ref="D131:D194" si="7">IF(TRIM(F131)="","",COUNTIF($F$2:$F$200,F131))</f>
        <v/>
      </c>
      <c r="F131" s="5" t="str">
        <f t="shared" ref="F131:F194" si="8">IF(AND(LEN(TRIM(G131))=0,LEN(TRIM(H131))=0),"",CONCATENATE(TRIM(G131),", ",TRIM(H131)))</f>
        <v/>
      </c>
      <c r="I131" s="52">
        <f ca="1">TODAY()</f>
        <v>46149</v>
      </c>
      <c r="K131" s="39" t="str">
        <f t="shared" ref="K131:K194" si="9">IF(AND(TRIM(A131)&lt;&gt;"",TRIM(J131)&lt;&gt;""),IFERROR(DATEDIF(J131,A131,"Y"),""),"")</f>
        <v/>
      </c>
      <c r="R131" s="46"/>
      <c r="S131" s="44" t="str">
        <f t="shared" ref="S131:S194" si="10">IFERROR(IF(OR(Q131="Outreach",Q131=""),"",R131),"")</f>
        <v/>
      </c>
      <c r="T131" s="46"/>
      <c r="AR131" s="4" t="str">
        <f t="shared" ref="AR131:AR194" si="11">IF(R131&lt;&gt;"",R131*1440,"")</f>
        <v/>
      </c>
    </row>
    <row r="132" spans="4:44" s="5" customFormat="1" x14ac:dyDescent="0.25">
      <c r="D132" s="49" t="str">
        <f t="shared" si="7"/>
        <v/>
      </c>
      <c r="F132" s="5" t="str">
        <f t="shared" si="8"/>
        <v/>
      </c>
      <c r="I132" s="7">
        <f t="shared" ref="I132:I174" ca="1" si="12">TODAY()</f>
        <v>46149</v>
      </c>
      <c r="K132" s="39" t="str">
        <f t="shared" si="9"/>
        <v/>
      </c>
      <c r="R132" s="44"/>
      <c r="S132" s="44" t="str">
        <f t="shared" si="10"/>
        <v/>
      </c>
      <c r="T132" s="44"/>
      <c r="AR132" s="4" t="str">
        <f t="shared" si="11"/>
        <v/>
      </c>
    </row>
    <row r="133" spans="4:44" s="8" customFormat="1" x14ac:dyDescent="0.25">
      <c r="D133" s="49" t="str">
        <f t="shared" si="7"/>
        <v/>
      </c>
      <c r="F133" s="5" t="str">
        <f t="shared" si="8"/>
        <v/>
      </c>
      <c r="I133" s="52">
        <f t="shared" ca="1" si="12"/>
        <v>46149</v>
      </c>
      <c r="K133" s="39" t="str">
        <f t="shared" si="9"/>
        <v/>
      </c>
      <c r="R133" s="46"/>
      <c r="S133" s="44" t="str">
        <f t="shared" si="10"/>
        <v/>
      </c>
      <c r="T133" s="46"/>
      <c r="AR133" s="4" t="str">
        <f t="shared" si="11"/>
        <v/>
      </c>
    </row>
    <row r="134" spans="4:44" s="5" customFormat="1" x14ac:dyDescent="0.25">
      <c r="D134" s="49" t="str">
        <f t="shared" si="7"/>
        <v/>
      </c>
      <c r="F134" s="5" t="str">
        <f t="shared" si="8"/>
        <v/>
      </c>
      <c r="I134" s="7">
        <f t="shared" ca="1" si="12"/>
        <v>46149</v>
      </c>
      <c r="K134" s="39" t="str">
        <f t="shared" si="9"/>
        <v/>
      </c>
      <c r="R134" s="44"/>
      <c r="S134" s="44" t="str">
        <f t="shared" si="10"/>
        <v/>
      </c>
      <c r="T134" s="44"/>
      <c r="AR134" s="4" t="str">
        <f t="shared" si="11"/>
        <v/>
      </c>
    </row>
    <row r="135" spans="4:44" s="8" customFormat="1" x14ac:dyDescent="0.25">
      <c r="D135" s="49" t="str">
        <f t="shared" si="7"/>
        <v/>
      </c>
      <c r="F135" s="5" t="str">
        <f t="shared" si="8"/>
        <v/>
      </c>
      <c r="I135" s="52">
        <f t="shared" ca="1" si="12"/>
        <v>46149</v>
      </c>
      <c r="K135" s="39" t="str">
        <f t="shared" si="9"/>
        <v/>
      </c>
      <c r="R135" s="46"/>
      <c r="S135" s="44" t="str">
        <f t="shared" si="10"/>
        <v/>
      </c>
      <c r="T135" s="46"/>
      <c r="AR135" s="4" t="str">
        <f t="shared" si="11"/>
        <v/>
      </c>
    </row>
    <row r="136" spans="4:44" s="5" customFormat="1" x14ac:dyDescent="0.25">
      <c r="D136" s="49" t="str">
        <f t="shared" si="7"/>
        <v/>
      </c>
      <c r="F136" s="5" t="str">
        <f t="shared" si="8"/>
        <v/>
      </c>
      <c r="I136" s="7">
        <f t="shared" ca="1" si="12"/>
        <v>46149</v>
      </c>
      <c r="K136" s="39" t="str">
        <f t="shared" si="9"/>
        <v/>
      </c>
      <c r="R136" s="44"/>
      <c r="S136" s="44" t="str">
        <f t="shared" si="10"/>
        <v/>
      </c>
      <c r="T136" s="44"/>
      <c r="AR136" s="4" t="str">
        <f t="shared" si="11"/>
        <v/>
      </c>
    </row>
    <row r="137" spans="4:44" s="8" customFormat="1" x14ac:dyDescent="0.25">
      <c r="D137" s="49" t="str">
        <f t="shared" si="7"/>
        <v/>
      </c>
      <c r="F137" s="5" t="str">
        <f t="shared" si="8"/>
        <v/>
      </c>
      <c r="I137" s="52">
        <f t="shared" ca="1" si="12"/>
        <v>46149</v>
      </c>
      <c r="K137" s="39" t="str">
        <f t="shared" si="9"/>
        <v/>
      </c>
      <c r="R137" s="46"/>
      <c r="S137" s="44" t="str">
        <f t="shared" si="10"/>
        <v/>
      </c>
      <c r="T137" s="46"/>
      <c r="AR137" s="4" t="str">
        <f t="shared" si="11"/>
        <v/>
      </c>
    </row>
    <row r="138" spans="4:44" s="5" customFormat="1" x14ac:dyDescent="0.25">
      <c r="D138" s="49" t="str">
        <f t="shared" si="7"/>
        <v/>
      </c>
      <c r="F138" s="5" t="str">
        <f t="shared" si="8"/>
        <v/>
      </c>
      <c r="I138" s="7">
        <f t="shared" ca="1" si="12"/>
        <v>46149</v>
      </c>
      <c r="K138" s="39" t="str">
        <f t="shared" si="9"/>
        <v/>
      </c>
      <c r="R138" s="44"/>
      <c r="S138" s="44" t="str">
        <f t="shared" si="10"/>
        <v/>
      </c>
      <c r="T138" s="44"/>
      <c r="AR138" s="4" t="str">
        <f t="shared" si="11"/>
        <v/>
      </c>
    </row>
    <row r="139" spans="4:44" s="8" customFormat="1" x14ac:dyDescent="0.25">
      <c r="D139" s="49" t="str">
        <f t="shared" si="7"/>
        <v/>
      </c>
      <c r="F139" s="5" t="str">
        <f t="shared" si="8"/>
        <v/>
      </c>
      <c r="I139" s="52">
        <f t="shared" ca="1" si="12"/>
        <v>46149</v>
      </c>
      <c r="K139" s="39" t="str">
        <f t="shared" si="9"/>
        <v/>
      </c>
      <c r="R139" s="46"/>
      <c r="S139" s="44" t="str">
        <f t="shared" si="10"/>
        <v/>
      </c>
      <c r="T139" s="46"/>
      <c r="AR139" s="4" t="str">
        <f t="shared" si="11"/>
        <v/>
      </c>
    </row>
    <row r="140" spans="4:44" s="5" customFormat="1" x14ac:dyDescent="0.25">
      <c r="D140" s="49" t="str">
        <f t="shared" si="7"/>
        <v/>
      </c>
      <c r="F140" s="5" t="str">
        <f t="shared" si="8"/>
        <v/>
      </c>
      <c r="I140" s="7">
        <f t="shared" ca="1" si="12"/>
        <v>46149</v>
      </c>
      <c r="K140" s="39" t="str">
        <f t="shared" si="9"/>
        <v/>
      </c>
      <c r="R140" s="44"/>
      <c r="S140" s="44" t="str">
        <f t="shared" si="10"/>
        <v/>
      </c>
      <c r="T140" s="44"/>
      <c r="AR140" s="4" t="str">
        <f t="shared" si="11"/>
        <v/>
      </c>
    </row>
    <row r="141" spans="4:44" s="8" customFormat="1" x14ac:dyDescent="0.25">
      <c r="D141" s="49" t="str">
        <f t="shared" si="7"/>
        <v/>
      </c>
      <c r="F141" s="5" t="str">
        <f t="shared" si="8"/>
        <v/>
      </c>
      <c r="I141" s="52">
        <f t="shared" ca="1" si="12"/>
        <v>46149</v>
      </c>
      <c r="K141" s="39" t="str">
        <f t="shared" si="9"/>
        <v/>
      </c>
      <c r="R141" s="46"/>
      <c r="S141" s="44" t="str">
        <f t="shared" si="10"/>
        <v/>
      </c>
      <c r="T141" s="46"/>
      <c r="AR141" s="4" t="str">
        <f t="shared" si="11"/>
        <v/>
      </c>
    </row>
    <row r="142" spans="4:44" s="5" customFormat="1" x14ac:dyDescent="0.25">
      <c r="D142" s="49" t="str">
        <f t="shared" si="7"/>
        <v/>
      </c>
      <c r="F142" s="5" t="str">
        <f t="shared" si="8"/>
        <v/>
      </c>
      <c r="I142" s="7">
        <f t="shared" ca="1" si="12"/>
        <v>46149</v>
      </c>
      <c r="K142" s="39" t="str">
        <f t="shared" si="9"/>
        <v/>
      </c>
      <c r="R142" s="44"/>
      <c r="S142" s="44" t="str">
        <f t="shared" si="10"/>
        <v/>
      </c>
      <c r="T142" s="44"/>
      <c r="AR142" s="4" t="str">
        <f t="shared" si="11"/>
        <v/>
      </c>
    </row>
    <row r="143" spans="4:44" s="8" customFormat="1" x14ac:dyDescent="0.25">
      <c r="D143" s="49" t="str">
        <f t="shared" si="7"/>
        <v/>
      </c>
      <c r="F143" s="5" t="str">
        <f t="shared" si="8"/>
        <v/>
      </c>
      <c r="I143" s="52">
        <f t="shared" ca="1" si="12"/>
        <v>46149</v>
      </c>
      <c r="K143" s="39" t="str">
        <f t="shared" si="9"/>
        <v/>
      </c>
      <c r="R143" s="46"/>
      <c r="S143" s="44" t="str">
        <f t="shared" si="10"/>
        <v/>
      </c>
      <c r="T143" s="46"/>
      <c r="AR143" s="4" t="str">
        <f t="shared" si="11"/>
        <v/>
      </c>
    </row>
    <row r="144" spans="4:44" s="5" customFormat="1" x14ac:dyDescent="0.25">
      <c r="D144" s="49" t="str">
        <f t="shared" si="7"/>
        <v/>
      </c>
      <c r="F144" s="5" t="str">
        <f t="shared" si="8"/>
        <v/>
      </c>
      <c r="I144" s="7">
        <f t="shared" ca="1" si="12"/>
        <v>46149</v>
      </c>
      <c r="K144" s="39" t="str">
        <f t="shared" si="9"/>
        <v/>
      </c>
      <c r="R144" s="44"/>
      <c r="S144" s="44" t="str">
        <f t="shared" si="10"/>
        <v/>
      </c>
      <c r="T144" s="44"/>
      <c r="AR144" s="4" t="str">
        <f t="shared" si="11"/>
        <v/>
      </c>
    </row>
    <row r="145" spans="4:44" s="8" customFormat="1" x14ac:dyDescent="0.25">
      <c r="D145" s="49" t="str">
        <f t="shared" si="7"/>
        <v/>
      </c>
      <c r="F145" s="5" t="str">
        <f t="shared" si="8"/>
        <v/>
      </c>
      <c r="I145" s="52">
        <f t="shared" ca="1" si="12"/>
        <v>46149</v>
      </c>
      <c r="K145" s="39" t="str">
        <f t="shared" si="9"/>
        <v/>
      </c>
      <c r="R145" s="46"/>
      <c r="S145" s="44" t="str">
        <f t="shared" si="10"/>
        <v/>
      </c>
      <c r="T145" s="46"/>
      <c r="AR145" s="4" t="str">
        <f t="shared" si="11"/>
        <v/>
      </c>
    </row>
    <row r="146" spans="4:44" s="5" customFormat="1" x14ac:dyDescent="0.25">
      <c r="D146" s="49" t="str">
        <f t="shared" si="7"/>
        <v/>
      </c>
      <c r="F146" s="5" t="str">
        <f t="shared" si="8"/>
        <v/>
      </c>
      <c r="I146" s="7">
        <f t="shared" ca="1" si="12"/>
        <v>46149</v>
      </c>
      <c r="K146" s="39" t="str">
        <f t="shared" si="9"/>
        <v/>
      </c>
      <c r="R146" s="44"/>
      <c r="S146" s="44" t="str">
        <f t="shared" si="10"/>
        <v/>
      </c>
      <c r="T146" s="44"/>
      <c r="AR146" s="4" t="str">
        <f t="shared" si="11"/>
        <v/>
      </c>
    </row>
    <row r="147" spans="4:44" s="8" customFormat="1" x14ac:dyDescent="0.25">
      <c r="D147" s="49" t="str">
        <f t="shared" si="7"/>
        <v/>
      </c>
      <c r="F147" s="5" t="str">
        <f t="shared" si="8"/>
        <v/>
      </c>
      <c r="I147" s="52">
        <f t="shared" ca="1" si="12"/>
        <v>46149</v>
      </c>
      <c r="K147" s="39" t="str">
        <f t="shared" si="9"/>
        <v/>
      </c>
      <c r="R147" s="46"/>
      <c r="S147" s="44" t="str">
        <f t="shared" si="10"/>
        <v/>
      </c>
      <c r="T147" s="46"/>
      <c r="AR147" s="4" t="str">
        <f t="shared" si="11"/>
        <v/>
      </c>
    </row>
    <row r="148" spans="4:44" s="5" customFormat="1" x14ac:dyDescent="0.25">
      <c r="D148" s="49" t="str">
        <f t="shared" si="7"/>
        <v/>
      </c>
      <c r="F148" s="5" t="str">
        <f t="shared" si="8"/>
        <v/>
      </c>
      <c r="I148" s="7">
        <f t="shared" ca="1" si="12"/>
        <v>46149</v>
      </c>
      <c r="K148" s="39" t="str">
        <f t="shared" si="9"/>
        <v/>
      </c>
      <c r="R148" s="44"/>
      <c r="S148" s="44" t="str">
        <f t="shared" si="10"/>
        <v/>
      </c>
      <c r="T148" s="44"/>
      <c r="AR148" s="4" t="str">
        <f t="shared" si="11"/>
        <v/>
      </c>
    </row>
    <row r="149" spans="4:44" s="8" customFormat="1" x14ac:dyDescent="0.25">
      <c r="D149" s="49" t="str">
        <f t="shared" si="7"/>
        <v/>
      </c>
      <c r="F149" s="5" t="str">
        <f t="shared" si="8"/>
        <v/>
      </c>
      <c r="I149" s="52">
        <f t="shared" ca="1" si="12"/>
        <v>46149</v>
      </c>
      <c r="K149" s="39" t="str">
        <f t="shared" si="9"/>
        <v/>
      </c>
      <c r="R149" s="46"/>
      <c r="S149" s="44" t="str">
        <f t="shared" si="10"/>
        <v/>
      </c>
      <c r="T149" s="46"/>
      <c r="AR149" s="4" t="str">
        <f t="shared" si="11"/>
        <v/>
      </c>
    </row>
    <row r="150" spans="4:44" s="5" customFormat="1" x14ac:dyDescent="0.25">
      <c r="D150" s="49" t="str">
        <f t="shared" si="7"/>
        <v/>
      </c>
      <c r="F150" s="5" t="str">
        <f t="shared" si="8"/>
        <v/>
      </c>
      <c r="I150" s="7">
        <f t="shared" ca="1" si="12"/>
        <v>46149</v>
      </c>
      <c r="K150" s="39" t="str">
        <f t="shared" si="9"/>
        <v/>
      </c>
      <c r="R150" s="44"/>
      <c r="S150" s="44" t="str">
        <f t="shared" si="10"/>
        <v/>
      </c>
      <c r="T150" s="44"/>
      <c r="AR150" s="4" t="str">
        <f t="shared" si="11"/>
        <v/>
      </c>
    </row>
    <row r="151" spans="4:44" s="8" customFormat="1" x14ac:dyDescent="0.25">
      <c r="D151" s="49" t="str">
        <f t="shared" si="7"/>
        <v/>
      </c>
      <c r="F151" s="5" t="str">
        <f t="shared" si="8"/>
        <v/>
      </c>
      <c r="I151" s="52">
        <f t="shared" ca="1" si="12"/>
        <v>46149</v>
      </c>
      <c r="K151" s="39" t="str">
        <f t="shared" si="9"/>
        <v/>
      </c>
      <c r="R151" s="46"/>
      <c r="S151" s="44" t="str">
        <f t="shared" si="10"/>
        <v/>
      </c>
      <c r="T151" s="46"/>
      <c r="AR151" s="4" t="str">
        <f t="shared" si="11"/>
        <v/>
      </c>
    </row>
    <row r="152" spans="4:44" s="5" customFormat="1" x14ac:dyDescent="0.25">
      <c r="D152" s="49" t="str">
        <f t="shared" si="7"/>
        <v/>
      </c>
      <c r="F152" s="5" t="str">
        <f t="shared" si="8"/>
        <v/>
      </c>
      <c r="I152" s="7">
        <f t="shared" ca="1" si="12"/>
        <v>46149</v>
      </c>
      <c r="K152" s="39" t="str">
        <f t="shared" si="9"/>
        <v/>
      </c>
      <c r="R152" s="44"/>
      <c r="S152" s="44" t="str">
        <f t="shared" si="10"/>
        <v/>
      </c>
      <c r="T152" s="44"/>
      <c r="AR152" s="4" t="str">
        <f t="shared" si="11"/>
        <v/>
      </c>
    </row>
    <row r="153" spans="4:44" s="8" customFormat="1" x14ac:dyDescent="0.25">
      <c r="D153" s="49" t="str">
        <f t="shared" si="7"/>
        <v/>
      </c>
      <c r="F153" s="5" t="str">
        <f t="shared" si="8"/>
        <v/>
      </c>
      <c r="I153" s="52">
        <f t="shared" ca="1" si="12"/>
        <v>46149</v>
      </c>
      <c r="K153" s="39" t="str">
        <f t="shared" si="9"/>
        <v/>
      </c>
      <c r="R153" s="46"/>
      <c r="S153" s="44" t="str">
        <f t="shared" si="10"/>
        <v/>
      </c>
      <c r="T153" s="46"/>
      <c r="AR153" s="4" t="str">
        <f t="shared" si="11"/>
        <v/>
      </c>
    </row>
    <row r="154" spans="4:44" s="5" customFormat="1" x14ac:dyDescent="0.25">
      <c r="D154" s="49" t="str">
        <f t="shared" si="7"/>
        <v/>
      </c>
      <c r="F154" s="5" t="str">
        <f t="shared" si="8"/>
        <v/>
      </c>
      <c r="I154" s="7">
        <f t="shared" ca="1" si="12"/>
        <v>46149</v>
      </c>
      <c r="K154" s="39" t="str">
        <f t="shared" si="9"/>
        <v/>
      </c>
      <c r="R154" s="44"/>
      <c r="S154" s="44" t="str">
        <f t="shared" si="10"/>
        <v/>
      </c>
      <c r="T154" s="44"/>
      <c r="AR154" s="4" t="str">
        <f t="shared" si="11"/>
        <v/>
      </c>
    </row>
    <row r="155" spans="4:44" s="8" customFormat="1" x14ac:dyDescent="0.25">
      <c r="D155" s="49" t="str">
        <f t="shared" si="7"/>
        <v/>
      </c>
      <c r="F155" s="5" t="str">
        <f t="shared" si="8"/>
        <v/>
      </c>
      <c r="I155" s="52">
        <f t="shared" ca="1" si="12"/>
        <v>46149</v>
      </c>
      <c r="K155" s="39" t="str">
        <f t="shared" si="9"/>
        <v/>
      </c>
      <c r="R155" s="46"/>
      <c r="S155" s="44" t="str">
        <f t="shared" si="10"/>
        <v/>
      </c>
      <c r="T155" s="46"/>
      <c r="AR155" s="4" t="str">
        <f t="shared" si="11"/>
        <v/>
      </c>
    </row>
    <row r="156" spans="4:44" s="5" customFormat="1" x14ac:dyDescent="0.25">
      <c r="D156" s="49" t="str">
        <f t="shared" si="7"/>
        <v/>
      </c>
      <c r="F156" s="5" t="str">
        <f t="shared" si="8"/>
        <v/>
      </c>
      <c r="I156" s="7">
        <f t="shared" ca="1" si="12"/>
        <v>46149</v>
      </c>
      <c r="K156" s="39" t="str">
        <f t="shared" si="9"/>
        <v/>
      </c>
      <c r="R156" s="44"/>
      <c r="S156" s="44" t="str">
        <f t="shared" si="10"/>
        <v/>
      </c>
      <c r="T156" s="44"/>
      <c r="AR156" s="4" t="str">
        <f t="shared" si="11"/>
        <v/>
      </c>
    </row>
    <row r="157" spans="4:44" s="8" customFormat="1" x14ac:dyDescent="0.25">
      <c r="D157" s="49" t="str">
        <f t="shared" si="7"/>
        <v/>
      </c>
      <c r="F157" s="5" t="str">
        <f t="shared" si="8"/>
        <v/>
      </c>
      <c r="I157" s="52">
        <f t="shared" ca="1" si="12"/>
        <v>46149</v>
      </c>
      <c r="K157" s="39" t="str">
        <f t="shared" si="9"/>
        <v/>
      </c>
      <c r="R157" s="46"/>
      <c r="S157" s="44" t="str">
        <f t="shared" si="10"/>
        <v/>
      </c>
      <c r="T157" s="46"/>
      <c r="AR157" s="4" t="str">
        <f t="shared" si="11"/>
        <v/>
      </c>
    </row>
    <row r="158" spans="4:44" s="5" customFormat="1" x14ac:dyDescent="0.25">
      <c r="D158" s="49" t="str">
        <f t="shared" si="7"/>
        <v/>
      </c>
      <c r="F158" s="5" t="str">
        <f t="shared" si="8"/>
        <v/>
      </c>
      <c r="I158" s="7">
        <f t="shared" ca="1" si="12"/>
        <v>46149</v>
      </c>
      <c r="K158" s="39" t="str">
        <f t="shared" si="9"/>
        <v/>
      </c>
      <c r="R158" s="44"/>
      <c r="S158" s="44" t="str">
        <f t="shared" si="10"/>
        <v/>
      </c>
      <c r="T158" s="44"/>
      <c r="AR158" s="4" t="str">
        <f t="shared" si="11"/>
        <v/>
      </c>
    </row>
    <row r="159" spans="4:44" s="8" customFormat="1" x14ac:dyDescent="0.25">
      <c r="D159" s="49" t="str">
        <f t="shared" si="7"/>
        <v/>
      </c>
      <c r="F159" s="5" t="str">
        <f t="shared" si="8"/>
        <v/>
      </c>
      <c r="I159" s="52">
        <f t="shared" ca="1" si="12"/>
        <v>46149</v>
      </c>
      <c r="K159" s="39" t="str">
        <f t="shared" si="9"/>
        <v/>
      </c>
      <c r="R159" s="46"/>
      <c r="S159" s="44" t="str">
        <f t="shared" si="10"/>
        <v/>
      </c>
      <c r="T159" s="46"/>
      <c r="AR159" s="4" t="str">
        <f t="shared" si="11"/>
        <v/>
      </c>
    </row>
    <row r="160" spans="4:44" s="5" customFormat="1" x14ac:dyDescent="0.25">
      <c r="D160" s="49" t="str">
        <f t="shared" si="7"/>
        <v/>
      </c>
      <c r="F160" s="5" t="str">
        <f t="shared" si="8"/>
        <v/>
      </c>
      <c r="I160" s="7">
        <f ca="1">TODAY()</f>
        <v>46149</v>
      </c>
      <c r="K160" s="39" t="str">
        <f t="shared" si="9"/>
        <v/>
      </c>
      <c r="R160" s="44"/>
      <c r="S160" s="44" t="str">
        <f t="shared" si="10"/>
        <v/>
      </c>
      <c r="T160" s="44"/>
      <c r="AR160" s="4" t="str">
        <f t="shared" si="11"/>
        <v/>
      </c>
    </row>
    <row r="161" spans="4:44" s="8" customFormat="1" x14ac:dyDescent="0.25">
      <c r="D161" s="49" t="str">
        <f t="shared" si="7"/>
        <v/>
      </c>
      <c r="F161" s="5" t="str">
        <f t="shared" si="8"/>
        <v/>
      </c>
      <c r="I161" s="52">
        <f t="shared" ca="1" si="12"/>
        <v>46149</v>
      </c>
      <c r="K161" s="39" t="str">
        <f t="shared" si="9"/>
        <v/>
      </c>
      <c r="R161" s="46"/>
      <c r="S161" s="44" t="str">
        <f t="shared" si="10"/>
        <v/>
      </c>
      <c r="T161" s="46"/>
      <c r="AR161" s="4" t="str">
        <f t="shared" si="11"/>
        <v/>
      </c>
    </row>
    <row r="162" spans="4:44" s="5" customFormat="1" x14ac:dyDescent="0.25">
      <c r="D162" s="49" t="str">
        <f t="shared" si="7"/>
        <v/>
      </c>
      <c r="F162" s="5" t="str">
        <f t="shared" si="8"/>
        <v/>
      </c>
      <c r="I162" s="7">
        <f t="shared" ca="1" si="12"/>
        <v>46149</v>
      </c>
      <c r="K162" s="39" t="str">
        <f t="shared" si="9"/>
        <v/>
      </c>
      <c r="R162" s="44"/>
      <c r="S162" s="44" t="str">
        <f t="shared" si="10"/>
        <v/>
      </c>
      <c r="T162" s="44"/>
      <c r="AR162" s="4" t="str">
        <f t="shared" si="11"/>
        <v/>
      </c>
    </row>
    <row r="163" spans="4:44" s="8" customFormat="1" x14ac:dyDescent="0.25">
      <c r="D163" s="49" t="str">
        <f t="shared" si="7"/>
        <v/>
      </c>
      <c r="F163" s="5" t="str">
        <f t="shared" si="8"/>
        <v/>
      </c>
      <c r="I163" s="52">
        <f t="shared" ca="1" si="12"/>
        <v>46149</v>
      </c>
      <c r="K163" s="39" t="str">
        <f t="shared" si="9"/>
        <v/>
      </c>
      <c r="R163" s="46"/>
      <c r="S163" s="44" t="str">
        <f t="shared" si="10"/>
        <v/>
      </c>
      <c r="T163" s="46"/>
      <c r="AR163" s="4" t="str">
        <f t="shared" si="11"/>
        <v/>
      </c>
    </row>
    <row r="164" spans="4:44" s="5" customFormat="1" x14ac:dyDescent="0.25">
      <c r="D164" s="49" t="str">
        <f t="shared" si="7"/>
        <v/>
      </c>
      <c r="F164" s="5" t="str">
        <f t="shared" si="8"/>
        <v/>
      </c>
      <c r="I164" s="7">
        <f t="shared" ca="1" si="12"/>
        <v>46149</v>
      </c>
      <c r="K164" s="39" t="str">
        <f t="shared" si="9"/>
        <v/>
      </c>
      <c r="R164" s="44"/>
      <c r="S164" s="44" t="str">
        <f t="shared" si="10"/>
        <v/>
      </c>
      <c r="T164" s="44"/>
      <c r="AR164" s="4" t="str">
        <f t="shared" si="11"/>
        <v/>
      </c>
    </row>
    <row r="165" spans="4:44" s="8" customFormat="1" x14ac:dyDescent="0.25">
      <c r="D165" s="49" t="str">
        <f t="shared" si="7"/>
        <v/>
      </c>
      <c r="F165" s="5" t="str">
        <f t="shared" si="8"/>
        <v/>
      </c>
      <c r="I165" s="52">
        <f t="shared" ca="1" si="12"/>
        <v>46149</v>
      </c>
      <c r="K165" s="39" t="str">
        <f t="shared" si="9"/>
        <v/>
      </c>
      <c r="R165" s="46"/>
      <c r="S165" s="44" t="str">
        <f t="shared" si="10"/>
        <v/>
      </c>
      <c r="T165" s="46"/>
      <c r="AR165" s="4" t="str">
        <f t="shared" si="11"/>
        <v/>
      </c>
    </row>
    <row r="166" spans="4:44" s="5" customFormat="1" x14ac:dyDescent="0.25">
      <c r="D166" s="49" t="str">
        <f t="shared" si="7"/>
        <v/>
      </c>
      <c r="F166" s="5" t="str">
        <f t="shared" si="8"/>
        <v/>
      </c>
      <c r="I166" s="7">
        <f t="shared" ca="1" si="12"/>
        <v>46149</v>
      </c>
      <c r="K166" s="39" t="str">
        <f t="shared" si="9"/>
        <v/>
      </c>
      <c r="R166" s="44"/>
      <c r="S166" s="44" t="str">
        <f t="shared" si="10"/>
        <v/>
      </c>
      <c r="T166" s="44"/>
      <c r="AR166" s="4" t="str">
        <f t="shared" si="11"/>
        <v/>
      </c>
    </row>
    <row r="167" spans="4:44" s="8" customFormat="1" x14ac:dyDescent="0.25">
      <c r="D167" s="49" t="str">
        <f t="shared" si="7"/>
        <v/>
      </c>
      <c r="F167" s="5" t="str">
        <f t="shared" si="8"/>
        <v/>
      </c>
      <c r="I167" s="52">
        <f t="shared" ca="1" si="12"/>
        <v>46149</v>
      </c>
      <c r="K167" s="39" t="str">
        <f t="shared" si="9"/>
        <v/>
      </c>
      <c r="R167" s="46"/>
      <c r="S167" s="44" t="str">
        <f t="shared" si="10"/>
        <v/>
      </c>
      <c r="T167" s="46"/>
      <c r="AR167" s="4" t="str">
        <f t="shared" si="11"/>
        <v/>
      </c>
    </row>
    <row r="168" spans="4:44" s="5" customFormat="1" x14ac:dyDescent="0.25">
      <c r="D168" s="49" t="str">
        <f t="shared" si="7"/>
        <v/>
      </c>
      <c r="F168" s="5" t="str">
        <f t="shared" si="8"/>
        <v/>
      </c>
      <c r="I168" s="7">
        <f t="shared" ca="1" si="12"/>
        <v>46149</v>
      </c>
      <c r="K168" s="39" t="str">
        <f t="shared" si="9"/>
        <v/>
      </c>
      <c r="R168" s="44"/>
      <c r="S168" s="44" t="str">
        <f t="shared" si="10"/>
        <v/>
      </c>
      <c r="T168" s="44"/>
      <c r="AR168" s="4" t="str">
        <f t="shared" si="11"/>
        <v/>
      </c>
    </row>
    <row r="169" spans="4:44" s="8" customFormat="1" x14ac:dyDescent="0.25">
      <c r="D169" s="49" t="str">
        <f t="shared" si="7"/>
        <v/>
      </c>
      <c r="F169" s="5" t="str">
        <f t="shared" si="8"/>
        <v/>
      </c>
      <c r="I169" s="52">
        <f t="shared" ca="1" si="12"/>
        <v>46149</v>
      </c>
      <c r="K169" s="39" t="str">
        <f t="shared" si="9"/>
        <v/>
      </c>
      <c r="R169" s="46"/>
      <c r="S169" s="44" t="str">
        <f t="shared" si="10"/>
        <v/>
      </c>
      <c r="T169" s="46"/>
      <c r="AR169" s="4" t="str">
        <f t="shared" si="11"/>
        <v/>
      </c>
    </row>
    <row r="170" spans="4:44" s="5" customFormat="1" x14ac:dyDescent="0.25">
      <c r="D170" s="49" t="str">
        <f t="shared" si="7"/>
        <v/>
      </c>
      <c r="F170" s="5" t="str">
        <f t="shared" si="8"/>
        <v/>
      </c>
      <c r="I170" s="7">
        <f t="shared" ca="1" si="12"/>
        <v>46149</v>
      </c>
      <c r="K170" s="39" t="str">
        <f t="shared" si="9"/>
        <v/>
      </c>
      <c r="R170" s="44"/>
      <c r="S170" s="44" t="str">
        <f t="shared" si="10"/>
        <v/>
      </c>
      <c r="T170" s="44"/>
      <c r="AR170" s="4" t="str">
        <f t="shared" si="11"/>
        <v/>
      </c>
    </row>
    <row r="171" spans="4:44" s="8" customFormat="1" x14ac:dyDescent="0.25">
      <c r="D171" s="49" t="str">
        <f t="shared" si="7"/>
        <v/>
      </c>
      <c r="F171" s="5" t="str">
        <f t="shared" si="8"/>
        <v/>
      </c>
      <c r="I171" s="52">
        <f t="shared" ca="1" si="12"/>
        <v>46149</v>
      </c>
      <c r="K171" s="39" t="str">
        <f t="shared" si="9"/>
        <v/>
      </c>
      <c r="R171" s="46"/>
      <c r="S171" s="44" t="str">
        <f t="shared" si="10"/>
        <v/>
      </c>
      <c r="T171" s="46"/>
      <c r="AR171" s="4" t="str">
        <f t="shared" si="11"/>
        <v/>
      </c>
    </row>
    <row r="172" spans="4:44" s="5" customFormat="1" x14ac:dyDescent="0.25">
      <c r="D172" s="49" t="str">
        <f t="shared" si="7"/>
        <v/>
      </c>
      <c r="F172" s="5" t="str">
        <f t="shared" si="8"/>
        <v/>
      </c>
      <c r="I172" s="7">
        <f t="shared" ca="1" si="12"/>
        <v>46149</v>
      </c>
      <c r="K172" s="39" t="str">
        <f t="shared" si="9"/>
        <v/>
      </c>
      <c r="R172" s="44"/>
      <c r="S172" s="44" t="str">
        <f t="shared" si="10"/>
        <v/>
      </c>
      <c r="T172" s="44"/>
      <c r="AR172" s="4" t="str">
        <f t="shared" si="11"/>
        <v/>
      </c>
    </row>
    <row r="173" spans="4:44" s="8" customFormat="1" x14ac:dyDescent="0.25">
      <c r="D173" s="49" t="str">
        <f t="shared" si="7"/>
        <v/>
      </c>
      <c r="F173" s="5" t="str">
        <f t="shared" si="8"/>
        <v/>
      </c>
      <c r="I173" s="52">
        <f t="shared" ca="1" si="12"/>
        <v>46149</v>
      </c>
      <c r="K173" s="39" t="str">
        <f t="shared" si="9"/>
        <v/>
      </c>
      <c r="R173" s="46"/>
      <c r="S173" s="44" t="str">
        <f t="shared" si="10"/>
        <v/>
      </c>
      <c r="T173" s="46"/>
      <c r="AR173" s="4" t="str">
        <f t="shared" si="11"/>
        <v/>
      </c>
    </row>
    <row r="174" spans="4:44" s="5" customFormat="1" x14ac:dyDescent="0.25">
      <c r="D174" s="49" t="str">
        <f t="shared" si="7"/>
        <v/>
      </c>
      <c r="F174" s="5" t="str">
        <f t="shared" si="8"/>
        <v/>
      </c>
      <c r="I174" s="7">
        <f t="shared" ca="1" si="12"/>
        <v>46149</v>
      </c>
      <c r="K174" s="39" t="str">
        <f t="shared" si="9"/>
        <v/>
      </c>
      <c r="R174" s="44"/>
      <c r="S174" s="44" t="str">
        <f t="shared" si="10"/>
        <v/>
      </c>
      <c r="T174" s="44"/>
      <c r="AR174" s="4" t="str">
        <f t="shared" si="11"/>
        <v/>
      </c>
    </row>
    <row r="175" spans="4:44" s="8" customFormat="1" x14ac:dyDescent="0.25">
      <c r="D175" s="49" t="str">
        <f t="shared" si="7"/>
        <v/>
      </c>
      <c r="F175" s="5" t="str">
        <f t="shared" si="8"/>
        <v/>
      </c>
      <c r="I175" s="52">
        <f ca="1">TODAY()</f>
        <v>46149</v>
      </c>
      <c r="K175" s="39" t="str">
        <f t="shared" si="9"/>
        <v/>
      </c>
      <c r="R175" s="46"/>
      <c r="S175" s="44" t="str">
        <f t="shared" si="10"/>
        <v/>
      </c>
      <c r="T175" s="46"/>
      <c r="AR175" s="4" t="str">
        <f t="shared" si="11"/>
        <v/>
      </c>
    </row>
    <row r="176" spans="4:44" s="5" customFormat="1" x14ac:dyDescent="0.25">
      <c r="D176" s="49" t="str">
        <f t="shared" si="7"/>
        <v/>
      </c>
      <c r="F176" s="5" t="str">
        <f t="shared" si="8"/>
        <v/>
      </c>
      <c r="I176" s="7">
        <f t="shared" ref="I176:I200" ca="1" si="13">TODAY()</f>
        <v>46149</v>
      </c>
      <c r="K176" s="39" t="str">
        <f t="shared" si="9"/>
        <v/>
      </c>
      <c r="R176" s="44"/>
      <c r="S176" s="44" t="str">
        <f t="shared" si="10"/>
        <v/>
      </c>
      <c r="T176" s="44"/>
      <c r="AR176" s="4" t="str">
        <f t="shared" si="11"/>
        <v/>
      </c>
    </row>
    <row r="177" spans="4:44" s="8" customFormat="1" x14ac:dyDescent="0.25">
      <c r="D177" s="49" t="str">
        <f t="shared" si="7"/>
        <v/>
      </c>
      <c r="F177" s="5" t="str">
        <f t="shared" si="8"/>
        <v/>
      </c>
      <c r="I177" s="52">
        <f t="shared" ca="1" si="13"/>
        <v>46149</v>
      </c>
      <c r="K177" s="39" t="str">
        <f t="shared" si="9"/>
        <v/>
      </c>
      <c r="R177" s="46"/>
      <c r="S177" s="44" t="str">
        <f t="shared" si="10"/>
        <v/>
      </c>
      <c r="T177" s="46"/>
      <c r="AR177" s="4" t="str">
        <f t="shared" si="11"/>
        <v/>
      </c>
    </row>
    <row r="178" spans="4:44" s="5" customFormat="1" x14ac:dyDescent="0.25">
      <c r="D178" s="49" t="str">
        <f t="shared" si="7"/>
        <v/>
      </c>
      <c r="F178" s="5" t="str">
        <f t="shared" si="8"/>
        <v/>
      </c>
      <c r="I178" s="7">
        <f t="shared" ca="1" si="13"/>
        <v>46149</v>
      </c>
      <c r="K178" s="39" t="str">
        <f t="shared" si="9"/>
        <v/>
      </c>
      <c r="R178" s="44"/>
      <c r="S178" s="44" t="str">
        <f t="shared" si="10"/>
        <v/>
      </c>
      <c r="T178" s="44"/>
      <c r="AR178" s="4" t="str">
        <f t="shared" si="11"/>
        <v/>
      </c>
    </row>
    <row r="179" spans="4:44" s="8" customFormat="1" x14ac:dyDescent="0.25">
      <c r="D179" s="49" t="str">
        <f t="shared" si="7"/>
        <v/>
      </c>
      <c r="F179" s="5" t="str">
        <f t="shared" si="8"/>
        <v/>
      </c>
      <c r="I179" s="52">
        <f t="shared" ca="1" si="13"/>
        <v>46149</v>
      </c>
      <c r="K179" s="39" t="str">
        <f t="shared" si="9"/>
        <v/>
      </c>
      <c r="R179" s="46"/>
      <c r="S179" s="44" t="str">
        <f t="shared" si="10"/>
        <v/>
      </c>
      <c r="T179" s="46"/>
      <c r="AR179" s="4" t="str">
        <f t="shared" si="11"/>
        <v/>
      </c>
    </row>
    <row r="180" spans="4:44" s="5" customFormat="1" x14ac:dyDescent="0.25">
      <c r="D180" s="49" t="str">
        <f t="shared" si="7"/>
        <v/>
      </c>
      <c r="F180" s="5" t="str">
        <f t="shared" si="8"/>
        <v/>
      </c>
      <c r="I180" s="7">
        <f t="shared" ca="1" si="13"/>
        <v>46149</v>
      </c>
      <c r="K180" s="39" t="str">
        <f t="shared" si="9"/>
        <v/>
      </c>
      <c r="R180" s="44"/>
      <c r="S180" s="44" t="str">
        <f t="shared" si="10"/>
        <v/>
      </c>
      <c r="T180" s="44"/>
      <c r="AR180" s="4" t="str">
        <f t="shared" si="11"/>
        <v/>
      </c>
    </row>
    <row r="181" spans="4:44" s="8" customFormat="1" x14ac:dyDescent="0.25">
      <c r="D181" s="49" t="str">
        <f t="shared" si="7"/>
        <v/>
      </c>
      <c r="F181" s="5" t="str">
        <f t="shared" si="8"/>
        <v/>
      </c>
      <c r="I181" s="52">
        <f t="shared" ca="1" si="13"/>
        <v>46149</v>
      </c>
      <c r="K181" s="39" t="str">
        <f t="shared" si="9"/>
        <v/>
      </c>
      <c r="R181" s="46"/>
      <c r="S181" s="44" t="str">
        <f t="shared" si="10"/>
        <v/>
      </c>
      <c r="T181" s="46"/>
      <c r="AR181" s="4" t="str">
        <f t="shared" si="11"/>
        <v/>
      </c>
    </row>
    <row r="182" spans="4:44" s="5" customFormat="1" x14ac:dyDescent="0.25">
      <c r="D182" s="49" t="str">
        <f t="shared" si="7"/>
        <v/>
      </c>
      <c r="F182" s="5" t="str">
        <f t="shared" si="8"/>
        <v/>
      </c>
      <c r="I182" s="7">
        <f t="shared" ca="1" si="13"/>
        <v>46149</v>
      </c>
      <c r="K182" s="39" t="str">
        <f t="shared" si="9"/>
        <v/>
      </c>
      <c r="R182" s="44"/>
      <c r="S182" s="44" t="str">
        <f t="shared" si="10"/>
        <v/>
      </c>
      <c r="T182" s="44"/>
      <c r="AR182" s="4" t="str">
        <f t="shared" si="11"/>
        <v/>
      </c>
    </row>
    <row r="183" spans="4:44" s="8" customFormat="1" x14ac:dyDescent="0.25">
      <c r="D183" s="49" t="str">
        <f t="shared" si="7"/>
        <v/>
      </c>
      <c r="F183" s="5" t="str">
        <f t="shared" si="8"/>
        <v/>
      </c>
      <c r="I183" s="52">
        <f t="shared" ca="1" si="13"/>
        <v>46149</v>
      </c>
      <c r="K183" s="39" t="str">
        <f t="shared" si="9"/>
        <v/>
      </c>
      <c r="R183" s="46"/>
      <c r="S183" s="44" t="str">
        <f t="shared" si="10"/>
        <v/>
      </c>
      <c r="T183" s="46"/>
      <c r="AR183" s="4" t="str">
        <f t="shared" si="11"/>
        <v/>
      </c>
    </row>
    <row r="184" spans="4:44" s="5" customFormat="1" x14ac:dyDescent="0.25">
      <c r="D184" s="49" t="str">
        <f t="shared" si="7"/>
        <v/>
      </c>
      <c r="F184" s="5" t="str">
        <f t="shared" si="8"/>
        <v/>
      </c>
      <c r="I184" s="7">
        <f t="shared" ca="1" si="13"/>
        <v>46149</v>
      </c>
      <c r="K184" s="39" t="str">
        <f t="shared" si="9"/>
        <v/>
      </c>
      <c r="R184" s="44"/>
      <c r="S184" s="44" t="str">
        <f t="shared" si="10"/>
        <v/>
      </c>
      <c r="T184" s="44"/>
      <c r="AR184" s="4" t="str">
        <f t="shared" si="11"/>
        <v/>
      </c>
    </row>
    <row r="185" spans="4:44" s="8" customFormat="1" x14ac:dyDescent="0.25">
      <c r="D185" s="49" t="str">
        <f t="shared" si="7"/>
        <v/>
      </c>
      <c r="F185" s="5" t="str">
        <f t="shared" si="8"/>
        <v/>
      </c>
      <c r="I185" s="52">
        <f t="shared" ca="1" si="13"/>
        <v>46149</v>
      </c>
      <c r="K185" s="39" t="str">
        <f t="shared" si="9"/>
        <v/>
      </c>
      <c r="R185" s="46"/>
      <c r="S185" s="44" t="str">
        <f t="shared" si="10"/>
        <v/>
      </c>
      <c r="T185" s="46"/>
      <c r="AR185" s="4" t="str">
        <f t="shared" si="11"/>
        <v/>
      </c>
    </row>
    <row r="186" spans="4:44" s="5" customFormat="1" x14ac:dyDescent="0.25">
      <c r="D186" s="49" t="str">
        <f t="shared" si="7"/>
        <v/>
      </c>
      <c r="F186" s="5" t="str">
        <f t="shared" si="8"/>
        <v/>
      </c>
      <c r="I186" s="7">
        <f t="shared" ca="1" si="13"/>
        <v>46149</v>
      </c>
      <c r="K186" s="39" t="str">
        <f t="shared" si="9"/>
        <v/>
      </c>
      <c r="R186" s="44"/>
      <c r="S186" s="44" t="str">
        <f t="shared" si="10"/>
        <v/>
      </c>
      <c r="T186" s="44"/>
      <c r="AR186" s="4" t="str">
        <f t="shared" si="11"/>
        <v/>
      </c>
    </row>
    <row r="187" spans="4:44" s="8" customFormat="1" x14ac:dyDescent="0.25">
      <c r="D187" s="49" t="str">
        <f t="shared" si="7"/>
        <v/>
      </c>
      <c r="F187" s="5" t="str">
        <f t="shared" si="8"/>
        <v/>
      </c>
      <c r="I187" s="52">
        <f t="shared" ca="1" si="13"/>
        <v>46149</v>
      </c>
      <c r="K187" s="39" t="str">
        <f t="shared" si="9"/>
        <v/>
      </c>
      <c r="R187" s="46"/>
      <c r="S187" s="44" t="str">
        <f t="shared" si="10"/>
        <v/>
      </c>
      <c r="T187" s="46"/>
      <c r="AR187" s="4" t="str">
        <f t="shared" si="11"/>
        <v/>
      </c>
    </row>
    <row r="188" spans="4:44" s="5" customFormat="1" x14ac:dyDescent="0.25">
      <c r="D188" s="49" t="str">
        <f t="shared" si="7"/>
        <v/>
      </c>
      <c r="F188" s="5" t="str">
        <f t="shared" si="8"/>
        <v/>
      </c>
      <c r="I188" s="7">
        <f t="shared" ca="1" si="13"/>
        <v>46149</v>
      </c>
      <c r="K188" s="39" t="str">
        <f t="shared" si="9"/>
        <v/>
      </c>
      <c r="R188" s="44"/>
      <c r="S188" s="44" t="str">
        <f t="shared" si="10"/>
        <v/>
      </c>
      <c r="T188" s="44"/>
      <c r="AR188" s="4" t="str">
        <f t="shared" si="11"/>
        <v/>
      </c>
    </row>
    <row r="189" spans="4:44" s="8" customFormat="1" x14ac:dyDescent="0.25">
      <c r="D189" s="49" t="str">
        <f t="shared" si="7"/>
        <v/>
      </c>
      <c r="F189" s="5" t="str">
        <f t="shared" si="8"/>
        <v/>
      </c>
      <c r="I189" s="52">
        <f t="shared" ca="1" si="13"/>
        <v>46149</v>
      </c>
      <c r="K189" s="39" t="str">
        <f t="shared" si="9"/>
        <v/>
      </c>
      <c r="R189" s="46"/>
      <c r="S189" s="44" t="str">
        <f t="shared" si="10"/>
        <v/>
      </c>
      <c r="T189" s="46"/>
      <c r="AR189" s="4" t="str">
        <f t="shared" si="11"/>
        <v/>
      </c>
    </row>
    <row r="190" spans="4:44" s="5" customFormat="1" x14ac:dyDescent="0.25">
      <c r="D190" s="49" t="str">
        <f t="shared" si="7"/>
        <v/>
      </c>
      <c r="F190" s="5" t="str">
        <f t="shared" si="8"/>
        <v/>
      </c>
      <c r="I190" s="7">
        <f t="shared" ca="1" si="13"/>
        <v>46149</v>
      </c>
      <c r="K190" s="39" t="str">
        <f t="shared" si="9"/>
        <v/>
      </c>
      <c r="R190" s="44"/>
      <c r="S190" s="44" t="str">
        <f t="shared" si="10"/>
        <v/>
      </c>
      <c r="T190" s="44"/>
      <c r="AR190" s="4" t="str">
        <f t="shared" si="11"/>
        <v/>
      </c>
    </row>
    <row r="191" spans="4:44" s="8" customFormat="1" x14ac:dyDescent="0.25">
      <c r="D191" s="49" t="str">
        <f t="shared" si="7"/>
        <v/>
      </c>
      <c r="F191" s="5" t="str">
        <f t="shared" si="8"/>
        <v/>
      </c>
      <c r="I191" s="52">
        <f t="shared" ca="1" si="13"/>
        <v>46149</v>
      </c>
      <c r="K191" s="39" t="str">
        <f t="shared" si="9"/>
        <v/>
      </c>
      <c r="R191" s="46"/>
      <c r="S191" s="44" t="str">
        <f t="shared" si="10"/>
        <v/>
      </c>
      <c r="T191" s="46"/>
      <c r="AR191" s="4" t="str">
        <f t="shared" si="11"/>
        <v/>
      </c>
    </row>
    <row r="192" spans="4:44" s="5" customFormat="1" x14ac:dyDescent="0.25">
      <c r="D192" s="49" t="str">
        <f t="shared" si="7"/>
        <v/>
      </c>
      <c r="F192" s="5" t="str">
        <f t="shared" si="8"/>
        <v/>
      </c>
      <c r="I192" s="7">
        <f t="shared" ca="1" si="13"/>
        <v>46149</v>
      </c>
      <c r="K192" s="39" t="str">
        <f t="shared" si="9"/>
        <v/>
      </c>
      <c r="R192" s="44"/>
      <c r="S192" s="44" t="str">
        <f t="shared" si="10"/>
        <v/>
      </c>
      <c r="T192" s="44"/>
      <c r="AR192" s="4" t="str">
        <f t="shared" si="11"/>
        <v/>
      </c>
    </row>
    <row r="193" spans="1:44" s="8" customFormat="1" x14ac:dyDescent="0.25">
      <c r="D193" s="49" t="str">
        <f t="shared" si="7"/>
        <v/>
      </c>
      <c r="F193" s="5" t="str">
        <f t="shared" si="8"/>
        <v/>
      </c>
      <c r="I193" s="52">
        <f t="shared" ca="1" si="13"/>
        <v>46149</v>
      </c>
      <c r="K193" s="39" t="str">
        <f t="shared" si="9"/>
        <v/>
      </c>
      <c r="R193" s="46"/>
      <c r="S193" s="44" t="str">
        <f t="shared" si="10"/>
        <v/>
      </c>
      <c r="T193" s="46"/>
      <c r="AR193" s="4" t="str">
        <f t="shared" si="11"/>
        <v/>
      </c>
    </row>
    <row r="194" spans="1:44" s="5" customFormat="1" x14ac:dyDescent="0.25">
      <c r="D194" s="49" t="str">
        <f t="shared" si="7"/>
        <v/>
      </c>
      <c r="F194" s="5" t="str">
        <f t="shared" si="8"/>
        <v/>
      </c>
      <c r="I194" s="7">
        <f t="shared" ca="1" si="13"/>
        <v>46149</v>
      </c>
      <c r="K194" s="39" t="str">
        <f t="shared" si="9"/>
        <v/>
      </c>
      <c r="R194" s="44"/>
      <c r="S194" s="44" t="str">
        <f t="shared" si="10"/>
        <v/>
      </c>
      <c r="T194" s="44"/>
      <c r="AR194" s="4" t="str">
        <f t="shared" si="11"/>
        <v/>
      </c>
    </row>
    <row r="195" spans="1:44" s="8" customFormat="1" x14ac:dyDescent="0.25">
      <c r="D195" s="49" t="str">
        <f t="shared" ref="D195:D200" si="14">IF(TRIM(F195)="","",COUNTIF($F$2:$F$200,F195))</f>
        <v/>
      </c>
      <c r="F195" s="5" t="str">
        <f t="shared" ref="F195:F200" si="15">IF(AND(LEN(TRIM(G195))=0,LEN(TRIM(H195))=0),"",CONCATENATE(TRIM(G195),", ",TRIM(H195)))</f>
        <v/>
      </c>
      <c r="I195" s="52">
        <f t="shared" ca="1" si="13"/>
        <v>46149</v>
      </c>
      <c r="K195" s="39" t="str">
        <f t="shared" ref="K195:K200" si="16">IF(AND(TRIM(A195)&lt;&gt;"",TRIM(J195)&lt;&gt;""),IFERROR(DATEDIF(J195,A195,"Y"),""),"")</f>
        <v/>
      </c>
      <c r="R195" s="46"/>
      <c r="S195" s="44" t="str">
        <f t="shared" ref="S195:S200" si="17">IFERROR(IF(OR(Q195="Outreach",Q195=""),"",R195),"")</f>
        <v/>
      </c>
      <c r="T195" s="46"/>
      <c r="AR195" s="4" t="str">
        <f t="shared" ref="AR195:AR200" si="18">IF(R195&lt;&gt;"",R195*1440,"")</f>
        <v/>
      </c>
    </row>
    <row r="196" spans="1:44" s="5" customFormat="1" x14ac:dyDescent="0.25">
      <c r="D196" s="49" t="str">
        <f t="shared" si="14"/>
        <v/>
      </c>
      <c r="F196" s="5" t="str">
        <f t="shared" si="15"/>
        <v/>
      </c>
      <c r="I196" s="7">
        <f t="shared" ca="1" si="13"/>
        <v>46149</v>
      </c>
      <c r="K196" s="39" t="str">
        <f t="shared" si="16"/>
        <v/>
      </c>
      <c r="R196" s="44"/>
      <c r="S196" s="44" t="str">
        <f t="shared" si="17"/>
        <v/>
      </c>
      <c r="T196" s="44"/>
      <c r="AR196" s="4" t="str">
        <f t="shared" si="18"/>
        <v/>
      </c>
    </row>
    <row r="197" spans="1:44" s="8" customFormat="1" x14ac:dyDescent="0.25">
      <c r="D197" s="49" t="str">
        <f t="shared" si="14"/>
        <v/>
      </c>
      <c r="F197" s="5" t="str">
        <f t="shared" si="15"/>
        <v/>
      </c>
      <c r="I197" s="52">
        <f t="shared" ca="1" si="13"/>
        <v>46149</v>
      </c>
      <c r="K197" s="39" t="str">
        <f t="shared" si="16"/>
        <v/>
      </c>
      <c r="R197" s="46"/>
      <c r="S197" s="44" t="str">
        <f t="shared" si="17"/>
        <v/>
      </c>
      <c r="T197" s="46"/>
      <c r="AR197" s="4" t="str">
        <f t="shared" si="18"/>
        <v/>
      </c>
    </row>
    <row r="198" spans="1:44" s="5" customFormat="1" x14ac:dyDescent="0.25">
      <c r="D198" s="49" t="str">
        <f t="shared" si="14"/>
        <v/>
      </c>
      <c r="F198" s="5" t="str">
        <f t="shared" si="15"/>
        <v/>
      </c>
      <c r="I198" s="7">
        <f t="shared" ca="1" si="13"/>
        <v>46149</v>
      </c>
      <c r="K198" s="39" t="str">
        <f t="shared" si="16"/>
        <v/>
      </c>
      <c r="R198" s="44"/>
      <c r="S198" s="44" t="str">
        <f t="shared" si="17"/>
        <v/>
      </c>
      <c r="T198" s="44"/>
      <c r="AR198" s="4" t="str">
        <f t="shared" si="18"/>
        <v/>
      </c>
    </row>
    <row r="199" spans="1:44" s="8" customFormat="1" x14ac:dyDescent="0.25">
      <c r="D199" s="49" t="str">
        <f t="shared" si="14"/>
        <v/>
      </c>
      <c r="F199" s="5" t="str">
        <f t="shared" si="15"/>
        <v/>
      </c>
      <c r="I199" s="52">
        <f t="shared" ca="1" si="13"/>
        <v>46149</v>
      </c>
      <c r="K199" s="39" t="str">
        <f t="shared" si="16"/>
        <v/>
      </c>
      <c r="R199" s="46"/>
      <c r="S199" s="44" t="str">
        <f t="shared" si="17"/>
        <v/>
      </c>
      <c r="T199" s="46"/>
      <c r="AR199" s="4" t="str">
        <f t="shared" si="18"/>
        <v/>
      </c>
    </row>
    <row r="200" spans="1:44" s="5" customFormat="1" x14ac:dyDescent="0.25">
      <c r="D200" s="49" t="str">
        <f t="shared" si="14"/>
        <v/>
      </c>
      <c r="F200" s="5" t="str">
        <f t="shared" si="15"/>
        <v/>
      </c>
      <c r="I200" s="7">
        <f t="shared" ca="1" si="13"/>
        <v>46149</v>
      </c>
      <c r="K200" s="39" t="str">
        <f t="shared" si="16"/>
        <v/>
      </c>
      <c r="R200" s="44"/>
      <c r="S200" s="44" t="str">
        <f t="shared" si="17"/>
        <v/>
      </c>
      <c r="T200" s="44"/>
      <c r="AR200" s="4" t="str">
        <f t="shared" si="18"/>
        <v/>
      </c>
    </row>
    <row r="201" spans="1:44" s="11" customFormat="1" x14ac:dyDescent="0.25">
      <c r="A201" s="10" t="s">
        <v>43</v>
      </c>
      <c r="K201" s="40"/>
      <c r="R201" s="47"/>
      <c r="S201" s="47"/>
      <c r="T201" s="47"/>
    </row>
    <row r="202" spans="1:44" s="6" customFormat="1" x14ac:dyDescent="0.25">
      <c r="K202" s="41"/>
      <c r="R202" s="48"/>
      <c r="S202" s="48"/>
      <c r="T202" s="48"/>
    </row>
    <row r="203" spans="1:44" s="6" customFormat="1" x14ac:dyDescent="0.25">
      <c r="A203" s="6">
        <f>COUNTIF(A2:A200,"&gt;0")</f>
        <v>0</v>
      </c>
      <c r="B203" s="6">
        <f>COUNTIF(B2:B200, "Sunday")</f>
        <v>0</v>
      </c>
      <c r="C203" s="6">
        <f>COUNTIF(C2:C200,"*Block A*")</f>
        <v>0</v>
      </c>
      <c r="K203" s="41">
        <f>COUNTIFS(K2:K200,"&gt;0",K2:K200,"&lt;13")</f>
        <v>0</v>
      </c>
      <c r="L203" s="6">
        <f>COUNTIF(L2:L200,"W")</f>
        <v>0</v>
      </c>
      <c r="M203" s="6">
        <f>COUNTIF(M2:M200,"M")</f>
        <v>0</v>
      </c>
      <c r="N203" s="6">
        <f>COUNTIF(N$2:N$200,'Statistics &amp; Lists'!B80)</f>
        <v>0</v>
      </c>
      <c r="O203" s="6">
        <f>COUNTIF(O2:O200,"NW")</f>
        <v>0</v>
      </c>
      <c r="P203" s="6">
        <f>COUNTIF(P$2:P$200, 'Statistics &amp; Lists'!A117)</f>
        <v>0</v>
      </c>
      <c r="R203" s="48" t="e">
        <f>AVERAGE(S2:S200)</f>
        <v>#DIV/0!</v>
      </c>
      <c r="S203" s="48"/>
      <c r="T203" s="48" t="e">
        <f>AVERAGE(T2:T200)</f>
        <v>#DIV/0!</v>
      </c>
      <c r="U203" s="6">
        <f>COUNTIF(U2:U200, "Armed Disturbance")</f>
        <v>0</v>
      </c>
      <c r="V203" s="6">
        <f>COUNTIF(V2:V200, "Armed Disturbance (Final)")</f>
        <v>0</v>
      </c>
      <c r="W203" s="6">
        <f>COUNTIF(W2:W200,"Y")</f>
        <v>0</v>
      </c>
      <c r="X203" s="6">
        <f>COUNTIF(X2:X200,"Y")</f>
        <v>0</v>
      </c>
      <c r="Y203" s="6">
        <f>COUNTIF(Y2:Y200,"Y")</f>
        <v>0</v>
      </c>
      <c r="AA203" s="6">
        <f>COUNTIF(Z$2:AA$200, 'Statistics &amp; Lists'!B223)</f>
        <v>0</v>
      </c>
      <c r="AB203" s="6">
        <f>COUNTIF(AB2:AB200, "Y")</f>
        <v>0</v>
      </c>
      <c r="AC203" s="6">
        <f>COUNTIF(AC2:AC200, "Y")</f>
        <v>0</v>
      </c>
      <c r="AE203" s="6">
        <f>COUNTIF(AE2:AE200,"Y")</f>
        <v>0</v>
      </c>
      <c r="AF203" s="6">
        <f>COUNTIF(AF2:AF200,"Y")</f>
        <v>0</v>
      </c>
      <c r="AG203" s="6">
        <f>COUNTIF(AG2:AG200,"Y")</f>
        <v>0</v>
      </c>
      <c r="AH203" s="6">
        <f>COUNTIF(AH2:AH200,"N/A")</f>
        <v>0</v>
      </c>
      <c r="AI203" s="6">
        <f>COUNTIF(AI$2:AI$200,'Statistics &amp; Lists'!B270)</f>
        <v>0</v>
      </c>
      <c r="AJ203" s="6">
        <f>COUNTIF(AJ2:AJ200,"Y")</f>
        <v>0</v>
      </c>
      <c r="AK203" s="6">
        <f>COUNTIF(AK2:AK200,"Y")</f>
        <v>0</v>
      </c>
      <c r="AL203" s="6">
        <f>COUNTIF(AL2:AL200,"Y")</f>
        <v>0</v>
      </c>
    </row>
    <row r="204" spans="1:44" s="6" customFormat="1" x14ac:dyDescent="0.25">
      <c r="B204" s="6">
        <f>COUNTIF(B2:B200, "Monday")</f>
        <v>0</v>
      </c>
      <c r="C204" s="6">
        <f>COUNTIF(C2:C200,"*Block B*")</f>
        <v>0</v>
      </c>
      <c r="K204" s="41">
        <f>COUNTIFS(K2:K200,"&gt;12",K2:K200,"&lt;18")</f>
        <v>0</v>
      </c>
      <c r="L204" s="6">
        <f>COUNTIF(L2:L200,"B")</f>
        <v>0</v>
      </c>
      <c r="M204" s="6">
        <f>COUNTIF(M2:M200,"F")</f>
        <v>0</v>
      </c>
      <c r="N204" s="6">
        <f>COUNTIF(N$2:N$200,'Statistics &amp; Lists'!B81)</f>
        <v>0</v>
      </c>
      <c r="O204" s="6">
        <f>COUNTIF(O2:O200,"SW")</f>
        <v>0</v>
      </c>
      <c r="P204" s="6">
        <f>COUNTIF(P$2:P$200, 'Statistics &amp; Lists'!A118)</f>
        <v>0</v>
      </c>
      <c r="R204" s="48"/>
      <c r="S204" s="48"/>
      <c r="T204" s="48"/>
      <c r="U204" s="6">
        <f>COUNTIF(U2:U200, "Assist Citizen")</f>
        <v>0</v>
      </c>
      <c r="V204" s="6">
        <f>COUNTIF(V2:V200, "Assist Citizen (Finall)")</f>
        <v>0</v>
      </c>
      <c r="W204" s="6">
        <f>COUNTIF(W2:W200,"N")</f>
        <v>0</v>
      </c>
      <c r="X204" s="6">
        <f>COUNTIF(X2:X200,"N")</f>
        <v>0</v>
      </c>
      <c r="Y204" s="6">
        <f>COUNTIF(Y2:Y200,"n")</f>
        <v>0</v>
      </c>
      <c r="AA204" s="6">
        <f>COUNTIF(Z$2:AA$200, 'Statistics &amp; Lists'!B224)</f>
        <v>0</v>
      </c>
      <c r="AB204" s="6">
        <f>COUNTIF(AB2:AB200, "N")</f>
        <v>0</v>
      </c>
      <c r="AC204" s="6">
        <f>COUNTIF(AC2:AC200, "N")</f>
        <v>0</v>
      </c>
      <c r="AE204" s="6">
        <f>COUNTIF(AE2:AE200,"N")</f>
        <v>0</v>
      </c>
      <c r="AF204" s="6">
        <f>COUNTIF(AF2:AF200,"N")</f>
        <v>0</v>
      </c>
      <c r="AG204" s="6">
        <f>COUNTIF(AG2:AG200,"N")</f>
        <v>0</v>
      </c>
      <c r="AH204" s="6">
        <f>COUNTIF(AH2:AH200,"BA")</f>
        <v>0</v>
      </c>
      <c r="AI204" s="6">
        <f>COUNTIF(AI$2:AI$200,'Statistics &amp; Lists'!B271)</f>
        <v>0</v>
      </c>
      <c r="AJ204" s="6">
        <f>COUNTIF(AJ2:AJ200,"N")</f>
        <v>0</v>
      </c>
      <c r="AK204" s="6">
        <f>COUNTIF(AK2:AK200,"N")</f>
        <v>0</v>
      </c>
      <c r="AL204" s="6">
        <f>COUNTIF(AL2:AL200,"N")</f>
        <v>0</v>
      </c>
    </row>
    <row r="205" spans="1:44" s="6" customFormat="1" x14ac:dyDescent="0.25">
      <c r="B205" s="6">
        <f>COUNTIF(B2:B200, "Tuesday")</f>
        <v>0</v>
      </c>
      <c r="C205" s="6">
        <f>COUNTIF(C2:C200,"*Block C*")</f>
        <v>0</v>
      </c>
      <c r="K205" s="41">
        <f>COUNTIFS(K2:K200,"&gt;17",K2:K200,"&lt;26")</f>
        <v>0</v>
      </c>
      <c r="L205" s="6">
        <f>COUNTIF(L2:L200,"A")</f>
        <v>0</v>
      </c>
      <c r="M205" s="6">
        <f>COUNTIF(M2:M200,"Other")</f>
        <v>0</v>
      </c>
      <c r="N205" s="6">
        <f>COUNTIF(N$2:N$200,'Statistics &amp; Lists'!B82)</f>
        <v>0</v>
      </c>
      <c r="O205" s="6">
        <f>COUNTIF(O2:O200,"SE")</f>
        <v>0</v>
      </c>
      <c r="P205" s="6">
        <f>COUNTIF(P$2:P$200, 'Statistics &amp; Lists'!A119)</f>
        <v>0</v>
      </c>
      <c r="R205" s="48"/>
      <c r="S205" s="48"/>
      <c r="T205" s="48"/>
      <c r="U205" s="6">
        <f>COUNTIF(U2:U200, "Baker Act")</f>
        <v>0</v>
      </c>
      <c r="V205" s="6">
        <f>COUNTIF(V2:V200, "Baker Act/Marchman Act (Final)")</f>
        <v>0</v>
      </c>
      <c r="W205" s="6">
        <f>COUNTIF(W2:W200,"Unknown")</f>
        <v>0</v>
      </c>
      <c r="X205" s="6">
        <f>COUNTIF(X2:X200,"Unknown")</f>
        <v>0</v>
      </c>
      <c r="Y205" s="6">
        <f>COUNTIF(Y2:Y200,"unknown")</f>
        <v>0</v>
      </c>
      <c r="AA205" s="6">
        <f>COUNTIF(Z$2:AA$200, 'Statistics &amp; Lists'!B225)</f>
        <v>0</v>
      </c>
      <c r="AB205" s="6">
        <f>COUNTIF(AB2:AB200, "Unknown")</f>
        <v>0</v>
      </c>
      <c r="AC205" s="6">
        <f>COUNTIF(AC2:AC200, "Unknown")</f>
        <v>0</v>
      </c>
      <c r="AE205" s="6">
        <f>COUNTIF(AE2:AE200,"Unknown")</f>
        <v>0</v>
      </c>
      <c r="AF205" s="6">
        <f>COUNTIF(AF2:AF200,"Unknown")</f>
        <v>0</v>
      </c>
      <c r="AG205" s="6">
        <f>COUNTIF(AG2:AG200,"Unknown")</f>
        <v>0</v>
      </c>
      <c r="AH205" s="6">
        <f>COUNTIF(AH2:AH200,"Medical")</f>
        <v>0</v>
      </c>
      <c r="AI205" s="6">
        <f>COUNTIF(AI$2:AI$200,'Statistics &amp; Lists'!B272)</f>
        <v>0</v>
      </c>
      <c r="AJ205" s="6">
        <f>COUNTIF(AJ2:AJ200,"Unknown")</f>
        <v>0</v>
      </c>
      <c r="AK205" s="6">
        <f>COUNTIF(AK2:AK200,"Unknown")</f>
        <v>0</v>
      </c>
      <c r="AL205" s="6">
        <f>COUNTIF(AL2:AL200,"Unknown")</f>
        <v>0</v>
      </c>
    </row>
    <row r="206" spans="1:44" s="6" customFormat="1" x14ac:dyDescent="0.25">
      <c r="B206" s="6">
        <f>COUNTIF(B24:B200, "Wednesday")</f>
        <v>0</v>
      </c>
      <c r="C206" s="6">
        <f>COUNTIF(C2:C200,"*Block D*")</f>
        <v>0</v>
      </c>
      <c r="K206" s="41">
        <f>COUNTIFS(K2:K200,"&gt;25",K2:K200,"&lt;41")</f>
        <v>0</v>
      </c>
      <c r="L206" s="6">
        <f>COUNTIF(L2:L200,"H")</f>
        <v>0</v>
      </c>
      <c r="N206" s="6">
        <f>COUNTIF(N$2:N$200,'Statistics &amp; Lists'!B83)</f>
        <v>0</v>
      </c>
      <c r="O206" s="6">
        <f>COUNTIF(O2:O200,"NE")</f>
        <v>0</v>
      </c>
      <c r="P206" s="6">
        <f>COUNTIF(P$2:P$200, 'Statistics &amp; Lists'!A120)</f>
        <v>0</v>
      </c>
      <c r="R206" s="48"/>
      <c r="S206" s="48"/>
      <c r="T206" s="48"/>
      <c r="U206" s="6">
        <f>COUNTIF(U2:U200, "Battery")</f>
        <v>0</v>
      </c>
      <c r="V206" s="6">
        <f>COUNTIF(V2:V200, "Battery/Assault (Final)")</f>
        <v>0</v>
      </c>
      <c r="AA206" s="6">
        <f>COUNTIF(Z$2:AA$200, 'Statistics &amp; Lists'!B226)</f>
        <v>0</v>
      </c>
      <c r="AH206" s="6">
        <f>COUNTIF(AH2:AH200,"Voluntary")</f>
        <v>0</v>
      </c>
      <c r="AI206" s="6">
        <f>COUNTIF(AI$2:AI$200,'Statistics &amp; Lists'!B273)</f>
        <v>0</v>
      </c>
    </row>
    <row r="207" spans="1:44" s="6" customFormat="1" x14ac:dyDescent="0.25">
      <c r="B207" s="6">
        <f>COUNTIF(B2:B200, "Thursday")</f>
        <v>0</v>
      </c>
      <c r="C207" s="6">
        <f>COUNTIF(C2:C200,"*Block E*")</f>
        <v>0</v>
      </c>
      <c r="K207" s="41">
        <f>COUNTIFS(K2:K200,"&gt;40",K2:K200,"&lt;61")</f>
        <v>0</v>
      </c>
      <c r="L207" s="6">
        <f>COUNTIF(L2:L200,"O")</f>
        <v>0</v>
      </c>
      <c r="N207" s="6">
        <f>COUNTIF(N$2:N$200,'Statistics &amp; Lists'!B84)</f>
        <v>0</v>
      </c>
      <c r="P207" s="6">
        <f>COUNTIF(P$2:P$200, 'Statistics &amp; Lists'!A121)</f>
        <v>0</v>
      </c>
      <c r="R207" s="48"/>
      <c r="S207" s="48"/>
      <c r="T207" s="48"/>
      <c r="U207" s="6">
        <f>COUNTIF(U2:U200, "Burglary")</f>
        <v>0</v>
      </c>
      <c r="V207" s="6">
        <f>COUNTIF(V2:V200, "Burglary (Final)")</f>
        <v>0</v>
      </c>
      <c r="AA207" s="6">
        <f>COUNTIF(Z$2:AA$200, 'Statistics &amp; Lists'!B227)</f>
        <v>0</v>
      </c>
      <c r="AI207" s="6">
        <f>COUNTIF(AI$2:AI$200,'Statistics &amp; Lists'!B274)</f>
        <v>0</v>
      </c>
    </row>
    <row r="208" spans="1:44" s="6" customFormat="1" x14ac:dyDescent="0.25">
      <c r="B208" s="6">
        <f>COUNTIF(B2:B200, "Friday")</f>
        <v>0</v>
      </c>
      <c r="C208" s="6">
        <f>COUNTIF(C2:C200,"*Block F*")</f>
        <v>0</v>
      </c>
      <c r="K208" s="41">
        <f>COUNTIFS(K2:K200,"&gt;60",K2:K200,"&lt;81")</f>
        <v>0</v>
      </c>
      <c r="N208" s="6">
        <f>COUNTIF(N$2:N$200,'Statistics &amp; Lists'!B85)</f>
        <v>0</v>
      </c>
      <c r="P208" s="6">
        <f>COUNTIF(P$2:P$200, 'Statistics &amp; Lists'!A122)</f>
        <v>0</v>
      </c>
      <c r="R208" s="48"/>
      <c r="S208" s="48"/>
      <c r="T208" s="48"/>
      <c r="U208" s="6">
        <f>COUNTIF(U2:U200, "Disturbance")</f>
        <v>0</v>
      </c>
      <c r="V208" s="6">
        <f>COUNTIF(V2:V200, "Disturbance (Final)")</f>
        <v>0</v>
      </c>
      <c r="AA208" s="6">
        <f>COUNTIF(Z$2:AA$200, 'Statistics &amp; Lists'!B228)</f>
        <v>0</v>
      </c>
      <c r="AI208" s="6">
        <f>COUNTIF(AI$2:AI$200,'Statistics &amp; Lists'!B275)</f>
        <v>0</v>
      </c>
    </row>
    <row r="209" spans="2:35" s="6" customFormat="1" x14ac:dyDescent="0.25">
      <c r="B209" s="6">
        <f>COUNTIF(B2:B200, "Saturday")</f>
        <v>0</v>
      </c>
      <c r="K209" s="41">
        <f>COUNTIFS(K2:K200,"&gt;80",K2:K200,"&lt;111")</f>
        <v>0</v>
      </c>
      <c r="N209" s="6">
        <f>COUNTIF(N$2:N$200,'Statistics &amp; Lists'!B86)</f>
        <v>0</v>
      </c>
      <c r="P209" s="6">
        <f>COUNTIF(P$2:P$200, 'Statistics &amp; Lists'!A123)</f>
        <v>0</v>
      </c>
      <c r="R209" s="48"/>
      <c r="S209" s="48"/>
      <c r="T209" s="48"/>
      <c r="U209" s="6">
        <f>COUNTIF(U2:U200, "Domestic")</f>
        <v>0</v>
      </c>
      <c r="V209" s="6">
        <f>COUNTIF(V2:V200, "Domestic (Final)")</f>
        <v>0</v>
      </c>
      <c r="AA209" s="6">
        <f>COUNTIF(Z$2:AA$200, 'Statistics &amp; Lists'!B229)</f>
        <v>0</v>
      </c>
      <c r="AI209" s="6">
        <f>COUNTIF(AI$2:AI$200,'Statistics &amp; Lists'!B276)</f>
        <v>0</v>
      </c>
    </row>
    <row r="210" spans="2:35" s="6" customFormat="1" x14ac:dyDescent="0.25">
      <c r="K210" s="41"/>
      <c r="N210" s="6">
        <f>COUNTIF(N$2:N$200,'Statistics &amp; Lists'!B87)</f>
        <v>0</v>
      </c>
      <c r="P210" s="6">
        <f>COUNTIF(P$2:P$200, 'Statistics &amp; Lists'!A124)</f>
        <v>0</v>
      </c>
      <c r="R210" s="48"/>
      <c r="S210" s="48"/>
      <c r="T210" s="48"/>
      <c r="U210" s="6">
        <f>COUNTIF(U2:U200, "Medical Emergency")</f>
        <v>0</v>
      </c>
      <c r="V210" s="6">
        <f>COUNTIF(V2:V200, "Medical Emerency (Final)")</f>
        <v>0</v>
      </c>
      <c r="AA210" s="6">
        <f>COUNTIF(Z$2:AA$200, 'Statistics &amp; Lists'!B230)</f>
        <v>0</v>
      </c>
      <c r="AI210" s="6">
        <f>COUNTIF(AI$2:AI$200,'Statistics &amp; Lists'!B277)</f>
        <v>0</v>
      </c>
    </row>
    <row r="211" spans="2:35" s="6" customFormat="1" x14ac:dyDescent="0.25">
      <c r="K211" s="41"/>
      <c r="N211" s="6">
        <f>COUNTIF(N$2:N$200,'Statistics &amp; Lists'!B88)</f>
        <v>0</v>
      </c>
      <c r="P211" s="6">
        <f>COUNTIF(P$2:P$200, 'Statistics &amp; Lists'!A125)</f>
        <v>0</v>
      </c>
      <c r="R211" s="48"/>
      <c r="S211" s="48"/>
      <c r="T211" s="48"/>
      <c r="U211" s="6">
        <f>COUNTIF(U2:U200, "Mental Health Crisis Situation ")</f>
        <v>0</v>
      </c>
      <c r="V211" s="6">
        <f>COUNTIF(V2:V200, "Mental Health Crisis Situation (Final)")</f>
        <v>0</v>
      </c>
      <c r="AA211" s="6">
        <f>COUNTIF(Z$2:AA$200, 'Statistics &amp; Lists'!B231)</f>
        <v>0</v>
      </c>
      <c r="AI211" s="6">
        <f>COUNTIF(AI$2:AI$200,'Statistics &amp; Lists'!B278)</f>
        <v>0</v>
      </c>
    </row>
    <row r="212" spans="2:35" s="6" customFormat="1" x14ac:dyDescent="0.25">
      <c r="K212" s="41"/>
      <c r="N212" s="6">
        <f>COUNTIF(N$2:N$200,'Statistics &amp; Lists'!B89)</f>
        <v>0</v>
      </c>
      <c r="P212" s="6">
        <f>COUNTIF(P$2:P$200, 'Statistics &amp; Lists'!A126)</f>
        <v>0</v>
      </c>
      <c r="R212" s="48"/>
      <c r="S212" s="48"/>
      <c r="T212" s="48"/>
      <c r="U212" s="6">
        <f>COUNTIF(U2:U200, "Other")</f>
        <v>0</v>
      </c>
      <c r="V212" s="6">
        <f>COUNTIF(V2:V200, "Other (Final)")</f>
        <v>0</v>
      </c>
      <c r="AA212" s="6">
        <f>COUNTIF(Z$2:AA$200, 'Statistics &amp; Lists'!B232)</f>
        <v>0</v>
      </c>
      <c r="AI212" s="6">
        <f>COUNTIF(AI$2:AI$200,'Statistics &amp; Lists'!B279)</f>
        <v>0</v>
      </c>
    </row>
    <row r="213" spans="2:35" s="6" customFormat="1" x14ac:dyDescent="0.25">
      <c r="K213" s="41"/>
      <c r="N213" s="6">
        <f>COUNTIF(N$2:N$200,'Statistics &amp; Lists'!B90)</f>
        <v>0</v>
      </c>
      <c r="P213" s="6">
        <f>COUNTIF(P$2:P$200, 'Statistics &amp; Lists'!A127)</f>
        <v>0</v>
      </c>
      <c r="R213" s="48"/>
      <c r="S213" s="48"/>
      <c r="T213" s="48"/>
      <c r="U213" s="6">
        <f>COUNTIF(U2:U200, "S20")</f>
        <v>0</v>
      </c>
      <c r="V213" s="6">
        <f>COUNTIF(V2:V200, "S20 (Final)")</f>
        <v>0</v>
      </c>
      <c r="AA213" s="6">
        <f>COUNTIF(Z$2:AA$200, 'Statistics &amp; Lists'!B233)</f>
        <v>0</v>
      </c>
      <c r="AI213" s="6">
        <f>COUNTIF(AI$2:AI$200,'Statistics &amp; Lists'!B280)</f>
        <v>0</v>
      </c>
    </row>
    <row r="214" spans="2:35" s="6" customFormat="1" x14ac:dyDescent="0.25">
      <c r="K214" s="41"/>
      <c r="N214" s="6">
        <f>COUNTIF(N$2:N$200,'Statistics &amp; Lists'!B91)</f>
        <v>0</v>
      </c>
      <c r="P214" s="6">
        <f>COUNTIF(P$2:P$200, 'Statistics &amp; Lists'!A128)</f>
        <v>0</v>
      </c>
      <c r="R214" s="48"/>
      <c r="S214" s="48"/>
      <c r="T214" s="48"/>
      <c r="U214" s="6">
        <f>COUNTIF(U2:U200, "Suicide Attempt")</f>
        <v>0</v>
      </c>
      <c r="V214" s="6">
        <f>COUNTIF(V2:V200, "Suicide Attempt (Final)")</f>
        <v>0</v>
      </c>
      <c r="AA214" s="6">
        <f>COUNTIF(Z$2:AA$200, 'Statistics &amp; Lists'!B234)</f>
        <v>0</v>
      </c>
      <c r="AI214" s="6">
        <f>COUNTIF(AI$2:AI$200,'Statistics &amp; Lists'!B281)</f>
        <v>0</v>
      </c>
    </row>
    <row r="215" spans="2:35" s="6" customFormat="1" x14ac:dyDescent="0.25">
      <c r="K215" s="41"/>
      <c r="N215" s="6">
        <f>COUNTIF(N$2:N$200,'Statistics &amp; Lists'!B92)</f>
        <v>0</v>
      </c>
      <c r="P215" s="6">
        <f>COUNTIF(P$2:P$200, 'Statistics &amp; Lists'!A129)</f>
        <v>0</v>
      </c>
      <c r="R215" s="48"/>
      <c r="S215" s="48"/>
      <c r="T215" s="48"/>
      <c r="U215" s="6">
        <f>COUNTIF(U2:U200, "Suspicious Activity")</f>
        <v>0</v>
      </c>
      <c r="V215" s="6">
        <f>COUNTIF(V2:V200, "Suspicious Activity/Person (Final)")</f>
        <v>0</v>
      </c>
      <c r="AA215" s="6">
        <f>COUNTIF(Z$2:AA$200, 'Statistics &amp; Lists'!B235)</f>
        <v>0</v>
      </c>
      <c r="AI215" s="6">
        <f>COUNTIF(AI$2:AI$200,'Statistics &amp; Lists'!B282)</f>
        <v>0</v>
      </c>
    </row>
    <row r="216" spans="2:35" s="6" customFormat="1" x14ac:dyDescent="0.25">
      <c r="K216" s="41"/>
      <c r="N216" s="6">
        <f>COUNTIF(N$2:N$200,'Statistics &amp; Lists'!B93)</f>
        <v>0</v>
      </c>
      <c r="P216" s="6">
        <f>COUNTIF(P$2:P$200, 'Statistics &amp; Lists'!A130)</f>
        <v>0</v>
      </c>
      <c r="R216" s="48"/>
      <c r="S216" s="48"/>
      <c r="T216" s="48"/>
      <c r="U216" s="6">
        <f>COUNTIF(U2:U200, "Theft")</f>
        <v>0</v>
      </c>
      <c r="V216" s="6">
        <f>COUNTIF(V2:V200, "Theft/Robbery (Final)")</f>
        <v>0</v>
      </c>
      <c r="AA216" s="6">
        <f>COUNTIF(Z$2:AA$200, 'Statistics &amp; Lists'!B236)</f>
        <v>0</v>
      </c>
      <c r="AI216" s="6">
        <f>COUNTIF(AI$2:AI$200,'Statistics &amp; Lists'!B283)</f>
        <v>0</v>
      </c>
    </row>
    <row r="217" spans="2:35" s="6" customFormat="1" x14ac:dyDescent="0.25">
      <c r="K217" s="41"/>
      <c r="N217" s="6">
        <f>COUNTIF(N$2:N$200,'Statistics &amp; Lists'!B94)</f>
        <v>0</v>
      </c>
      <c r="P217" s="6">
        <f>COUNTIF(P$2:P$200, 'Statistics &amp; Lists'!A131)</f>
        <v>0</v>
      </c>
      <c r="R217" s="48"/>
      <c r="S217" s="48"/>
      <c r="T217" s="48"/>
      <c r="U217" s="6">
        <f>COUNTIF(U2:U200, "Trespassing")</f>
        <v>0</v>
      </c>
      <c r="V217" s="6">
        <f>COUNTIF(V2:V200, "Trespassing (Final)")</f>
        <v>0</v>
      </c>
      <c r="AI217" s="6">
        <f>COUNTIF(AI$2:AI$200,'Statistics &amp; Lists'!B284)</f>
        <v>0</v>
      </c>
    </row>
    <row r="218" spans="2:35" s="6" customFormat="1" x14ac:dyDescent="0.25">
      <c r="K218" s="41"/>
      <c r="N218" s="6">
        <f>COUNTIF(N$2:N$200,'Statistics &amp; Lists'!B95)</f>
        <v>0</v>
      </c>
      <c r="P218" s="6">
        <f>COUNTIF(P$2:P$200, 'Statistics &amp; Lists'!A132)</f>
        <v>0</v>
      </c>
      <c r="R218" s="48"/>
      <c r="S218" s="48"/>
      <c r="T218" s="48"/>
      <c r="U218" s="6">
        <f>COUNTIF(U2:U200, "Well Being Check")</f>
        <v>0</v>
      </c>
      <c r="V218" s="6">
        <f>COUNTIF(V2:V200, "Well Being Check (Final)")</f>
        <v>0</v>
      </c>
      <c r="AI218" s="6">
        <f>COUNTIF(AI$2:AI$200,'Statistics &amp; Lists'!B285)</f>
        <v>0</v>
      </c>
    </row>
    <row r="219" spans="2:35" s="6" customFormat="1" x14ac:dyDescent="0.25">
      <c r="K219" s="41"/>
      <c r="N219" s="6">
        <f>COUNTIF(N$2:N$200,'Statistics &amp; Lists'!B96)</f>
        <v>0</v>
      </c>
      <c r="P219" s="6">
        <f>COUNTIF(P$2:P$200, 'Statistics &amp; Lists'!A133)</f>
        <v>0</v>
      </c>
      <c r="R219" s="48"/>
      <c r="S219" s="48"/>
      <c r="T219" s="48"/>
      <c r="AI219" s="6">
        <f>COUNTIF(AI$2:AI$200,'Statistics &amp; Lists'!B286)</f>
        <v>0</v>
      </c>
    </row>
    <row r="220" spans="2:35" x14ac:dyDescent="0.25">
      <c r="N220" s="6">
        <f>COUNTIF(N$2:N$200,'Statistics &amp; Lists'!B97)</f>
        <v>0</v>
      </c>
      <c r="P220" s="6">
        <f>COUNTIF(P$2:P$200, 'Statistics &amp; Lists'!A134)</f>
        <v>0</v>
      </c>
    </row>
    <row r="221" spans="2:35" x14ac:dyDescent="0.25">
      <c r="N221" s="6">
        <f>COUNTIF(N$2:N$200,'Statistics &amp; Lists'!B98)</f>
        <v>0</v>
      </c>
      <c r="P221" s="6">
        <f>COUNTIF(P$2:P$200, 'Statistics &amp; Lists'!A135)</f>
        <v>0</v>
      </c>
    </row>
    <row r="222" spans="2:35" x14ac:dyDescent="0.25">
      <c r="N222" s="6">
        <f>COUNTIF(N$2:N$200,'Statistics &amp; Lists'!B99)</f>
        <v>0</v>
      </c>
      <c r="P222" s="6">
        <f>COUNTIF(P$2:P$200, 'Statistics &amp; Lists'!A136)</f>
        <v>0</v>
      </c>
    </row>
    <row r="223" spans="2:35" x14ac:dyDescent="0.25">
      <c r="N223" s="6">
        <f>COUNTIF(N$2:N$200,'Statistics &amp; Lists'!B100)</f>
        <v>0</v>
      </c>
      <c r="P223" s="6">
        <f>COUNTIF(P$2:P$200, 'Statistics &amp; Lists'!A137)</f>
        <v>0</v>
      </c>
    </row>
    <row r="224" spans="2:35" x14ac:dyDescent="0.25">
      <c r="N224" s="6">
        <f>COUNTIF(N$2:N$200,'Statistics &amp; Lists'!B101)</f>
        <v>0</v>
      </c>
      <c r="P224" s="6">
        <f>COUNTIF(P$2:P$200, 'Statistics &amp; Lists'!A138)</f>
        <v>0</v>
      </c>
    </row>
    <row r="225" spans="14:16" x14ac:dyDescent="0.25">
      <c r="N225" s="6">
        <f>COUNTIF(N$2:N$200,'Statistics &amp; Lists'!B102)</f>
        <v>0</v>
      </c>
      <c r="P225" s="6">
        <f>COUNTIF(P$2:P$200, 'Statistics &amp; Lists'!A139)</f>
        <v>0</v>
      </c>
    </row>
    <row r="226" spans="14:16" x14ac:dyDescent="0.25">
      <c r="N226" s="6">
        <f>COUNTIF(N$2:N$200,'Statistics &amp; Lists'!B103)</f>
        <v>0</v>
      </c>
      <c r="P226" s="6">
        <f>COUNTIF(P$2:P$200, 'Statistics &amp; Lists'!A140)</f>
        <v>0</v>
      </c>
    </row>
    <row r="227" spans="14:16" x14ac:dyDescent="0.25">
      <c r="N227" s="6">
        <f>COUNTIF(N$2:N$200,'Statistics &amp; Lists'!B104)</f>
        <v>0</v>
      </c>
      <c r="P227" s="6">
        <f>COUNTIF(P$2:P$200, 'Statistics &amp; Lists'!A141)</f>
        <v>0</v>
      </c>
    </row>
    <row r="228" spans="14:16" x14ac:dyDescent="0.25">
      <c r="N228" s="6">
        <f>COUNTIF(N$2:N$200,'Statistics &amp; Lists'!B105)</f>
        <v>0</v>
      </c>
      <c r="P228" s="6">
        <f>COUNTIF(P$2:P$200, 'Statistics &amp; Lists'!A142)</f>
        <v>0</v>
      </c>
    </row>
    <row r="229" spans="14:16" x14ac:dyDescent="0.25">
      <c r="N229" s="6">
        <f>COUNTIF(N$2:N$200,'Statistics &amp; Lists'!B106)</f>
        <v>0</v>
      </c>
      <c r="P229" s="6">
        <f>COUNTIF(P$2:P$200, 'Statistics &amp; Lists'!A143)</f>
        <v>0</v>
      </c>
    </row>
    <row r="230" spans="14:16" x14ac:dyDescent="0.25">
      <c r="P230" s="6">
        <f>COUNTIF(P$2:P$200, 'Statistics &amp; Lists'!A144)</f>
        <v>0</v>
      </c>
    </row>
    <row r="231" spans="14:16" x14ac:dyDescent="0.25">
      <c r="P231" s="6">
        <f>COUNTIF(P$2:P$200, 'Statistics &amp; Lists'!A145)</f>
        <v>0</v>
      </c>
    </row>
    <row r="232" spans="14:16" x14ac:dyDescent="0.25">
      <c r="P232" s="6">
        <f>COUNTIF(P$2:P$200, 'Statistics &amp; Lists'!A146)</f>
        <v>0</v>
      </c>
    </row>
    <row r="233" spans="14:16" x14ac:dyDescent="0.25">
      <c r="P233" s="6">
        <f>COUNTIF(P$2:P$200, 'Statistics &amp; Lists'!A147)</f>
        <v>0</v>
      </c>
    </row>
    <row r="234" spans="14:16" x14ac:dyDescent="0.25">
      <c r="P234" s="6">
        <f>COUNTIF(P$2:P$200, 'Statistics &amp; Lists'!A148)</f>
        <v>0</v>
      </c>
    </row>
    <row r="235" spans="14:16" x14ac:dyDescent="0.25">
      <c r="P235" s="6">
        <f>COUNTIF(P$2:P$200, 'Statistics &amp; Lists'!A149)</f>
        <v>0</v>
      </c>
    </row>
    <row r="236" spans="14:16" x14ac:dyDescent="0.25">
      <c r="P236" s="6">
        <f>COUNTIF(P$2:P$200, 'Statistics &amp; Lists'!A150)</f>
        <v>0</v>
      </c>
    </row>
    <row r="237" spans="14:16" x14ac:dyDescent="0.25">
      <c r="P237" s="6">
        <f>COUNTIF(P$2:P$200, 'Statistics &amp; Lists'!A151)</f>
        <v>0</v>
      </c>
    </row>
    <row r="238" spans="14:16" x14ac:dyDescent="0.25">
      <c r="P238" s="6">
        <f>COUNTIF(P$2:P$200, 'Statistics &amp; Lists'!A152)</f>
        <v>0</v>
      </c>
    </row>
    <row r="239" spans="14:16" x14ac:dyDescent="0.25">
      <c r="P239" s="6">
        <f>COUNTIF(P$2:P$200, 'Statistics &amp; Lists'!A153)</f>
        <v>0</v>
      </c>
    </row>
    <row r="240" spans="14:16" x14ac:dyDescent="0.25">
      <c r="P240" s="6">
        <f>COUNTIF(P$2:P$200, 'Statistics &amp; Lists'!A154)</f>
        <v>0</v>
      </c>
    </row>
    <row r="241" spans="16:16" x14ac:dyDescent="0.25">
      <c r="P241" s="6">
        <f>COUNTIF(P$2:P$200, 'Statistics &amp; Lists'!A155)</f>
        <v>0</v>
      </c>
    </row>
    <row r="242" spans="16:16" x14ac:dyDescent="0.25">
      <c r="P242" s="6">
        <f>COUNTIF(P$2:P$200, 'Statistics &amp; Lists'!A156)</f>
        <v>0</v>
      </c>
    </row>
    <row r="243" spans="16:16" x14ac:dyDescent="0.25">
      <c r="P243" s="6">
        <f>COUNTIF(P$2:P$200, 'Statistics &amp; Lists'!A157)</f>
        <v>0</v>
      </c>
    </row>
    <row r="244" spans="16:16" x14ac:dyDescent="0.25">
      <c r="P244" s="6">
        <f>COUNTIF(P$2:P$200, 'Statistics &amp; Lists'!A158)</f>
        <v>0</v>
      </c>
    </row>
    <row r="245" spans="16:16" x14ac:dyDescent="0.25">
      <c r="P245" s="6">
        <f>COUNTIF(P$2:P$200, 'Statistics &amp; Lists'!A159)</f>
        <v>0</v>
      </c>
    </row>
    <row r="246" spans="16:16" x14ac:dyDescent="0.25">
      <c r="P246" s="6">
        <f>COUNTIF(P$2:P$200, 'Statistics &amp; Lists'!A160)</f>
        <v>0</v>
      </c>
    </row>
    <row r="247" spans="16:16" x14ac:dyDescent="0.25">
      <c r="P247" s="6">
        <f>COUNTIF(P$2:P$200, 'Statistics &amp; Lists'!A161)</f>
        <v>0</v>
      </c>
    </row>
    <row r="248" spans="16:16" x14ac:dyDescent="0.25">
      <c r="P248" s="6">
        <f>COUNTIF(P$2:P$200, 'Statistics &amp; Lists'!A162)</f>
        <v>0</v>
      </c>
    </row>
  </sheetData>
  <autoFilter ref="A1:AQ1" xr:uid="{00000000-0001-0000-0100-000000000000}"/>
  <conditionalFormatting sqref="AH1:AH1048576">
    <cfRule type="containsText" priority="2" operator="containsText" text="BA / MA (LEO)">
      <formula>NOT(ISERROR(SEARCH("BA / MA (LEO)",AH1)))</formula>
    </cfRule>
  </conditionalFormatting>
  <conditionalFormatting sqref="AH2:AH200">
    <cfRule type="containsText" dxfId="80" priority="1" operator="containsText" text="BA / MA (LEO)">
      <formula>NOT(ISERROR(SEARCH("BA / MA (LEO)",AH2)))</formula>
    </cfRule>
  </conditionalFormatting>
  <dataValidations count="2">
    <dataValidation type="list" allowBlank="1" showInputMessage="1" showErrorMessage="1" sqref="AN3:AN12 AM2:AM200 AN14" xr:uid="{A2EC74FD-F752-4040-85D7-E78E1FC0A37B}">
      <formula1>ChWe</formula1>
    </dataValidation>
    <dataValidation type="list" allowBlank="1" showInputMessage="1" showErrorMessage="1" sqref="AN2 AN13 AN15:AN200" xr:uid="{6766E67E-2D52-451E-9F37-A57E7FD0F600}">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0000000}">
          <x14:formula1>
            <xm:f>'Statistics &amp; Lists'!$B$8:$B$14</xm:f>
          </x14:formula1>
          <xm:sqref>B2:B200</xm:sqref>
        </x14:dataValidation>
        <x14:dataValidation type="list" allowBlank="1" showInputMessage="1" showErrorMessage="1" xr:uid="{00000000-0002-0000-0100-000001000000}">
          <x14:formula1>
            <xm:f>'Statistics &amp; Lists'!$B$26:$B$31</xm:f>
          </x14:formula1>
          <xm:sqref>C2:C200</xm:sqref>
        </x14:dataValidation>
        <x14:dataValidation type="list" allowBlank="1" showInputMessage="1" showErrorMessage="1" xr:uid="{00000000-0002-0000-0100-000002000000}">
          <x14:formula1>
            <xm:f>'Statistics &amp; Lists'!$B$33:$B$37</xm:f>
          </x14:formula1>
          <xm:sqref>L2:L200</xm:sqref>
        </x14:dataValidation>
        <x14:dataValidation type="list" allowBlank="1" showInputMessage="1" showErrorMessage="1" xr:uid="{00000000-0002-0000-0100-000003000000}">
          <x14:formula1>
            <xm:f>'Statistics &amp; Lists'!$B$46:$B$48</xm:f>
          </x14:formula1>
          <xm:sqref>M2:M200</xm:sqref>
        </x14:dataValidation>
        <x14:dataValidation type="list" allowBlank="1" showInputMessage="1" showErrorMessage="1" xr:uid="{00000000-0002-0000-0100-000004000000}">
          <x14:formula1>
            <xm:f>'Statistics &amp; Lists'!$B$65:$B$67</xm:f>
          </x14:formula1>
          <xm:sqref>W2:W200</xm:sqref>
        </x14:dataValidation>
        <x14:dataValidation type="list" allowBlank="1" showInputMessage="1" showErrorMessage="1" xr:uid="{00000000-0002-0000-0100-000005000000}">
          <x14:formula1>
            <xm:f>'Statistics &amp; Lists'!$B$70:$B$72</xm:f>
          </x14:formula1>
          <xm:sqref>X2:X200</xm:sqref>
        </x14:dataValidation>
        <x14:dataValidation type="list" allowBlank="1" showInputMessage="1" showErrorMessage="1" xr:uid="{00000000-0002-0000-0100-000006000000}">
          <x14:formula1>
            <xm:f>'Statistics &amp; Lists'!$B$75:$B$77</xm:f>
          </x14:formula1>
          <xm:sqref>Y2:Y200</xm:sqref>
        </x14:dataValidation>
        <x14:dataValidation type="list" allowBlank="1" showInputMessage="1" showErrorMessage="1" xr:uid="{00000000-0002-0000-0100-000007000000}">
          <x14:formula1>
            <xm:f>'Statistics &amp; Lists'!$B$80:$B$106</xm:f>
          </x14:formula1>
          <xm:sqref>N2 N4:N200</xm:sqref>
        </x14:dataValidation>
        <x14:dataValidation type="list" allowBlank="1" showInputMessage="1" showErrorMessage="1" xr:uid="{00000000-0002-0000-0100-000008000000}">
          <x14:formula1>
            <xm:f>'Statistics &amp; Lists'!$B$109:$B$114</xm:f>
          </x14:formula1>
          <xm:sqref>O2:O6 O13:O18 O20 O22:O200</xm:sqref>
        </x14:dataValidation>
        <x14:dataValidation type="list" allowBlank="1" showInputMessage="1" showErrorMessage="1" xr:uid="{00000000-0002-0000-0100-00000A000000}">
          <x14:formula1>
            <xm:f>'Statistics &amp; Lists'!$B$165:$B$180</xm:f>
          </x14:formula1>
          <xm:sqref>U2:U200</xm:sqref>
        </x14:dataValidation>
        <x14:dataValidation type="list" allowBlank="1" showInputMessage="1" showErrorMessage="1" xr:uid="{00000000-0002-0000-0100-00000B000000}">
          <x14:formula1>
            <xm:f>'Statistics &amp; Lists'!$B$183:$B$198</xm:f>
          </x14:formula1>
          <xm:sqref>V8:V200 V2:V6</xm:sqref>
        </x14:dataValidation>
        <x14:dataValidation type="list" allowBlank="1" showInputMessage="1" showErrorMessage="1" xr:uid="{00000000-0002-0000-0100-00000C000000}">
          <x14:formula1>
            <xm:f>'Statistics &amp; Lists'!$B$223:$B$236</xm:f>
          </x14:formula1>
          <xm:sqref>Z2:AA200</xm:sqref>
        </x14:dataValidation>
        <x14:dataValidation type="list" allowBlank="1" showInputMessage="1" showErrorMessage="1" xr:uid="{00000000-0002-0000-0100-00000D000000}">
          <x14:formula1>
            <xm:f>'Statistics &amp; Lists'!$B$239:$B$241</xm:f>
          </x14:formula1>
          <xm:sqref>AB2:AB200 AC6:AC9</xm:sqref>
        </x14:dataValidation>
        <x14:dataValidation type="list" allowBlank="1" showInputMessage="1" showErrorMessage="1" xr:uid="{00000000-0002-0000-0100-00000E000000}">
          <x14:formula1>
            <xm:f>'Statistics &amp; Lists'!$B$244:$B$246</xm:f>
          </x14:formula1>
          <xm:sqref>AC2:AC5 AC10:AC200</xm:sqref>
        </x14:dataValidation>
        <x14:dataValidation type="list" allowBlank="1" showInputMessage="1" showErrorMessage="1" xr:uid="{00000000-0002-0000-0100-00000F000000}">
          <x14:formula1>
            <xm:f>'Statistics &amp; Lists'!$B$249:$B$251</xm:f>
          </x14:formula1>
          <xm:sqref>AE2:AE200</xm:sqref>
        </x14:dataValidation>
        <x14:dataValidation type="list" allowBlank="1" showInputMessage="1" showErrorMessage="1" xr:uid="{00000000-0002-0000-0100-000010000000}">
          <x14:formula1>
            <xm:f>'Statistics &amp; Lists'!$B$254:$B$256</xm:f>
          </x14:formula1>
          <xm:sqref>AF2:AF200</xm:sqref>
        </x14:dataValidation>
        <x14:dataValidation type="list" allowBlank="1" showInputMessage="1" showErrorMessage="1" xr:uid="{00000000-0002-0000-0100-000011000000}">
          <x14:formula1>
            <xm:f>'Statistics &amp; Lists'!$B$259:$B$261</xm:f>
          </x14:formula1>
          <xm:sqref>AG2:AG200</xm:sqref>
        </x14:dataValidation>
        <x14:dataValidation type="list" allowBlank="1" showInputMessage="1" showErrorMessage="1" xr:uid="{00000000-0002-0000-0100-000012000000}">
          <x14:formula1>
            <xm:f>'Statistics &amp; Lists'!$B$264:$B$267</xm:f>
          </x14:formula1>
          <xm:sqref>AH2:AH200</xm:sqref>
        </x14:dataValidation>
        <x14:dataValidation type="list" allowBlank="1" showInputMessage="1" showErrorMessage="1" xr:uid="{00000000-0002-0000-0100-000013000000}">
          <x14:formula1>
            <xm:f>'Statistics &amp; Lists'!$B$270:$B$286</xm:f>
          </x14:formula1>
          <xm:sqref>AI2:AI200</xm:sqref>
        </x14:dataValidation>
        <x14:dataValidation type="list" allowBlank="1" showInputMessage="1" showErrorMessage="1" xr:uid="{00000000-0002-0000-0100-000014000000}">
          <x14:formula1>
            <xm:f>'Statistics &amp; Lists'!$B$289:$B$291</xm:f>
          </x14:formula1>
          <xm:sqref>AJ2:AJ200 AO2:AO200</xm:sqref>
        </x14:dataValidation>
        <x14:dataValidation type="list" allowBlank="1" showInputMessage="1" showErrorMessage="1" xr:uid="{00000000-0002-0000-0100-000015000000}">
          <x14:formula1>
            <xm:f>'Statistics &amp; Lists'!$B$294:$B$296</xm:f>
          </x14:formula1>
          <xm:sqref>AK2:AK200</xm:sqref>
        </x14:dataValidation>
        <x14:dataValidation type="list" allowBlank="1" showInputMessage="1" showErrorMessage="1" xr:uid="{00000000-0002-0000-0100-000016000000}">
          <x14:formula1>
            <xm:f>'Statistics &amp; Lists'!$B$299:$B$301</xm:f>
          </x14:formula1>
          <xm:sqref>AL2:AL200</xm:sqref>
        </x14:dataValidation>
        <x14:dataValidation type="list" allowBlank="1" showInputMessage="1" showErrorMessage="1" xr:uid="{0F9C7A98-26AC-410E-BC18-44036C196C32}">
          <x14:formula1>
            <xm:f>'Statistics &amp; Lists'!$AA$219:$AA$220</xm:f>
          </x14:formula1>
          <xm:sqref>Q2:Q1048576</xm:sqref>
        </x14:dataValidation>
        <x14:dataValidation type="list" errorStyle="warning" allowBlank="1" showInputMessage="1" showErrorMessage="1" xr:uid="{1058DB8D-169F-40FB-A6D3-7C13682F47E1}">
          <x14:formula1>
            <xm:f>'Statistics &amp; Lists'!$A$117:$A$162</xm:f>
          </x14:formula1>
          <xm:sqref>P2:P200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R248"/>
  <sheetViews>
    <sheetView workbookViewId="0">
      <pane ySplit="1" topLeftCell="A2" activePane="bottomLeft" state="frozen"/>
      <selection activeCell="E1" sqref="E1"/>
      <selection pane="bottomLeft" activeCell="A128" sqref="A2:XFD128"/>
    </sheetView>
  </sheetViews>
  <sheetFormatPr defaultColWidth="9.140625" defaultRowHeight="15" x14ac:dyDescent="0.25"/>
  <cols>
    <col min="1" max="1" width="17" style="4" customWidth="1"/>
    <col min="2" max="2" width="14.7109375" style="4" customWidth="1"/>
    <col min="3" max="3" width="17" style="4" customWidth="1"/>
    <col min="4" max="4" width="22.42578125" style="4" bestFit="1" customWidth="1"/>
    <col min="5" max="5" width="14.42578125" style="4" customWidth="1"/>
    <col min="6" max="6" width="25.28515625" style="4" customWidth="1"/>
    <col min="7" max="8" width="14.42578125" style="4" customWidth="1"/>
    <col min="9" max="9" width="9.7109375" style="4" hidden="1" customWidth="1"/>
    <col min="10" max="10" width="10.7109375" style="4" bestFit="1" customWidth="1"/>
    <col min="11" max="11" width="9.140625" style="42"/>
    <col min="12" max="14" width="9.140625" style="4"/>
    <col min="15" max="15" width="11.42578125" style="4" customWidth="1"/>
    <col min="16" max="17" width="13.28515625" style="4" customWidth="1"/>
    <col min="18" max="18" width="9.140625" style="45"/>
    <col min="19" max="19" width="13.710937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2"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0"/>
      <c r="F2" s="5"/>
      <c r="I2" s="52"/>
      <c r="J2" s="50"/>
      <c r="K2" s="39"/>
      <c r="O2" s="5"/>
      <c r="P2" s="5"/>
      <c r="Q2" s="5"/>
      <c r="R2" s="51"/>
      <c r="S2" s="44"/>
      <c r="T2" s="51"/>
      <c r="AR2" s="4"/>
    </row>
    <row r="3" spans="1:44" s="8" customFormat="1" x14ac:dyDescent="0.25">
      <c r="A3" s="52"/>
      <c r="D3" s="49"/>
      <c r="F3" s="5"/>
      <c r="I3" s="52"/>
      <c r="J3" s="52"/>
      <c r="K3" s="39"/>
      <c r="R3" s="46"/>
      <c r="S3" s="44"/>
      <c r="T3" s="46"/>
      <c r="AR3" s="4"/>
    </row>
    <row r="4" spans="1:44" s="49" customFormat="1" x14ac:dyDescent="0.25">
      <c r="A4" s="50"/>
      <c r="F4" s="5"/>
      <c r="I4" s="50"/>
      <c r="J4" s="50"/>
      <c r="K4" s="39"/>
      <c r="O4" s="5"/>
      <c r="P4" s="5"/>
      <c r="R4" s="51"/>
      <c r="S4" s="44"/>
      <c r="T4" s="51"/>
      <c r="AR4" s="4"/>
    </row>
    <row r="5" spans="1:44" s="8" customFormat="1" x14ac:dyDescent="0.25">
      <c r="A5" s="52"/>
      <c r="D5" s="49"/>
      <c r="F5" s="5"/>
      <c r="I5" s="52"/>
      <c r="J5" s="52"/>
      <c r="K5" s="39"/>
      <c r="R5" s="46"/>
      <c r="S5" s="44"/>
      <c r="T5" s="46"/>
      <c r="AR5" s="4"/>
    </row>
    <row r="6" spans="1:44" s="49" customFormat="1" x14ac:dyDescent="0.25">
      <c r="A6" s="50"/>
      <c r="F6" s="5"/>
      <c r="I6" s="50"/>
      <c r="J6" s="50"/>
      <c r="K6" s="39"/>
      <c r="O6" s="5"/>
      <c r="P6" s="5"/>
      <c r="R6" s="51"/>
      <c r="S6" s="44"/>
      <c r="T6" s="51"/>
      <c r="AR6" s="4"/>
    </row>
    <row r="7" spans="1:44" s="8" customFormat="1" x14ac:dyDescent="0.25">
      <c r="A7" s="52"/>
      <c r="D7" s="49"/>
      <c r="F7" s="5"/>
      <c r="I7" s="52"/>
      <c r="J7" s="52"/>
      <c r="K7" s="39"/>
      <c r="R7" s="46"/>
      <c r="S7" s="44"/>
      <c r="T7" s="46"/>
      <c r="AR7" s="4"/>
    </row>
    <row r="8" spans="1:44" s="49" customFormat="1" x14ac:dyDescent="0.25">
      <c r="A8" s="50"/>
      <c r="F8" s="5"/>
      <c r="I8" s="50"/>
      <c r="J8" s="50"/>
      <c r="K8" s="39"/>
      <c r="R8" s="51"/>
      <c r="S8" s="44"/>
      <c r="T8" s="51"/>
      <c r="AR8" s="4"/>
    </row>
    <row r="9" spans="1:44" s="8" customFormat="1" x14ac:dyDescent="0.25">
      <c r="A9" s="52"/>
      <c r="D9" s="49"/>
      <c r="F9" s="5"/>
      <c r="I9" s="52"/>
      <c r="J9" s="52"/>
      <c r="K9" s="39"/>
      <c r="R9" s="46"/>
      <c r="S9" s="44"/>
      <c r="T9" s="46"/>
      <c r="AR9" s="4"/>
    </row>
    <row r="10" spans="1:44" s="49" customFormat="1" x14ac:dyDescent="0.25">
      <c r="A10" s="50"/>
      <c r="F10" s="5"/>
      <c r="I10" s="50"/>
      <c r="J10" s="50"/>
      <c r="K10" s="39"/>
      <c r="O10" s="5"/>
      <c r="P10" s="5"/>
      <c r="R10" s="51"/>
      <c r="S10" s="44"/>
      <c r="T10" s="51"/>
      <c r="AR10" s="4"/>
    </row>
    <row r="11" spans="1:44" s="8" customFormat="1" x14ac:dyDescent="0.25">
      <c r="A11" s="52"/>
      <c r="D11" s="49"/>
      <c r="F11" s="5"/>
      <c r="I11" s="52"/>
      <c r="J11" s="52"/>
      <c r="K11" s="39"/>
      <c r="R11" s="46"/>
      <c r="S11" s="44"/>
      <c r="T11" s="46"/>
      <c r="AR11" s="4"/>
    </row>
    <row r="12" spans="1:44" s="49" customFormat="1" x14ac:dyDescent="0.25">
      <c r="A12" s="50"/>
      <c r="F12" s="5"/>
      <c r="I12" s="50"/>
      <c r="J12" s="50"/>
      <c r="K12" s="39"/>
      <c r="P12" s="5"/>
      <c r="R12" s="51"/>
      <c r="S12" s="44"/>
      <c r="T12" s="51"/>
      <c r="AR12" s="4"/>
    </row>
    <row r="13" spans="1:44" s="8" customFormat="1" x14ac:dyDescent="0.25">
      <c r="A13" s="52"/>
      <c r="D13" s="49"/>
      <c r="F13" s="5"/>
      <c r="I13" s="52"/>
      <c r="J13" s="52"/>
      <c r="K13" s="39"/>
      <c r="R13" s="46"/>
      <c r="S13" s="44"/>
      <c r="T13" s="46"/>
      <c r="AR13" s="4"/>
    </row>
    <row r="14" spans="1:44" s="5" customFormat="1" x14ac:dyDescent="0.25">
      <c r="A14" s="7"/>
      <c r="D14" s="49"/>
      <c r="I14" s="7"/>
      <c r="J14" s="7"/>
      <c r="K14" s="39"/>
      <c r="Q14" s="49"/>
      <c r="R14" s="44"/>
      <c r="S14" s="44"/>
      <c r="T14" s="44"/>
      <c r="AR14" s="4"/>
    </row>
    <row r="15" spans="1:44" s="8" customFormat="1" x14ac:dyDescent="0.25">
      <c r="A15" s="52"/>
      <c r="D15" s="49"/>
      <c r="F15" s="5"/>
      <c r="I15" s="52"/>
      <c r="J15" s="52"/>
      <c r="K15" s="39"/>
      <c r="R15" s="46"/>
      <c r="S15" s="44"/>
      <c r="T15" s="46"/>
      <c r="AR15" s="4"/>
    </row>
    <row r="16" spans="1:44" s="5" customFormat="1" x14ac:dyDescent="0.25">
      <c r="A16" s="7"/>
      <c r="D16" s="49"/>
      <c r="I16" s="7"/>
      <c r="J16" s="7"/>
      <c r="K16" s="39"/>
      <c r="R16" s="44"/>
      <c r="S16" s="44"/>
      <c r="T16" s="44"/>
      <c r="AR16" s="4"/>
    </row>
    <row r="17" spans="1:44" s="8" customFormat="1" x14ac:dyDescent="0.25">
      <c r="A17" s="52"/>
      <c r="D17" s="49"/>
      <c r="F17" s="5"/>
      <c r="I17" s="52"/>
      <c r="J17" s="52"/>
      <c r="K17" s="39"/>
      <c r="R17" s="46"/>
      <c r="S17" s="44"/>
      <c r="T17" s="46"/>
      <c r="AR17" s="4"/>
    </row>
    <row r="18" spans="1:44" s="5" customFormat="1" x14ac:dyDescent="0.25">
      <c r="A18" s="7"/>
      <c r="D18" s="49"/>
      <c r="I18" s="7"/>
      <c r="J18" s="7"/>
      <c r="K18" s="39"/>
      <c r="O18" s="49"/>
      <c r="P18" s="49"/>
      <c r="R18" s="44"/>
      <c r="S18" s="44"/>
      <c r="T18" s="44"/>
      <c r="AR18" s="4"/>
    </row>
    <row r="19" spans="1:44" s="8" customFormat="1" x14ac:dyDescent="0.25">
      <c r="A19" s="52"/>
      <c r="D19" s="49"/>
      <c r="F19" s="5"/>
      <c r="I19" s="52"/>
      <c r="J19" s="52"/>
      <c r="K19" s="39"/>
      <c r="R19" s="46"/>
      <c r="S19" s="44"/>
      <c r="T19" s="46"/>
      <c r="AR19" s="4"/>
    </row>
    <row r="20" spans="1:44" s="5" customFormat="1" x14ac:dyDescent="0.25">
      <c r="A20" s="7"/>
      <c r="D20" s="49"/>
      <c r="I20" s="7"/>
      <c r="J20" s="7"/>
      <c r="K20" s="39"/>
      <c r="R20" s="44"/>
      <c r="S20" s="44"/>
      <c r="T20" s="44"/>
      <c r="AR20" s="4"/>
    </row>
    <row r="21" spans="1:44" s="8" customFormat="1" x14ac:dyDescent="0.25">
      <c r="A21" s="52"/>
      <c r="D21" s="49"/>
      <c r="F21" s="5"/>
      <c r="I21" s="52"/>
      <c r="J21" s="52"/>
      <c r="K21" s="39"/>
      <c r="R21" s="46"/>
      <c r="S21" s="44"/>
      <c r="T21" s="46"/>
      <c r="AR21" s="4"/>
    </row>
    <row r="22" spans="1:44" s="5" customFormat="1" x14ac:dyDescent="0.25">
      <c r="A22" s="7"/>
      <c r="D22" s="49"/>
      <c r="I22" s="7"/>
      <c r="J22" s="7"/>
      <c r="K22" s="39"/>
      <c r="R22" s="44"/>
      <c r="S22" s="44"/>
      <c r="T22" s="44"/>
      <c r="AR22" s="4"/>
    </row>
    <row r="23" spans="1:44" s="8" customFormat="1" x14ac:dyDescent="0.25">
      <c r="A23" s="52"/>
      <c r="D23" s="49"/>
      <c r="F23" s="5"/>
      <c r="I23" s="52"/>
      <c r="J23" s="52"/>
      <c r="K23" s="39"/>
      <c r="R23" s="46"/>
      <c r="S23" s="44"/>
      <c r="T23" s="46"/>
      <c r="AR23" s="4"/>
    </row>
    <row r="24" spans="1:44" s="5" customFormat="1" x14ac:dyDescent="0.25">
      <c r="A24" s="7"/>
      <c r="D24" s="49"/>
      <c r="I24" s="7"/>
      <c r="J24" s="7"/>
      <c r="K24" s="39"/>
      <c r="R24" s="44"/>
      <c r="S24" s="44"/>
      <c r="T24" s="44"/>
      <c r="AR24" s="4"/>
    </row>
    <row r="25" spans="1:44" s="8" customFormat="1" x14ac:dyDescent="0.25">
      <c r="A25" s="52"/>
      <c r="D25" s="49"/>
      <c r="F25" s="5"/>
      <c r="I25" s="52"/>
      <c r="J25" s="52"/>
      <c r="K25" s="39"/>
      <c r="R25" s="46"/>
      <c r="S25" s="44"/>
      <c r="T25" s="46"/>
      <c r="AR25" s="4"/>
    </row>
    <row r="26" spans="1:44" s="5" customFormat="1" x14ac:dyDescent="0.25">
      <c r="A26" s="7"/>
      <c r="D26" s="49"/>
      <c r="I26" s="7"/>
      <c r="J26" s="7"/>
      <c r="K26" s="39"/>
      <c r="R26" s="44"/>
      <c r="S26" s="44"/>
      <c r="T26" s="44"/>
      <c r="AR26" s="4"/>
    </row>
    <row r="27" spans="1:44" s="8" customFormat="1" x14ac:dyDescent="0.25">
      <c r="A27" s="52"/>
      <c r="D27" s="49"/>
      <c r="F27" s="5"/>
      <c r="I27" s="52"/>
      <c r="J27" s="52"/>
      <c r="K27" s="39"/>
      <c r="R27" s="46"/>
      <c r="S27" s="44"/>
      <c r="T27" s="46"/>
      <c r="AR27" s="4"/>
    </row>
    <row r="28" spans="1:44" s="5" customFormat="1" x14ac:dyDescent="0.25">
      <c r="A28" s="7"/>
      <c r="D28" s="49"/>
      <c r="I28" s="7"/>
      <c r="J28" s="7"/>
      <c r="K28" s="39"/>
      <c r="R28" s="44"/>
      <c r="S28" s="44"/>
      <c r="T28" s="44"/>
      <c r="AR28" s="4"/>
    </row>
    <row r="29" spans="1:44" s="8" customFormat="1" x14ac:dyDescent="0.25">
      <c r="A29" s="52"/>
      <c r="D29" s="49"/>
      <c r="F29" s="5"/>
      <c r="I29" s="52"/>
      <c r="J29" s="52"/>
      <c r="K29" s="39"/>
      <c r="R29" s="46"/>
      <c r="S29" s="44"/>
      <c r="T29" s="46"/>
      <c r="AR29" s="4"/>
    </row>
    <row r="30" spans="1:44" s="5" customFormat="1" x14ac:dyDescent="0.25">
      <c r="A30" s="7"/>
      <c r="D30" s="49"/>
      <c r="I30" s="7"/>
      <c r="J30" s="7"/>
      <c r="K30" s="39"/>
      <c r="R30" s="44"/>
      <c r="S30" s="44"/>
      <c r="T30" s="44"/>
      <c r="AR30" s="4"/>
    </row>
    <row r="31" spans="1:44" s="8" customFormat="1" x14ac:dyDescent="0.25">
      <c r="A31" s="52"/>
      <c r="D31" s="49"/>
      <c r="F31" s="5"/>
      <c r="I31" s="52"/>
      <c r="J31" s="52"/>
      <c r="K31" s="39"/>
      <c r="R31" s="46"/>
      <c r="S31" s="44"/>
      <c r="T31" s="46"/>
      <c r="AR31" s="4"/>
    </row>
    <row r="32" spans="1:44" s="5" customFormat="1" x14ac:dyDescent="0.25">
      <c r="A32" s="7"/>
      <c r="D32" s="49"/>
      <c r="I32" s="7"/>
      <c r="J32" s="7"/>
      <c r="K32" s="39"/>
      <c r="R32" s="44"/>
      <c r="S32" s="44"/>
      <c r="T32" s="44"/>
      <c r="AR32" s="4"/>
    </row>
    <row r="33" spans="1:44" s="8" customFormat="1" x14ac:dyDescent="0.25">
      <c r="A33" s="52"/>
      <c r="D33" s="49"/>
      <c r="F33" s="5"/>
      <c r="I33" s="52"/>
      <c r="J33" s="52"/>
      <c r="K33" s="39"/>
      <c r="R33" s="46"/>
      <c r="S33" s="44"/>
      <c r="T33" s="46"/>
      <c r="AR33" s="4"/>
    </row>
    <row r="34" spans="1:44" s="5" customFormat="1" x14ac:dyDescent="0.25">
      <c r="A34" s="7"/>
      <c r="D34" s="49"/>
      <c r="I34" s="7"/>
      <c r="J34" s="7"/>
      <c r="K34" s="39"/>
      <c r="R34" s="44"/>
      <c r="S34" s="44"/>
      <c r="T34" s="44"/>
      <c r="AR34" s="4"/>
    </row>
    <row r="35" spans="1:44" s="8" customFormat="1" x14ac:dyDescent="0.25">
      <c r="A35" s="52"/>
      <c r="D35" s="49"/>
      <c r="F35" s="5"/>
      <c r="I35" s="52"/>
      <c r="K35" s="39"/>
      <c r="R35" s="46"/>
      <c r="S35" s="44"/>
      <c r="T35" s="46"/>
      <c r="AR35" s="4"/>
    </row>
    <row r="36" spans="1:44" s="5" customFormat="1" x14ac:dyDescent="0.25">
      <c r="A36" s="7"/>
      <c r="D36" s="49"/>
      <c r="I36" s="7"/>
      <c r="J36" s="7"/>
      <c r="K36" s="39"/>
      <c r="R36" s="44"/>
      <c r="S36" s="44"/>
      <c r="T36" s="44"/>
      <c r="AR36" s="4"/>
    </row>
    <row r="37" spans="1:44" s="8" customFormat="1" x14ac:dyDescent="0.25">
      <c r="A37" s="52"/>
      <c r="D37" s="49"/>
      <c r="F37" s="5"/>
      <c r="I37" s="52"/>
      <c r="J37" s="52"/>
      <c r="K37" s="39"/>
      <c r="R37" s="46"/>
      <c r="S37" s="44"/>
      <c r="T37" s="46"/>
      <c r="AR37" s="4"/>
    </row>
    <row r="38" spans="1:44" s="5" customFormat="1" x14ac:dyDescent="0.25">
      <c r="A38" s="7"/>
      <c r="D38" s="49"/>
      <c r="I38" s="7"/>
      <c r="J38" s="7"/>
      <c r="K38" s="39"/>
      <c r="R38" s="44"/>
      <c r="S38" s="44"/>
      <c r="T38" s="44"/>
      <c r="AR38" s="4"/>
    </row>
    <row r="39" spans="1:44" s="8" customFormat="1" x14ac:dyDescent="0.25">
      <c r="A39" s="52"/>
      <c r="D39" s="49"/>
      <c r="F39" s="5"/>
      <c r="I39" s="52"/>
      <c r="J39" s="52"/>
      <c r="K39" s="39"/>
      <c r="R39" s="46"/>
      <c r="S39" s="44"/>
      <c r="T39" s="46"/>
      <c r="AR39" s="4"/>
    </row>
    <row r="40" spans="1:44" s="5" customFormat="1" x14ac:dyDescent="0.25">
      <c r="A40" s="7"/>
      <c r="D40" s="49"/>
      <c r="I40" s="7"/>
      <c r="J40" s="7"/>
      <c r="K40" s="39"/>
      <c r="R40" s="44"/>
      <c r="S40" s="44"/>
      <c r="T40" s="44"/>
      <c r="AR40" s="4"/>
    </row>
    <row r="41" spans="1:44" s="8" customFormat="1" x14ac:dyDescent="0.25">
      <c r="A41" s="52"/>
      <c r="D41" s="49"/>
      <c r="F41" s="5"/>
      <c r="I41" s="52"/>
      <c r="J41" s="52"/>
      <c r="K41" s="39"/>
      <c r="R41" s="46"/>
      <c r="S41" s="44"/>
      <c r="T41" s="46"/>
      <c r="AR41" s="4"/>
    </row>
    <row r="42" spans="1:44" s="5" customFormat="1" x14ac:dyDescent="0.25">
      <c r="A42" s="7"/>
      <c r="D42" s="49"/>
      <c r="I42" s="7"/>
      <c r="J42" s="7"/>
      <c r="K42" s="39"/>
      <c r="R42" s="44"/>
      <c r="S42" s="44"/>
      <c r="T42" s="44"/>
      <c r="AR42" s="4"/>
    </row>
    <row r="43" spans="1:44" s="8" customFormat="1" x14ac:dyDescent="0.25">
      <c r="D43" s="49"/>
      <c r="F43" s="5"/>
      <c r="I43" s="52"/>
      <c r="K43" s="39"/>
      <c r="R43" s="46"/>
      <c r="S43" s="44"/>
      <c r="T43" s="46"/>
      <c r="AR43" s="4"/>
    </row>
    <row r="44" spans="1:44" s="5" customFormat="1" x14ac:dyDescent="0.25">
      <c r="D44" s="49"/>
      <c r="I44" s="7"/>
      <c r="K44" s="39"/>
      <c r="R44" s="44"/>
      <c r="S44" s="44"/>
      <c r="T44" s="44"/>
      <c r="AR44" s="4"/>
    </row>
    <row r="45" spans="1:44" s="8" customFormat="1" x14ac:dyDescent="0.25">
      <c r="D45" s="49"/>
      <c r="F45" s="5"/>
      <c r="I45" s="52"/>
      <c r="K45" s="39"/>
      <c r="R45" s="46"/>
      <c r="S45" s="44"/>
      <c r="T45" s="46"/>
      <c r="AR45" s="4"/>
    </row>
    <row r="46" spans="1:44" s="5" customFormat="1" x14ac:dyDescent="0.25">
      <c r="D46" s="49"/>
      <c r="I46" s="7"/>
      <c r="K46" s="39"/>
      <c r="R46" s="44"/>
      <c r="S46" s="44"/>
      <c r="T46" s="44"/>
      <c r="AR46" s="4"/>
    </row>
    <row r="47" spans="1:44" s="8" customFormat="1" x14ac:dyDescent="0.25">
      <c r="D47" s="49"/>
      <c r="F47" s="5"/>
      <c r="I47" s="52"/>
      <c r="K47" s="39"/>
      <c r="R47" s="46"/>
      <c r="S47" s="44"/>
      <c r="T47" s="46"/>
      <c r="AR47" s="4"/>
    </row>
    <row r="48" spans="1:44" s="5" customFormat="1" x14ac:dyDescent="0.25">
      <c r="D48" s="49"/>
      <c r="I48" s="7"/>
      <c r="K48" s="39"/>
      <c r="R48" s="44"/>
      <c r="S48" s="44"/>
      <c r="T48" s="44"/>
      <c r="AR48" s="4"/>
    </row>
    <row r="49" spans="4:44" s="8" customFormat="1" x14ac:dyDescent="0.25">
      <c r="D49" s="49"/>
      <c r="F49" s="5"/>
      <c r="I49" s="52"/>
      <c r="K49" s="39"/>
      <c r="R49" s="46"/>
      <c r="S49" s="44"/>
      <c r="T49" s="46"/>
      <c r="AR49" s="4"/>
    </row>
    <row r="50" spans="4:44" s="5" customFormat="1" x14ac:dyDescent="0.25">
      <c r="D50" s="49"/>
      <c r="I50" s="7"/>
      <c r="K50" s="39"/>
      <c r="R50" s="44"/>
      <c r="S50" s="44"/>
      <c r="T50" s="44"/>
      <c r="AR50" s="4"/>
    </row>
    <row r="51" spans="4:44" s="8" customFormat="1" x14ac:dyDescent="0.25">
      <c r="D51" s="49"/>
      <c r="F51" s="5"/>
      <c r="I51" s="52"/>
      <c r="K51" s="39"/>
      <c r="R51" s="46"/>
      <c r="S51" s="44"/>
      <c r="T51" s="46"/>
      <c r="AR51" s="4"/>
    </row>
    <row r="52" spans="4:44" s="5" customFormat="1" x14ac:dyDescent="0.25">
      <c r="D52" s="49"/>
      <c r="I52" s="7"/>
      <c r="K52" s="39"/>
      <c r="R52" s="44"/>
      <c r="S52" s="44"/>
      <c r="T52" s="44"/>
      <c r="AR52" s="4"/>
    </row>
    <row r="53" spans="4:44" s="8" customFormat="1" x14ac:dyDescent="0.25">
      <c r="D53" s="49"/>
      <c r="F53" s="5"/>
      <c r="I53" s="52"/>
      <c r="K53" s="39"/>
      <c r="R53" s="46"/>
      <c r="S53" s="44"/>
      <c r="T53" s="46"/>
      <c r="AR53" s="4"/>
    </row>
    <row r="54" spans="4:44" s="5" customFormat="1" x14ac:dyDescent="0.25">
      <c r="D54" s="49"/>
      <c r="I54" s="7"/>
      <c r="K54" s="39"/>
      <c r="R54" s="44"/>
      <c r="S54" s="44"/>
      <c r="T54" s="44"/>
      <c r="AR54" s="4"/>
    </row>
    <row r="55" spans="4:44" s="8" customFormat="1" x14ac:dyDescent="0.25">
      <c r="D55" s="49"/>
      <c r="F55" s="5"/>
      <c r="I55" s="52"/>
      <c r="K55" s="39"/>
      <c r="R55" s="46"/>
      <c r="S55" s="44"/>
      <c r="T55" s="46"/>
      <c r="AR55" s="4"/>
    </row>
    <row r="56" spans="4:44" s="5" customFormat="1" x14ac:dyDescent="0.25">
      <c r="D56" s="49"/>
      <c r="I56" s="7"/>
      <c r="K56" s="39"/>
      <c r="R56" s="44"/>
      <c r="S56" s="44"/>
      <c r="T56" s="44"/>
      <c r="AR56" s="4"/>
    </row>
    <row r="57" spans="4:44" s="8" customFormat="1" x14ac:dyDescent="0.25">
      <c r="D57" s="49"/>
      <c r="F57" s="5"/>
      <c r="I57" s="52"/>
      <c r="K57" s="39"/>
      <c r="R57" s="46"/>
      <c r="S57" s="44"/>
      <c r="T57" s="46"/>
      <c r="AR57" s="4"/>
    </row>
    <row r="58" spans="4:44" s="5" customFormat="1" x14ac:dyDescent="0.25">
      <c r="D58" s="49"/>
      <c r="I58" s="7"/>
      <c r="K58" s="39"/>
      <c r="R58" s="44"/>
      <c r="S58" s="44"/>
      <c r="T58" s="44"/>
      <c r="AR58" s="4"/>
    </row>
    <row r="59" spans="4:44" s="8" customFormat="1" x14ac:dyDescent="0.25">
      <c r="D59" s="49"/>
      <c r="F59" s="5"/>
      <c r="I59" s="52"/>
      <c r="K59" s="39"/>
      <c r="R59" s="46"/>
      <c r="S59" s="44"/>
      <c r="T59" s="46"/>
      <c r="AR59" s="4"/>
    </row>
    <row r="60" spans="4:44" s="5" customFormat="1" x14ac:dyDescent="0.25">
      <c r="D60" s="49"/>
      <c r="I60" s="7"/>
      <c r="K60" s="39"/>
      <c r="R60" s="44"/>
      <c r="S60" s="44"/>
      <c r="T60" s="44"/>
      <c r="AR60" s="4"/>
    </row>
    <row r="61" spans="4:44" s="8" customFormat="1" x14ac:dyDescent="0.25">
      <c r="D61" s="49"/>
      <c r="F61" s="5"/>
      <c r="I61" s="52"/>
      <c r="K61" s="39"/>
      <c r="R61" s="46"/>
      <c r="S61" s="44"/>
      <c r="T61" s="46"/>
      <c r="AR61" s="4"/>
    </row>
    <row r="62" spans="4:44" s="5" customFormat="1" x14ac:dyDescent="0.25">
      <c r="D62" s="49"/>
      <c r="I62" s="7"/>
      <c r="K62" s="39"/>
      <c r="R62" s="44"/>
      <c r="S62" s="44"/>
      <c r="T62" s="44"/>
      <c r="AR62" s="4"/>
    </row>
    <row r="63" spans="4:44" s="8" customFormat="1" x14ac:dyDescent="0.25">
      <c r="D63" s="49"/>
      <c r="F63" s="5"/>
      <c r="I63" s="52"/>
      <c r="K63" s="39"/>
      <c r="R63" s="46"/>
      <c r="S63" s="44"/>
      <c r="T63" s="46"/>
      <c r="AR63" s="4"/>
    </row>
    <row r="64" spans="4:44" s="5" customFormat="1" x14ac:dyDescent="0.25">
      <c r="D64" s="49"/>
      <c r="I64" s="7"/>
      <c r="K64" s="39"/>
      <c r="R64" s="44"/>
      <c r="S64" s="44"/>
      <c r="T64" s="44"/>
      <c r="AR64" s="4"/>
    </row>
    <row r="65" spans="4:44" s="8" customFormat="1" x14ac:dyDescent="0.25">
      <c r="D65" s="49"/>
      <c r="F65" s="5"/>
      <c r="I65" s="52"/>
      <c r="K65" s="39"/>
      <c r="R65" s="46"/>
      <c r="S65" s="44"/>
      <c r="T65" s="46"/>
      <c r="AR65" s="4"/>
    </row>
    <row r="66" spans="4:44" s="5" customFormat="1" x14ac:dyDescent="0.25">
      <c r="D66" s="49"/>
      <c r="I66" s="7"/>
      <c r="K66" s="39"/>
      <c r="R66" s="44"/>
      <c r="S66" s="44"/>
      <c r="T66" s="44"/>
      <c r="AR66" s="4"/>
    </row>
    <row r="67" spans="4:44" s="8" customFormat="1" x14ac:dyDescent="0.25">
      <c r="D67" s="49"/>
      <c r="F67" s="5"/>
      <c r="I67" s="52"/>
      <c r="K67" s="39"/>
      <c r="R67" s="46"/>
      <c r="S67" s="44"/>
      <c r="T67" s="46"/>
      <c r="AR67" s="4"/>
    </row>
    <row r="68" spans="4:44" s="5" customFormat="1" x14ac:dyDescent="0.25">
      <c r="D68" s="49"/>
      <c r="I68" s="7"/>
      <c r="K68" s="39"/>
      <c r="R68" s="44"/>
      <c r="S68" s="44"/>
      <c r="T68" s="44"/>
      <c r="AR68" s="4"/>
    </row>
    <row r="69" spans="4:44" s="8" customFormat="1" x14ac:dyDescent="0.25">
      <c r="D69" s="49"/>
      <c r="F69" s="5"/>
      <c r="I69" s="52"/>
      <c r="K69" s="39"/>
      <c r="R69" s="46"/>
      <c r="S69" s="44"/>
      <c r="T69" s="46"/>
      <c r="AR69" s="4"/>
    </row>
    <row r="70" spans="4:44" s="5" customFormat="1" x14ac:dyDescent="0.25">
      <c r="D70" s="49"/>
      <c r="I70" s="7"/>
      <c r="K70" s="39"/>
      <c r="R70" s="44"/>
      <c r="S70" s="44"/>
      <c r="T70" s="44"/>
      <c r="AR70" s="4"/>
    </row>
    <row r="71" spans="4:44" s="8" customFormat="1" x14ac:dyDescent="0.25">
      <c r="D71" s="49"/>
      <c r="F71" s="5"/>
      <c r="I71" s="52"/>
      <c r="K71" s="39"/>
      <c r="R71" s="46"/>
      <c r="S71" s="44"/>
      <c r="T71" s="46"/>
      <c r="AR71" s="4"/>
    </row>
    <row r="72" spans="4:44" s="5" customFormat="1" x14ac:dyDescent="0.25">
      <c r="D72" s="49"/>
      <c r="I72" s="7"/>
      <c r="K72" s="39"/>
      <c r="R72" s="44"/>
      <c r="S72" s="44"/>
      <c r="T72" s="44"/>
      <c r="AR72" s="4"/>
    </row>
    <row r="73" spans="4:44" s="8" customFormat="1" x14ac:dyDescent="0.25">
      <c r="D73" s="49"/>
      <c r="F73" s="5"/>
      <c r="I73" s="52"/>
      <c r="K73" s="39"/>
      <c r="R73" s="46"/>
      <c r="S73" s="44"/>
      <c r="T73" s="46"/>
      <c r="AR73" s="4"/>
    </row>
    <row r="74" spans="4:44" s="5" customFormat="1" x14ac:dyDescent="0.25">
      <c r="D74" s="49"/>
      <c r="I74" s="7"/>
      <c r="K74" s="39"/>
      <c r="R74" s="44"/>
      <c r="S74" s="44"/>
      <c r="T74" s="44"/>
      <c r="AR74" s="4"/>
    </row>
    <row r="75" spans="4:44" s="8" customFormat="1" x14ac:dyDescent="0.25">
      <c r="D75" s="49"/>
      <c r="F75" s="5"/>
      <c r="I75" s="52"/>
      <c r="K75" s="39"/>
      <c r="R75" s="46"/>
      <c r="S75" s="44"/>
      <c r="T75" s="46"/>
      <c r="AR75" s="4"/>
    </row>
    <row r="76" spans="4:44" s="5" customFormat="1" x14ac:dyDescent="0.25">
      <c r="D76" s="49"/>
      <c r="I76" s="7"/>
      <c r="K76" s="39"/>
      <c r="R76" s="44"/>
      <c r="S76" s="44"/>
      <c r="T76" s="44"/>
      <c r="AR76" s="4"/>
    </row>
    <row r="77" spans="4:44" s="8" customFormat="1" x14ac:dyDescent="0.25">
      <c r="D77" s="49"/>
      <c r="F77" s="5"/>
      <c r="I77" s="52"/>
      <c r="K77" s="39"/>
      <c r="R77" s="46"/>
      <c r="S77" s="44"/>
      <c r="T77" s="46"/>
      <c r="AR77" s="4"/>
    </row>
    <row r="78" spans="4:44" s="5" customFormat="1" x14ac:dyDescent="0.25">
      <c r="D78" s="49"/>
      <c r="I78" s="7"/>
      <c r="K78" s="39"/>
      <c r="R78" s="44"/>
      <c r="S78" s="44"/>
      <c r="T78" s="44"/>
      <c r="AR78" s="4"/>
    </row>
    <row r="79" spans="4:44" s="8" customFormat="1" x14ac:dyDescent="0.25">
      <c r="D79" s="49"/>
      <c r="F79" s="5"/>
      <c r="I79" s="52"/>
      <c r="K79" s="39"/>
      <c r="R79" s="46"/>
      <c r="S79" s="44"/>
      <c r="T79" s="46"/>
      <c r="AR79" s="4"/>
    </row>
    <row r="80" spans="4:44" s="5" customFormat="1" x14ac:dyDescent="0.25">
      <c r="D80" s="49"/>
      <c r="I80" s="7"/>
      <c r="K80" s="39"/>
      <c r="R80" s="44"/>
      <c r="S80" s="44"/>
      <c r="T80" s="44"/>
      <c r="AR80" s="4"/>
    </row>
    <row r="81" spans="4:44" s="8" customFormat="1" x14ac:dyDescent="0.25">
      <c r="D81" s="49"/>
      <c r="F81" s="5"/>
      <c r="I81" s="52"/>
      <c r="K81" s="39"/>
      <c r="R81" s="46"/>
      <c r="S81" s="44"/>
      <c r="T81" s="46"/>
      <c r="AR81" s="4"/>
    </row>
    <row r="82" spans="4:44" s="5" customFormat="1" x14ac:dyDescent="0.25">
      <c r="D82" s="49"/>
      <c r="I82" s="7"/>
      <c r="K82" s="39"/>
      <c r="R82" s="44"/>
      <c r="S82" s="44"/>
      <c r="T82" s="44"/>
      <c r="AR82" s="4"/>
    </row>
    <row r="83" spans="4:44" s="8" customFormat="1" x14ac:dyDescent="0.25">
      <c r="D83" s="49"/>
      <c r="F83" s="5"/>
      <c r="I83" s="52"/>
      <c r="K83" s="39"/>
      <c r="R83" s="46"/>
      <c r="S83" s="44"/>
      <c r="T83" s="46"/>
      <c r="AR83" s="4"/>
    </row>
    <row r="84" spans="4:44" s="5" customFormat="1" x14ac:dyDescent="0.25">
      <c r="D84" s="49"/>
      <c r="I84" s="7"/>
      <c r="K84" s="39"/>
      <c r="R84" s="44"/>
      <c r="S84" s="44"/>
      <c r="T84" s="44"/>
      <c r="AR84" s="4"/>
    </row>
    <row r="85" spans="4:44" s="8" customFormat="1" x14ac:dyDescent="0.25">
      <c r="D85" s="49"/>
      <c r="F85" s="5"/>
      <c r="I85" s="52"/>
      <c r="K85" s="39"/>
      <c r="R85" s="46"/>
      <c r="S85" s="44"/>
      <c r="T85" s="46"/>
      <c r="AR85" s="4"/>
    </row>
    <row r="86" spans="4:44" s="5" customFormat="1" x14ac:dyDescent="0.25">
      <c r="D86" s="49"/>
      <c r="I86" s="7"/>
      <c r="K86" s="39"/>
      <c r="R86" s="44"/>
      <c r="S86" s="44"/>
      <c r="T86" s="44"/>
      <c r="AR86" s="4"/>
    </row>
    <row r="87" spans="4:44" s="8" customFormat="1" x14ac:dyDescent="0.25">
      <c r="D87" s="49"/>
      <c r="F87" s="5"/>
      <c r="I87" s="52"/>
      <c r="K87" s="39"/>
      <c r="R87" s="46"/>
      <c r="S87" s="44"/>
      <c r="T87" s="46"/>
      <c r="AR87" s="4"/>
    </row>
    <row r="88" spans="4:44" s="5" customFormat="1" x14ac:dyDescent="0.25">
      <c r="D88" s="49"/>
      <c r="I88" s="7"/>
      <c r="K88" s="39"/>
      <c r="R88" s="44"/>
      <c r="S88" s="44"/>
      <c r="T88" s="44"/>
      <c r="AR88" s="4"/>
    </row>
    <row r="89" spans="4:44" s="8" customFormat="1" x14ac:dyDescent="0.25">
      <c r="D89" s="49"/>
      <c r="F89" s="5"/>
      <c r="I89" s="52"/>
      <c r="K89" s="39"/>
      <c r="R89" s="46"/>
      <c r="S89" s="44"/>
      <c r="T89" s="46"/>
      <c r="AR89" s="4"/>
    </row>
    <row r="90" spans="4:44" s="5" customFormat="1" x14ac:dyDescent="0.25">
      <c r="D90" s="49"/>
      <c r="I90" s="7"/>
      <c r="K90" s="39"/>
      <c r="R90" s="44"/>
      <c r="S90" s="44"/>
      <c r="T90" s="44"/>
      <c r="AR90" s="4"/>
    </row>
    <row r="91" spans="4:44" s="8" customFormat="1" x14ac:dyDescent="0.25">
      <c r="D91" s="49"/>
      <c r="F91" s="5"/>
      <c r="I91" s="52"/>
      <c r="K91" s="39"/>
      <c r="R91" s="46"/>
      <c r="S91" s="44"/>
      <c r="T91" s="46"/>
      <c r="AR91" s="4"/>
    </row>
    <row r="92" spans="4:44" s="5" customFormat="1" x14ac:dyDescent="0.25">
      <c r="D92" s="49"/>
      <c r="I92" s="7"/>
      <c r="K92" s="39"/>
      <c r="R92" s="44"/>
      <c r="S92" s="44"/>
      <c r="T92" s="44"/>
      <c r="AR92" s="4"/>
    </row>
    <row r="93" spans="4:44" s="8" customFormat="1" x14ac:dyDescent="0.25">
      <c r="D93" s="49"/>
      <c r="F93" s="5"/>
      <c r="I93" s="52"/>
      <c r="K93" s="39"/>
      <c r="R93" s="46"/>
      <c r="S93" s="44"/>
      <c r="T93" s="46"/>
      <c r="AR93" s="4"/>
    </row>
    <row r="94" spans="4:44" s="5" customFormat="1" x14ac:dyDescent="0.25">
      <c r="D94" s="49"/>
      <c r="I94" s="7"/>
      <c r="K94" s="39"/>
      <c r="R94" s="44"/>
      <c r="S94" s="44"/>
      <c r="T94" s="44"/>
      <c r="AR94" s="4"/>
    </row>
    <row r="95" spans="4:44" s="8" customFormat="1" x14ac:dyDescent="0.25">
      <c r="D95" s="49"/>
      <c r="F95" s="5"/>
      <c r="I95" s="52"/>
      <c r="K95" s="39"/>
      <c r="R95" s="46"/>
      <c r="S95" s="44"/>
      <c r="T95" s="46"/>
      <c r="AR95" s="4"/>
    </row>
    <row r="96" spans="4:44" s="5" customFormat="1" x14ac:dyDescent="0.25">
      <c r="D96" s="49"/>
      <c r="I96" s="7"/>
      <c r="K96" s="39"/>
      <c r="R96" s="44"/>
      <c r="S96" s="44"/>
      <c r="T96" s="44"/>
      <c r="AR96" s="4"/>
    </row>
    <row r="97" spans="4:44" s="8" customFormat="1" x14ac:dyDescent="0.25">
      <c r="D97" s="49"/>
      <c r="F97" s="5"/>
      <c r="I97" s="52"/>
      <c r="K97" s="39"/>
      <c r="R97" s="46"/>
      <c r="S97" s="44"/>
      <c r="T97" s="46"/>
      <c r="AR97" s="4"/>
    </row>
    <row r="98" spans="4:44" s="5" customFormat="1" x14ac:dyDescent="0.25">
      <c r="D98" s="49"/>
      <c r="I98" s="7"/>
      <c r="K98" s="39"/>
      <c r="R98" s="44"/>
      <c r="S98" s="44"/>
      <c r="T98" s="44"/>
      <c r="AR98" s="4"/>
    </row>
    <row r="99" spans="4:44" s="8" customFormat="1" x14ac:dyDescent="0.25">
      <c r="D99" s="49"/>
      <c r="F99" s="5"/>
      <c r="I99" s="52"/>
      <c r="K99" s="39"/>
      <c r="R99" s="46"/>
      <c r="S99" s="44"/>
      <c r="T99" s="46"/>
      <c r="AR99" s="4"/>
    </row>
    <row r="100" spans="4:44" s="5" customFormat="1" x14ac:dyDescent="0.25">
      <c r="D100" s="49"/>
      <c r="I100" s="7"/>
      <c r="K100" s="39"/>
      <c r="R100" s="44"/>
      <c r="S100" s="44"/>
      <c r="T100" s="44"/>
      <c r="AR100" s="4"/>
    </row>
    <row r="101" spans="4:44" s="8" customFormat="1" x14ac:dyDescent="0.25">
      <c r="D101" s="49"/>
      <c r="F101" s="5"/>
      <c r="I101" s="52"/>
      <c r="K101" s="39"/>
      <c r="R101" s="46"/>
      <c r="S101" s="44"/>
      <c r="T101" s="46"/>
      <c r="AR101" s="4"/>
    </row>
    <row r="102" spans="4:44" s="5" customFormat="1" x14ac:dyDescent="0.25">
      <c r="D102" s="49"/>
      <c r="I102" s="7"/>
      <c r="K102" s="39"/>
      <c r="R102" s="44"/>
      <c r="S102" s="44"/>
      <c r="T102" s="44"/>
      <c r="AR102" s="4"/>
    </row>
    <row r="103" spans="4:44" s="8" customFormat="1" x14ac:dyDescent="0.25">
      <c r="D103" s="49"/>
      <c r="F103" s="5"/>
      <c r="I103" s="52"/>
      <c r="K103" s="39"/>
      <c r="R103" s="46"/>
      <c r="S103" s="44"/>
      <c r="T103" s="46"/>
      <c r="AR103" s="4"/>
    </row>
    <row r="104" spans="4:44" s="5" customFormat="1" x14ac:dyDescent="0.25">
      <c r="D104" s="49"/>
      <c r="I104" s="7"/>
      <c r="K104" s="39"/>
      <c r="R104" s="44"/>
      <c r="S104" s="44"/>
      <c r="T104" s="44"/>
      <c r="AR104" s="4"/>
    </row>
    <row r="105" spans="4:44" s="8" customFormat="1" x14ac:dyDescent="0.25">
      <c r="D105" s="49"/>
      <c r="F105" s="5"/>
      <c r="I105" s="52"/>
      <c r="K105" s="39"/>
      <c r="R105" s="46"/>
      <c r="S105" s="44"/>
      <c r="T105" s="46"/>
      <c r="AR105" s="4"/>
    </row>
    <row r="106" spans="4:44" s="5" customFormat="1" x14ac:dyDescent="0.25">
      <c r="D106" s="49"/>
      <c r="I106" s="7"/>
      <c r="K106" s="39"/>
      <c r="R106" s="44"/>
      <c r="S106" s="44"/>
      <c r="T106" s="44"/>
      <c r="AR106" s="4"/>
    </row>
    <row r="107" spans="4:44" s="8" customFormat="1" x14ac:dyDescent="0.25">
      <c r="D107" s="49"/>
      <c r="F107" s="5"/>
      <c r="I107" s="52"/>
      <c r="K107" s="39"/>
      <c r="R107" s="46"/>
      <c r="S107" s="44"/>
      <c r="T107" s="46"/>
      <c r="AR107" s="4"/>
    </row>
    <row r="108" spans="4:44" s="5" customFormat="1" x14ac:dyDescent="0.25">
      <c r="D108" s="49"/>
      <c r="I108" s="7"/>
      <c r="K108" s="39"/>
      <c r="R108" s="44"/>
      <c r="S108" s="44"/>
      <c r="T108" s="44"/>
      <c r="AR108" s="4"/>
    </row>
    <row r="109" spans="4:44" s="8" customFormat="1" x14ac:dyDescent="0.25">
      <c r="D109" s="49"/>
      <c r="F109" s="5"/>
      <c r="I109" s="52"/>
      <c r="K109" s="39"/>
      <c r="R109" s="46"/>
      <c r="S109" s="44"/>
      <c r="T109" s="46"/>
      <c r="AR109" s="4"/>
    </row>
    <row r="110" spans="4:44" s="5" customFormat="1" x14ac:dyDescent="0.25">
      <c r="D110" s="49"/>
      <c r="I110" s="7"/>
      <c r="K110" s="39"/>
      <c r="R110" s="44"/>
      <c r="S110" s="44"/>
      <c r="T110" s="44"/>
      <c r="AR110" s="4"/>
    </row>
    <row r="111" spans="4:44" s="8" customFormat="1" x14ac:dyDescent="0.25">
      <c r="D111" s="49"/>
      <c r="F111" s="5"/>
      <c r="I111" s="52"/>
      <c r="K111" s="39"/>
      <c r="R111" s="46"/>
      <c r="S111" s="44"/>
      <c r="T111" s="46"/>
      <c r="AR111" s="4"/>
    </row>
    <row r="112" spans="4:44" s="5" customFormat="1" x14ac:dyDescent="0.25">
      <c r="D112" s="49"/>
      <c r="I112" s="7"/>
      <c r="K112" s="39"/>
      <c r="R112" s="44"/>
      <c r="S112" s="44"/>
      <c r="T112" s="44"/>
      <c r="AR112" s="4"/>
    </row>
    <row r="113" spans="4:44" s="8" customFormat="1" x14ac:dyDescent="0.25">
      <c r="D113" s="49"/>
      <c r="F113" s="5"/>
      <c r="I113" s="52"/>
      <c r="K113" s="39"/>
      <c r="R113" s="46"/>
      <c r="S113" s="44"/>
      <c r="T113" s="46"/>
      <c r="AR113" s="4"/>
    </row>
    <row r="114" spans="4:44" s="5" customFormat="1" x14ac:dyDescent="0.25">
      <c r="D114" s="49"/>
      <c r="I114" s="7"/>
      <c r="K114" s="39"/>
      <c r="R114" s="44"/>
      <c r="S114" s="44"/>
      <c r="T114" s="44"/>
      <c r="AR114" s="4"/>
    </row>
    <row r="115" spans="4:44" s="8" customFormat="1" x14ac:dyDescent="0.25">
      <c r="D115" s="49"/>
      <c r="F115" s="5"/>
      <c r="I115" s="52"/>
      <c r="K115" s="39"/>
      <c r="R115" s="46"/>
      <c r="S115" s="44"/>
      <c r="T115" s="46"/>
      <c r="AR115" s="4"/>
    </row>
    <row r="116" spans="4:44" s="5" customFormat="1" x14ac:dyDescent="0.25">
      <c r="D116" s="49"/>
      <c r="I116" s="7"/>
      <c r="K116" s="39"/>
      <c r="R116" s="44"/>
      <c r="S116" s="44"/>
      <c r="T116" s="44"/>
      <c r="AR116" s="4"/>
    </row>
    <row r="117" spans="4:44" s="8" customFormat="1" x14ac:dyDescent="0.25">
      <c r="D117" s="49"/>
      <c r="F117" s="5"/>
      <c r="I117" s="52"/>
      <c r="K117" s="39"/>
      <c r="R117" s="46"/>
      <c r="S117" s="44"/>
      <c r="T117" s="46"/>
      <c r="AR117" s="4"/>
    </row>
    <row r="118" spans="4:44" s="5" customFormat="1" x14ac:dyDescent="0.25">
      <c r="D118" s="49"/>
      <c r="I118" s="7"/>
      <c r="K118" s="39"/>
      <c r="R118" s="44"/>
      <c r="S118" s="44"/>
      <c r="T118" s="44"/>
      <c r="AR118" s="4"/>
    </row>
    <row r="119" spans="4:44" s="8" customFormat="1" x14ac:dyDescent="0.25">
      <c r="D119" s="49"/>
      <c r="F119" s="5"/>
      <c r="I119" s="52"/>
      <c r="K119" s="39"/>
      <c r="R119" s="46"/>
      <c r="S119" s="44"/>
      <c r="T119" s="46"/>
      <c r="AR119" s="4"/>
    </row>
    <row r="120" spans="4:44" s="5" customFormat="1" x14ac:dyDescent="0.25">
      <c r="D120" s="49"/>
      <c r="I120" s="7"/>
      <c r="K120" s="39"/>
      <c r="R120" s="44"/>
      <c r="S120" s="44"/>
      <c r="T120" s="44"/>
      <c r="AR120" s="4"/>
    </row>
    <row r="121" spans="4:44" s="8" customFormat="1" x14ac:dyDescent="0.25">
      <c r="D121" s="49"/>
      <c r="F121" s="5"/>
      <c r="I121" s="52"/>
      <c r="K121" s="39"/>
      <c r="R121" s="46"/>
      <c r="S121" s="44"/>
      <c r="T121" s="46"/>
      <c r="AR121" s="4"/>
    </row>
    <row r="122" spans="4:44" s="5" customFormat="1" x14ac:dyDescent="0.25">
      <c r="D122" s="49"/>
      <c r="I122" s="7"/>
      <c r="K122" s="39"/>
      <c r="R122" s="44"/>
      <c r="S122" s="44"/>
      <c r="T122" s="44"/>
      <c r="AR122" s="4"/>
    </row>
    <row r="123" spans="4:44" s="8" customFormat="1" x14ac:dyDescent="0.25">
      <c r="D123" s="49"/>
      <c r="F123" s="5"/>
      <c r="I123" s="52"/>
      <c r="K123" s="39"/>
      <c r="R123" s="46"/>
      <c r="S123" s="44"/>
      <c r="T123" s="46"/>
      <c r="AR123" s="4"/>
    </row>
    <row r="124" spans="4:44" s="5" customFormat="1" x14ac:dyDescent="0.25">
      <c r="D124" s="49"/>
      <c r="I124" s="7"/>
      <c r="K124" s="39"/>
      <c r="R124" s="44"/>
      <c r="S124" s="44"/>
      <c r="T124" s="44"/>
      <c r="AR124" s="4"/>
    </row>
    <row r="125" spans="4:44" s="8" customFormat="1" x14ac:dyDescent="0.25">
      <c r="D125" s="49"/>
      <c r="F125" s="5"/>
      <c r="I125" s="52"/>
      <c r="K125" s="39"/>
      <c r="R125" s="46"/>
      <c r="S125" s="44"/>
      <c r="T125" s="46"/>
      <c r="AR125" s="4"/>
    </row>
    <row r="126" spans="4:44" s="5" customFormat="1" x14ac:dyDescent="0.25">
      <c r="D126" s="49"/>
      <c r="I126" s="7"/>
      <c r="K126" s="39"/>
      <c r="R126" s="44"/>
      <c r="S126" s="44"/>
      <c r="T126" s="44"/>
      <c r="AR126" s="4"/>
    </row>
    <row r="127" spans="4:44" s="8" customFormat="1" x14ac:dyDescent="0.25">
      <c r="D127" s="49"/>
      <c r="F127" s="5"/>
      <c r="I127" s="52"/>
      <c r="K127" s="39"/>
      <c r="R127" s="46"/>
      <c r="S127" s="44"/>
      <c r="T127" s="46"/>
      <c r="AR127" s="4"/>
    </row>
    <row r="128" spans="4:44" s="5" customFormat="1" x14ac:dyDescent="0.25">
      <c r="D128" s="49"/>
      <c r="I128" s="7"/>
      <c r="K128" s="39"/>
      <c r="R128" s="44"/>
      <c r="S128" s="44"/>
      <c r="T128" s="44"/>
      <c r="AR128" s="4"/>
    </row>
    <row r="129" spans="4:44" s="8" customFormat="1" x14ac:dyDescent="0.25">
      <c r="D129" s="49" t="str">
        <f t="shared" ref="D129:D130" si="0">IF(TRIM(F129)="","",COUNTIF($F$2:$F$200,F129))</f>
        <v/>
      </c>
      <c r="F129" s="5" t="str">
        <f t="shared" ref="F129:F130" si="1">IF(AND(LEN(TRIM(G129))=0,LEN(TRIM(H129))=0),"",CONCATENATE(TRIM(G129),", ",TRIM(H129)))</f>
        <v/>
      </c>
      <c r="I129" s="52">
        <f t="shared" ref="I129:I130" ca="1" si="2">TODAY()</f>
        <v>46149</v>
      </c>
      <c r="K129" s="39" t="str">
        <f t="shared" ref="K129:K130" si="3">IF(AND(TRIM(A129)&lt;&gt;"",TRIM(J129)&lt;&gt;""),IFERROR(DATEDIF(J129,A129,"Y"),""),"")</f>
        <v/>
      </c>
      <c r="R129" s="46"/>
      <c r="S129" s="44" t="str">
        <f t="shared" ref="S129:S130" si="4">IFERROR(IF(OR(Q129="Outreach",Q129=""),"",R129),"")</f>
        <v/>
      </c>
      <c r="T129" s="46"/>
      <c r="AR129" s="4" t="str">
        <f t="shared" ref="AR129:AR130" si="5">IF(R129&lt;&gt;"",R129*1440,"")</f>
        <v/>
      </c>
    </row>
    <row r="130" spans="4:44" s="5" customFormat="1" x14ac:dyDescent="0.25">
      <c r="D130" s="49" t="str">
        <f t="shared" si="0"/>
        <v/>
      </c>
      <c r="F130" s="5" t="str">
        <f t="shared" si="1"/>
        <v/>
      </c>
      <c r="I130" s="7">
        <f t="shared" ca="1" si="2"/>
        <v>46149</v>
      </c>
      <c r="K130" s="39" t="str">
        <f t="shared" si="3"/>
        <v/>
      </c>
      <c r="R130" s="44"/>
      <c r="S130" s="44" t="str">
        <f t="shared" si="4"/>
        <v/>
      </c>
      <c r="T130" s="44"/>
      <c r="AR130" s="4" t="str">
        <f t="shared" si="5"/>
        <v/>
      </c>
    </row>
    <row r="131" spans="4:44" s="8" customFormat="1" x14ac:dyDescent="0.25">
      <c r="D131" s="49" t="str">
        <f t="shared" ref="D131:D194" si="6">IF(TRIM(F131)="","",COUNTIF($F$2:$F$200,F131))</f>
        <v/>
      </c>
      <c r="F131" s="5" t="str">
        <f t="shared" ref="F131:F194" si="7">IF(AND(LEN(TRIM(G131))=0,LEN(TRIM(H131))=0),"",CONCATENATE(TRIM(G131),", ",TRIM(H131)))</f>
        <v/>
      </c>
      <c r="I131" s="52">
        <f ca="1">TODAY()</f>
        <v>46149</v>
      </c>
      <c r="K131" s="39" t="str">
        <f t="shared" ref="K131:K194" si="8">IF(AND(TRIM(A131)&lt;&gt;"",TRIM(J131)&lt;&gt;""),IFERROR(DATEDIF(J131,A131,"Y"),""),"")</f>
        <v/>
      </c>
      <c r="R131" s="46"/>
      <c r="S131" s="44" t="str">
        <f t="shared" ref="S131:S194" si="9">IFERROR(IF(OR(Q131="Outreach",Q131=""),"",R131),"")</f>
        <v/>
      </c>
      <c r="T131" s="46"/>
      <c r="AR131" s="4" t="str">
        <f t="shared" ref="AR131:AR194" si="10">IF(R131&lt;&gt;"",R131*1440,"")</f>
        <v/>
      </c>
    </row>
    <row r="132" spans="4:44" s="5" customFormat="1" x14ac:dyDescent="0.25">
      <c r="D132" s="49" t="str">
        <f t="shared" si="6"/>
        <v/>
      </c>
      <c r="F132" s="5" t="str">
        <f t="shared" si="7"/>
        <v/>
      </c>
      <c r="I132" s="7">
        <f t="shared" ref="I132:I174" ca="1" si="11">TODAY()</f>
        <v>46149</v>
      </c>
      <c r="K132" s="39" t="str">
        <f t="shared" si="8"/>
        <v/>
      </c>
      <c r="R132" s="44"/>
      <c r="S132" s="44" t="str">
        <f t="shared" si="9"/>
        <v/>
      </c>
      <c r="T132" s="44"/>
      <c r="AR132" s="4" t="str">
        <f t="shared" si="10"/>
        <v/>
      </c>
    </row>
    <row r="133" spans="4:44" s="8" customFormat="1" x14ac:dyDescent="0.25">
      <c r="D133" s="49" t="str">
        <f t="shared" si="6"/>
        <v/>
      </c>
      <c r="F133" s="5" t="str">
        <f t="shared" si="7"/>
        <v/>
      </c>
      <c r="I133" s="52">
        <f t="shared" ca="1" si="11"/>
        <v>46149</v>
      </c>
      <c r="K133" s="39" t="str">
        <f t="shared" si="8"/>
        <v/>
      </c>
      <c r="R133" s="46"/>
      <c r="S133" s="44" t="str">
        <f t="shared" si="9"/>
        <v/>
      </c>
      <c r="T133" s="46"/>
      <c r="AR133" s="4" t="str">
        <f t="shared" si="10"/>
        <v/>
      </c>
    </row>
    <row r="134" spans="4:44" s="5" customFormat="1" x14ac:dyDescent="0.25">
      <c r="D134" s="49" t="str">
        <f t="shared" si="6"/>
        <v/>
      </c>
      <c r="F134" s="5" t="str">
        <f t="shared" si="7"/>
        <v/>
      </c>
      <c r="I134" s="7">
        <f t="shared" ca="1" si="11"/>
        <v>46149</v>
      </c>
      <c r="K134" s="39" t="str">
        <f t="shared" si="8"/>
        <v/>
      </c>
      <c r="R134" s="44"/>
      <c r="S134" s="44" t="str">
        <f t="shared" si="9"/>
        <v/>
      </c>
      <c r="T134" s="44"/>
      <c r="AR134" s="4" t="str">
        <f t="shared" si="10"/>
        <v/>
      </c>
    </row>
    <row r="135" spans="4:44" s="8" customFormat="1" x14ac:dyDescent="0.25">
      <c r="D135" s="49" t="str">
        <f t="shared" si="6"/>
        <v/>
      </c>
      <c r="F135" s="5" t="str">
        <f t="shared" si="7"/>
        <v/>
      </c>
      <c r="I135" s="52">
        <f t="shared" ca="1" si="11"/>
        <v>46149</v>
      </c>
      <c r="K135" s="39" t="str">
        <f t="shared" si="8"/>
        <v/>
      </c>
      <c r="R135" s="46"/>
      <c r="S135" s="44" t="str">
        <f t="shared" si="9"/>
        <v/>
      </c>
      <c r="T135" s="46"/>
      <c r="AR135" s="4" t="str">
        <f t="shared" si="10"/>
        <v/>
      </c>
    </row>
    <row r="136" spans="4:44" s="5" customFormat="1" x14ac:dyDescent="0.25">
      <c r="D136" s="49" t="str">
        <f t="shared" si="6"/>
        <v/>
      </c>
      <c r="F136" s="5" t="str">
        <f t="shared" si="7"/>
        <v/>
      </c>
      <c r="I136" s="7">
        <f t="shared" ca="1" si="11"/>
        <v>46149</v>
      </c>
      <c r="K136" s="39" t="str">
        <f t="shared" si="8"/>
        <v/>
      </c>
      <c r="R136" s="44"/>
      <c r="S136" s="44" t="str">
        <f t="shared" si="9"/>
        <v/>
      </c>
      <c r="T136" s="44"/>
      <c r="AR136" s="4" t="str">
        <f t="shared" si="10"/>
        <v/>
      </c>
    </row>
    <row r="137" spans="4:44" s="8" customFormat="1" x14ac:dyDescent="0.25">
      <c r="D137" s="49" t="str">
        <f t="shared" si="6"/>
        <v/>
      </c>
      <c r="F137" s="5" t="str">
        <f t="shared" si="7"/>
        <v/>
      </c>
      <c r="I137" s="52">
        <f t="shared" ca="1" si="11"/>
        <v>46149</v>
      </c>
      <c r="K137" s="39" t="str">
        <f t="shared" si="8"/>
        <v/>
      </c>
      <c r="R137" s="46"/>
      <c r="S137" s="44" t="str">
        <f t="shared" si="9"/>
        <v/>
      </c>
      <c r="T137" s="46"/>
      <c r="AR137" s="4" t="str">
        <f t="shared" si="10"/>
        <v/>
      </c>
    </row>
    <row r="138" spans="4:44" s="5" customFormat="1" x14ac:dyDescent="0.25">
      <c r="D138" s="49" t="str">
        <f t="shared" si="6"/>
        <v/>
      </c>
      <c r="F138" s="5" t="str">
        <f t="shared" si="7"/>
        <v/>
      </c>
      <c r="I138" s="7">
        <f t="shared" ca="1" si="11"/>
        <v>46149</v>
      </c>
      <c r="K138" s="39" t="str">
        <f t="shared" si="8"/>
        <v/>
      </c>
      <c r="R138" s="44"/>
      <c r="S138" s="44" t="str">
        <f t="shared" si="9"/>
        <v/>
      </c>
      <c r="T138" s="44"/>
      <c r="AR138" s="4" t="str">
        <f t="shared" si="10"/>
        <v/>
      </c>
    </row>
    <row r="139" spans="4:44" s="8" customFormat="1" x14ac:dyDescent="0.25">
      <c r="D139" s="49" t="str">
        <f t="shared" si="6"/>
        <v/>
      </c>
      <c r="F139" s="5" t="str">
        <f t="shared" si="7"/>
        <v/>
      </c>
      <c r="I139" s="52">
        <f t="shared" ca="1" si="11"/>
        <v>46149</v>
      </c>
      <c r="K139" s="39" t="str">
        <f t="shared" si="8"/>
        <v/>
      </c>
      <c r="R139" s="46"/>
      <c r="S139" s="44" t="str">
        <f t="shared" si="9"/>
        <v/>
      </c>
      <c r="T139" s="46"/>
      <c r="AR139" s="4" t="str">
        <f t="shared" si="10"/>
        <v/>
      </c>
    </row>
    <row r="140" spans="4:44" s="5" customFormat="1" x14ac:dyDescent="0.25">
      <c r="D140" s="49" t="str">
        <f t="shared" si="6"/>
        <v/>
      </c>
      <c r="F140" s="5" t="str">
        <f t="shared" si="7"/>
        <v/>
      </c>
      <c r="I140" s="7">
        <f t="shared" ca="1" si="11"/>
        <v>46149</v>
      </c>
      <c r="K140" s="39" t="str">
        <f t="shared" si="8"/>
        <v/>
      </c>
      <c r="R140" s="44"/>
      <c r="S140" s="44" t="str">
        <f t="shared" si="9"/>
        <v/>
      </c>
      <c r="T140" s="44"/>
      <c r="AR140" s="4" t="str">
        <f t="shared" si="10"/>
        <v/>
      </c>
    </row>
    <row r="141" spans="4:44" s="8" customFormat="1" x14ac:dyDescent="0.25">
      <c r="D141" s="49" t="str">
        <f t="shared" si="6"/>
        <v/>
      </c>
      <c r="F141" s="5" t="str">
        <f t="shared" si="7"/>
        <v/>
      </c>
      <c r="I141" s="52">
        <f t="shared" ca="1" si="11"/>
        <v>46149</v>
      </c>
      <c r="K141" s="39" t="str">
        <f t="shared" si="8"/>
        <v/>
      </c>
      <c r="R141" s="46"/>
      <c r="S141" s="44" t="str">
        <f t="shared" si="9"/>
        <v/>
      </c>
      <c r="T141" s="46"/>
      <c r="AR141" s="4" t="str">
        <f t="shared" si="10"/>
        <v/>
      </c>
    </row>
    <row r="142" spans="4:44" s="5" customFormat="1" x14ac:dyDescent="0.25">
      <c r="D142" s="49" t="str">
        <f t="shared" si="6"/>
        <v/>
      </c>
      <c r="F142" s="5" t="str">
        <f t="shared" si="7"/>
        <v/>
      </c>
      <c r="I142" s="7">
        <f t="shared" ca="1" si="11"/>
        <v>46149</v>
      </c>
      <c r="K142" s="39" t="str">
        <f t="shared" si="8"/>
        <v/>
      </c>
      <c r="R142" s="44"/>
      <c r="S142" s="44" t="str">
        <f t="shared" si="9"/>
        <v/>
      </c>
      <c r="T142" s="44"/>
      <c r="AR142" s="4" t="str">
        <f t="shared" si="10"/>
        <v/>
      </c>
    </row>
    <row r="143" spans="4:44" s="8" customFormat="1" x14ac:dyDescent="0.25">
      <c r="D143" s="49" t="str">
        <f t="shared" si="6"/>
        <v/>
      </c>
      <c r="F143" s="5" t="str">
        <f t="shared" si="7"/>
        <v/>
      </c>
      <c r="I143" s="52">
        <f t="shared" ca="1" si="11"/>
        <v>46149</v>
      </c>
      <c r="K143" s="39" t="str">
        <f t="shared" si="8"/>
        <v/>
      </c>
      <c r="R143" s="46"/>
      <c r="S143" s="44" t="str">
        <f t="shared" si="9"/>
        <v/>
      </c>
      <c r="T143" s="46"/>
      <c r="AR143" s="4" t="str">
        <f t="shared" si="10"/>
        <v/>
      </c>
    </row>
    <row r="144" spans="4:44" s="5" customFormat="1" x14ac:dyDescent="0.25">
      <c r="D144" s="49" t="str">
        <f t="shared" si="6"/>
        <v/>
      </c>
      <c r="F144" s="5" t="str">
        <f t="shared" si="7"/>
        <v/>
      </c>
      <c r="I144" s="7">
        <f t="shared" ca="1" si="11"/>
        <v>46149</v>
      </c>
      <c r="K144" s="39" t="str">
        <f t="shared" si="8"/>
        <v/>
      </c>
      <c r="R144" s="44"/>
      <c r="S144" s="44" t="str">
        <f t="shared" si="9"/>
        <v/>
      </c>
      <c r="T144" s="44"/>
      <c r="AR144" s="4" t="str">
        <f t="shared" si="10"/>
        <v/>
      </c>
    </row>
    <row r="145" spans="4:44" s="8" customFormat="1" x14ac:dyDescent="0.25">
      <c r="D145" s="49" t="str">
        <f t="shared" si="6"/>
        <v/>
      </c>
      <c r="F145" s="5" t="str">
        <f t="shared" si="7"/>
        <v/>
      </c>
      <c r="I145" s="52">
        <f t="shared" ca="1" si="11"/>
        <v>46149</v>
      </c>
      <c r="K145" s="39" t="str">
        <f t="shared" si="8"/>
        <v/>
      </c>
      <c r="R145" s="46"/>
      <c r="S145" s="44" t="str">
        <f t="shared" si="9"/>
        <v/>
      </c>
      <c r="T145" s="46"/>
      <c r="AR145" s="4" t="str">
        <f t="shared" si="10"/>
        <v/>
      </c>
    </row>
    <row r="146" spans="4:44" s="5" customFormat="1" x14ac:dyDescent="0.25">
      <c r="D146" s="49" t="str">
        <f t="shared" si="6"/>
        <v/>
      </c>
      <c r="F146" s="5" t="str">
        <f t="shared" si="7"/>
        <v/>
      </c>
      <c r="I146" s="7">
        <f t="shared" ca="1" si="11"/>
        <v>46149</v>
      </c>
      <c r="K146" s="39" t="str">
        <f t="shared" si="8"/>
        <v/>
      </c>
      <c r="R146" s="44"/>
      <c r="S146" s="44" t="str">
        <f t="shared" si="9"/>
        <v/>
      </c>
      <c r="T146" s="44"/>
      <c r="AR146" s="4" t="str">
        <f t="shared" si="10"/>
        <v/>
      </c>
    </row>
    <row r="147" spans="4:44" s="8" customFormat="1" x14ac:dyDescent="0.25">
      <c r="D147" s="49" t="str">
        <f t="shared" si="6"/>
        <v/>
      </c>
      <c r="F147" s="5" t="str">
        <f t="shared" si="7"/>
        <v/>
      </c>
      <c r="I147" s="52">
        <f t="shared" ca="1" si="11"/>
        <v>46149</v>
      </c>
      <c r="K147" s="39" t="str">
        <f t="shared" si="8"/>
        <v/>
      </c>
      <c r="R147" s="46"/>
      <c r="S147" s="44" t="str">
        <f t="shared" si="9"/>
        <v/>
      </c>
      <c r="T147" s="46"/>
      <c r="AR147" s="4" t="str">
        <f t="shared" si="10"/>
        <v/>
      </c>
    </row>
    <row r="148" spans="4:44" s="5" customFormat="1" x14ac:dyDescent="0.25">
      <c r="D148" s="49" t="str">
        <f t="shared" si="6"/>
        <v/>
      </c>
      <c r="F148" s="5" t="str">
        <f t="shared" si="7"/>
        <v/>
      </c>
      <c r="I148" s="7">
        <f t="shared" ca="1" si="11"/>
        <v>46149</v>
      </c>
      <c r="K148" s="39" t="str">
        <f t="shared" si="8"/>
        <v/>
      </c>
      <c r="R148" s="44"/>
      <c r="S148" s="44" t="str">
        <f t="shared" si="9"/>
        <v/>
      </c>
      <c r="T148" s="44"/>
      <c r="AR148" s="4" t="str">
        <f t="shared" si="10"/>
        <v/>
      </c>
    </row>
    <row r="149" spans="4:44" s="8" customFormat="1" x14ac:dyDescent="0.25">
      <c r="D149" s="49" t="str">
        <f t="shared" si="6"/>
        <v/>
      </c>
      <c r="F149" s="5" t="str">
        <f t="shared" si="7"/>
        <v/>
      </c>
      <c r="I149" s="52">
        <f t="shared" ca="1" si="11"/>
        <v>46149</v>
      </c>
      <c r="K149" s="39" t="str">
        <f t="shared" si="8"/>
        <v/>
      </c>
      <c r="R149" s="46"/>
      <c r="S149" s="44" t="str">
        <f t="shared" si="9"/>
        <v/>
      </c>
      <c r="T149" s="46"/>
      <c r="AR149" s="4" t="str">
        <f t="shared" si="10"/>
        <v/>
      </c>
    </row>
    <row r="150" spans="4:44" s="5" customFormat="1" x14ac:dyDescent="0.25">
      <c r="D150" s="49" t="str">
        <f t="shared" si="6"/>
        <v/>
      </c>
      <c r="F150" s="5" t="str">
        <f t="shared" si="7"/>
        <v/>
      </c>
      <c r="I150" s="7">
        <f t="shared" ca="1" si="11"/>
        <v>46149</v>
      </c>
      <c r="K150" s="39" t="str">
        <f t="shared" si="8"/>
        <v/>
      </c>
      <c r="R150" s="44"/>
      <c r="S150" s="44" t="str">
        <f t="shared" si="9"/>
        <v/>
      </c>
      <c r="T150" s="44"/>
      <c r="AR150" s="4" t="str">
        <f t="shared" si="10"/>
        <v/>
      </c>
    </row>
    <row r="151" spans="4:44" s="8" customFormat="1" x14ac:dyDescent="0.25">
      <c r="D151" s="49" t="str">
        <f t="shared" si="6"/>
        <v/>
      </c>
      <c r="F151" s="5" t="str">
        <f t="shared" si="7"/>
        <v/>
      </c>
      <c r="I151" s="52">
        <f t="shared" ca="1" si="11"/>
        <v>46149</v>
      </c>
      <c r="K151" s="39" t="str">
        <f t="shared" si="8"/>
        <v/>
      </c>
      <c r="R151" s="46"/>
      <c r="S151" s="44" t="str">
        <f t="shared" si="9"/>
        <v/>
      </c>
      <c r="T151" s="46"/>
      <c r="AR151" s="4" t="str">
        <f t="shared" si="10"/>
        <v/>
      </c>
    </row>
    <row r="152" spans="4:44" s="5" customFormat="1" x14ac:dyDescent="0.25">
      <c r="D152" s="49" t="str">
        <f t="shared" si="6"/>
        <v/>
      </c>
      <c r="F152" s="5" t="str">
        <f t="shared" si="7"/>
        <v/>
      </c>
      <c r="I152" s="7">
        <f t="shared" ca="1" si="11"/>
        <v>46149</v>
      </c>
      <c r="K152" s="39" t="str">
        <f t="shared" si="8"/>
        <v/>
      </c>
      <c r="R152" s="44"/>
      <c r="S152" s="44" t="str">
        <f t="shared" si="9"/>
        <v/>
      </c>
      <c r="T152" s="44"/>
      <c r="AR152" s="4" t="str">
        <f t="shared" si="10"/>
        <v/>
      </c>
    </row>
    <row r="153" spans="4:44" s="8" customFormat="1" x14ac:dyDescent="0.25">
      <c r="D153" s="49" t="str">
        <f t="shared" si="6"/>
        <v/>
      </c>
      <c r="F153" s="5" t="str">
        <f t="shared" si="7"/>
        <v/>
      </c>
      <c r="I153" s="52">
        <f t="shared" ca="1" si="11"/>
        <v>46149</v>
      </c>
      <c r="K153" s="39" t="str">
        <f t="shared" si="8"/>
        <v/>
      </c>
      <c r="R153" s="46"/>
      <c r="S153" s="44" t="str">
        <f t="shared" si="9"/>
        <v/>
      </c>
      <c r="T153" s="46"/>
      <c r="AR153" s="4" t="str">
        <f t="shared" si="10"/>
        <v/>
      </c>
    </row>
    <row r="154" spans="4:44" s="5" customFormat="1" x14ac:dyDescent="0.25">
      <c r="D154" s="49" t="str">
        <f t="shared" si="6"/>
        <v/>
      </c>
      <c r="F154" s="5" t="str">
        <f t="shared" si="7"/>
        <v/>
      </c>
      <c r="I154" s="7">
        <f t="shared" ca="1" si="11"/>
        <v>46149</v>
      </c>
      <c r="K154" s="39" t="str">
        <f t="shared" si="8"/>
        <v/>
      </c>
      <c r="R154" s="44"/>
      <c r="S154" s="44" t="str">
        <f t="shared" si="9"/>
        <v/>
      </c>
      <c r="T154" s="44"/>
      <c r="AR154" s="4" t="str">
        <f t="shared" si="10"/>
        <v/>
      </c>
    </row>
    <row r="155" spans="4:44" s="8" customFormat="1" x14ac:dyDescent="0.25">
      <c r="D155" s="49" t="str">
        <f t="shared" si="6"/>
        <v/>
      </c>
      <c r="F155" s="5" t="str">
        <f t="shared" si="7"/>
        <v/>
      </c>
      <c r="I155" s="52">
        <f t="shared" ca="1" si="11"/>
        <v>46149</v>
      </c>
      <c r="K155" s="39" t="str">
        <f t="shared" si="8"/>
        <v/>
      </c>
      <c r="R155" s="46"/>
      <c r="S155" s="44" t="str">
        <f t="shared" si="9"/>
        <v/>
      </c>
      <c r="T155" s="46"/>
      <c r="AR155" s="4" t="str">
        <f t="shared" si="10"/>
        <v/>
      </c>
    </row>
    <row r="156" spans="4:44" s="5" customFormat="1" x14ac:dyDescent="0.25">
      <c r="D156" s="49" t="str">
        <f t="shared" si="6"/>
        <v/>
      </c>
      <c r="F156" s="5" t="str">
        <f t="shared" si="7"/>
        <v/>
      </c>
      <c r="I156" s="7">
        <f t="shared" ca="1" si="11"/>
        <v>46149</v>
      </c>
      <c r="K156" s="39" t="str">
        <f t="shared" si="8"/>
        <v/>
      </c>
      <c r="R156" s="44"/>
      <c r="S156" s="44" t="str">
        <f t="shared" si="9"/>
        <v/>
      </c>
      <c r="T156" s="44"/>
      <c r="AR156" s="4" t="str">
        <f t="shared" si="10"/>
        <v/>
      </c>
    </row>
    <row r="157" spans="4:44" s="8" customFormat="1" x14ac:dyDescent="0.25">
      <c r="D157" s="49" t="str">
        <f t="shared" si="6"/>
        <v/>
      </c>
      <c r="F157" s="5" t="str">
        <f t="shared" si="7"/>
        <v/>
      </c>
      <c r="I157" s="52">
        <f t="shared" ca="1" si="11"/>
        <v>46149</v>
      </c>
      <c r="K157" s="39" t="str">
        <f t="shared" si="8"/>
        <v/>
      </c>
      <c r="R157" s="46"/>
      <c r="S157" s="44" t="str">
        <f t="shared" si="9"/>
        <v/>
      </c>
      <c r="T157" s="46"/>
      <c r="AR157" s="4" t="str">
        <f t="shared" si="10"/>
        <v/>
      </c>
    </row>
    <row r="158" spans="4:44" s="5" customFormat="1" x14ac:dyDescent="0.25">
      <c r="D158" s="49" t="str">
        <f t="shared" si="6"/>
        <v/>
      </c>
      <c r="F158" s="5" t="str">
        <f t="shared" si="7"/>
        <v/>
      </c>
      <c r="I158" s="7">
        <f t="shared" ca="1" si="11"/>
        <v>46149</v>
      </c>
      <c r="K158" s="39" t="str">
        <f t="shared" si="8"/>
        <v/>
      </c>
      <c r="R158" s="44"/>
      <c r="S158" s="44" t="str">
        <f t="shared" si="9"/>
        <v/>
      </c>
      <c r="T158" s="44"/>
      <c r="AR158" s="4" t="str">
        <f t="shared" si="10"/>
        <v/>
      </c>
    </row>
    <row r="159" spans="4:44" s="8" customFormat="1" x14ac:dyDescent="0.25">
      <c r="D159" s="49" t="str">
        <f t="shared" si="6"/>
        <v/>
      </c>
      <c r="F159" s="5" t="str">
        <f t="shared" si="7"/>
        <v/>
      </c>
      <c r="I159" s="52">
        <f t="shared" ca="1" si="11"/>
        <v>46149</v>
      </c>
      <c r="K159" s="39" t="str">
        <f t="shared" si="8"/>
        <v/>
      </c>
      <c r="R159" s="46"/>
      <c r="S159" s="44" t="str">
        <f t="shared" si="9"/>
        <v/>
      </c>
      <c r="T159" s="46"/>
      <c r="AR159" s="4" t="str">
        <f t="shared" si="10"/>
        <v/>
      </c>
    </row>
    <row r="160" spans="4:44" s="5" customFormat="1" x14ac:dyDescent="0.25">
      <c r="D160" s="49" t="str">
        <f t="shared" si="6"/>
        <v/>
      </c>
      <c r="F160" s="5" t="str">
        <f t="shared" si="7"/>
        <v/>
      </c>
      <c r="I160" s="7">
        <f ca="1">TODAY()</f>
        <v>46149</v>
      </c>
      <c r="K160" s="39" t="str">
        <f t="shared" si="8"/>
        <v/>
      </c>
      <c r="R160" s="44"/>
      <c r="S160" s="44" t="str">
        <f t="shared" si="9"/>
        <v/>
      </c>
      <c r="T160" s="44"/>
      <c r="AR160" s="4" t="str">
        <f t="shared" si="10"/>
        <v/>
      </c>
    </row>
    <row r="161" spans="4:44" s="8" customFormat="1" x14ac:dyDescent="0.25">
      <c r="D161" s="49" t="str">
        <f t="shared" si="6"/>
        <v/>
      </c>
      <c r="F161" s="5" t="str">
        <f t="shared" si="7"/>
        <v/>
      </c>
      <c r="I161" s="52">
        <f t="shared" ca="1" si="11"/>
        <v>46149</v>
      </c>
      <c r="K161" s="39" t="str">
        <f t="shared" si="8"/>
        <v/>
      </c>
      <c r="R161" s="46"/>
      <c r="S161" s="44" t="str">
        <f t="shared" si="9"/>
        <v/>
      </c>
      <c r="T161" s="46"/>
      <c r="AR161" s="4" t="str">
        <f t="shared" si="10"/>
        <v/>
      </c>
    </row>
    <row r="162" spans="4:44" s="5" customFormat="1" x14ac:dyDescent="0.25">
      <c r="D162" s="49" t="str">
        <f t="shared" si="6"/>
        <v/>
      </c>
      <c r="F162" s="5" t="str">
        <f t="shared" si="7"/>
        <v/>
      </c>
      <c r="I162" s="7">
        <f t="shared" ca="1" si="11"/>
        <v>46149</v>
      </c>
      <c r="K162" s="39" t="str">
        <f t="shared" si="8"/>
        <v/>
      </c>
      <c r="R162" s="44"/>
      <c r="S162" s="44" t="str">
        <f t="shared" si="9"/>
        <v/>
      </c>
      <c r="T162" s="44"/>
      <c r="AR162" s="4" t="str">
        <f t="shared" si="10"/>
        <v/>
      </c>
    </row>
    <row r="163" spans="4:44" s="8" customFormat="1" x14ac:dyDescent="0.25">
      <c r="D163" s="49" t="str">
        <f t="shared" si="6"/>
        <v/>
      </c>
      <c r="F163" s="5" t="str">
        <f t="shared" si="7"/>
        <v/>
      </c>
      <c r="I163" s="52">
        <f t="shared" ca="1" si="11"/>
        <v>46149</v>
      </c>
      <c r="K163" s="39" t="str">
        <f t="shared" si="8"/>
        <v/>
      </c>
      <c r="R163" s="46"/>
      <c r="S163" s="44" t="str">
        <f t="shared" si="9"/>
        <v/>
      </c>
      <c r="T163" s="46"/>
      <c r="AR163" s="4" t="str">
        <f t="shared" si="10"/>
        <v/>
      </c>
    </row>
    <row r="164" spans="4:44" s="5" customFormat="1" x14ac:dyDescent="0.25">
      <c r="D164" s="49" t="str">
        <f t="shared" si="6"/>
        <v/>
      </c>
      <c r="F164" s="5" t="str">
        <f t="shared" si="7"/>
        <v/>
      </c>
      <c r="I164" s="7">
        <f t="shared" ca="1" si="11"/>
        <v>46149</v>
      </c>
      <c r="K164" s="39" t="str">
        <f t="shared" si="8"/>
        <v/>
      </c>
      <c r="R164" s="44"/>
      <c r="S164" s="44" t="str">
        <f t="shared" si="9"/>
        <v/>
      </c>
      <c r="T164" s="44"/>
      <c r="AR164" s="4" t="str">
        <f t="shared" si="10"/>
        <v/>
      </c>
    </row>
    <row r="165" spans="4:44" s="8" customFormat="1" x14ac:dyDescent="0.25">
      <c r="D165" s="49" t="str">
        <f t="shared" si="6"/>
        <v/>
      </c>
      <c r="F165" s="5" t="str">
        <f t="shared" si="7"/>
        <v/>
      </c>
      <c r="I165" s="52">
        <f t="shared" ca="1" si="11"/>
        <v>46149</v>
      </c>
      <c r="K165" s="39" t="str">
        <f t="shared" si="8"/>
        <v/>
      </c>
      <c r="R165" s="46"/>
      <c r="S165" s="44" t="str">
        <f t="shared" si="9"/>
        <v/>
      </c>
      <c r="T165" s="46"/>
      <c r="AR165" s="4" t="str">
        <f t="shared" si="10"/>
        <v/>
      </c>
    </row>
    <row r="166" spans="4:44" s="5" customFormat="1" x14ac:dyDescent="0.25">
      <c r="D166" s="49" t="str">
        <f t="shared" si="6"/>
        <v/>
      </c>
      <c r="F166" s="5" t="str">
        <f t="shared" si="7"/>
        <v/>
      </c>
      <c r="I166" s="7">
        <f t="shared" ca="1" si="11"/>
        <v>46149</v>
      </c>
      <c r="K166" s="39" t="str">
        <f t="shared" si="8"/>
        <v/>
      </c>
      <c r="R166" s="44"/>
      <c r="S166" s="44" t="str">
        <f t="shared" si="9"/>
        <v/>
      </c>
      <c r="T166" s="44"/>
      <c r="AR166" s="4" t="str">
        <f t="shared" si="10"/>
        <v/>
      </c>
    </row>
    <row r="167" spans="4:44" s="8" customFormat="1" x14ac:dyDescent="0.25">
      <c r="D167" s="49" t="str">
        <f t="shared" si="6"/>
        <v/>
      </c>
      <c r="F167" s="5" t="str">
        <f t="shared" si="7"/>
        <v/>
      </c>
      <c r="I167" s="52">
        <f t="shared" ca="1" si="11"/>
        <v>46149</v>
      </c>
      <c r="K167" s="39" t="str">
        <f t="shared" si="8"/>
        <v/>
      </c>
      <c r="R167" s="46"/>
      <c r="S167" s="44" t="str">
        <f t="shared" si="9"/>
        <v/>
      </c>
      <c r="T167" s="46"/>
      <c r="AR167" s="4" t="str">
        <f t="shared" si="10"/>
        <v/>
      </c>
    </row>
    <row r="168" spans="4:44" s="5" customFormat="1" x14ac:dyDescent="0.25">
      <c r="D168" s="49" t="str">
        <f t="shared" si="6"/>
        <v/>
      </c>
      <c r="F168" s="5" t="str">
        <f t="shared" si="7"/>
        <v/>
      </c>
      <c r="I168" s="7">
        <f t="shared" ca="1" si="11"/>
        <v>46149</v>
      </c>
      <c r="K168" s="39" t="str">
        <f t="shared" si="8"/>
        <v/>
      </c>
      <c r="R168" s="44"/>
      <c r="S168" s="44" t="str">
        <f t="shared" si="9"/>
        <v/>
      </c>
      <c r="T168" s="44"/>
      <c r="AR168" s="4" t="str">
        <f t="shared" si="10"/>
        <v/>
      </c>
    </row>
    <row r="169" spans="4:44" s="8" customFormat="1" x14ac:dyDescent="0.25">
      <c r="D169" s="49" t="str">
        <f t="shared" si="6"/>
        <v/>
      </c>
      <c r="F169" s="5" t="str">
        <f t="shared" si="7"/>
        <v/>
      </c>
      <c r="I169" s="52">
        <f t="shared" ca="1" si="11"/>
        <v>46149</v>
      </c>
      <c r="K169" s="39" t="str">
        <f t="shared" si="8"/>
        <v/>
      </c>
      <c r="R169" s="46"/>
      <c r="S169" s="44" t="str">
        <f t="shared" si="9"/>
        <v/>
      </c>
      <c r="T169" s="46"/>
      <c r="AR169" s="4" t="str">
        <f t="shared" si="10"/>
        <v/>
      </c>
    </row>
    <row r="170" spans="4:44" s="5" customFormat="1" x14ac:dyDescent="0.25">
      <c r="D170" s="49" t="str">
        <f t="shared" si="6"/>
        <v/>
      </c>
      <c r="F170" s="5" t="str">
        <f t="shared" si="7"/>
        <v/>
      </c>
      <c r="I170" s="7">
        <f t="shared" ca="1" si="11"/>
        <v>46149</v>
      </c>
      <c r="K170" s="39" t="str">
        <f t="shared" si="8"/>
        <v/>
      </c>
      <c r="R170" s="44"/>
      <c r="S170" s="44" t="str">
        <f t="shared" si="9"/>
        <v/>
      </c>
      <c r="T170" s="44"/>
      <c r="AR170" s="4" t="str">
        <f t="shared" si="10"/>
        <v/>
      </c>
    </row>
    <row r="171" spans="4:44" s="8" customFormat="1" x14ac:dyDescent="0.25">
      <c r="D171" s="49" t="str">
        <f t="shared" si="6"/>
        <v/>
      </c>
      <c r="F171" s="5" t="str">
        <f t="shared" si="7"/>
        <v/>
      </c>
      <c r="I171" s="52">
        <f t="shared" ca="1" si="11"/>
        <v>46149</v>
      </c>
      <c r="K171" s="39" t="str">
        <f t="shared" si="8"/>
        <v/>
      </c>
      <c r="R171" s="46"/>
      <c r="S171" s="44" t="str">
        <f t="shared" si="9"/>
        <v/>
      </c>
      <c r="T171" s="46"/>
      <c r="AR171" s="4" t="str">
        <f t="shared" si="10"/>
        <v/>
      </c>
    </row>
    <row r="172" spans="4:44" s="5" customFormat="1" x14ac:dyDescent="0.25">
      <c r="D172" s="49" t="str">
        <f t="shared" si="6"/>
        <v/>
      </c>
      <c r="F172" s="5" t="str">
        <f t="shared" si="7"/>
        <v/>
      </c>
      <c r="I172" s="7">
        <f t="shared" ca="1" si="11"/>
        <v>46149</v>
      </c>
      <c r="K172" s="39" t="str">
        <f t="shared" si="8"/>
        <v/>
      </c>
      <c r="R172" s="44"/>
      <c r="S172" s="44" t="str">
        <f t="shared" si="9"/>
        <v/>
      </c>
      <c r="T172" s="44"/>
      <c r="AR172" s="4" t="str">
        <f t="shared" si="10"/>
        <v/>
      </c>
    </row>
    <row r="173" spans="4:44" s="8" customFormat="1" x14ac:dyDescent="0.25">
      <c r="D173" s="49" t="str">
        <f t="shared" si="6"/>
        <v/>
      </c>
      <c r="F173" s="5" t="str">
        <f t="shared" si="7"/>
        <v/>
      </c>
      <c r="I173" s="52">
        <f t="shared" ca="1" si="11"/>
        <v>46149</v>
      </c>
      <c r="K173" s="39" t="str">
        <f t="shared" si="8"/>
        <v/>
      </c>
      <c r="R173" s="46"/>
      <c r="S173" s="44" t="str">
        <f t="shared" si="9"/>
        <v/>
      </c>
      <c r="T173" s="46"/>
      <c r="AR173" s="4" t="str">
        <f t="shared" si="10"/>
        <v/>
      </c>
    </row>
    <row r="174" spans="4:44" s="5" customFormat="1" x14ac:dyDescent="0.25">
      <c r="D174" s="49" t="str">
        <f t="shared" si="6"/>
        <v/>
      </c>
      <c r="F174" s="5" t="str">
        <f t="shared" si="7"/>
        <v/>
      </c>
      <c r="I174" s="7">
        <f t="shared" ca="1" si="11"/>
        <v>46149</v>
      </c>
      <c r="K174" s="39" t="str">
        <f t="shared" si="8"/>
        <v/>
      </c>
      <c r="R174" s="44"/>
      <c r="S174" s="44" t="str">
        <f t="shared" si="9"/>
        <v/>
      </c>
      <c r="T174" s="44"/>
      <c r="AR174" s="4" t="str">
        <f t="shared" si="10"/>
        <v/>
      </c>
    </row>
    <row r="175" spans="4:44" s="8" customFormat="1" x14ac:dyDescent="0.25">
      <c r="D175" s="49" t="str">
        <f t="shared" si="6"/>
        <v/>
      </c>
      <c r="F175" s="5" t="str">
        <f t="shared" si="7"/>
        <v/>
      </c>
      <c r="I175" s="52">
        <f ca="1">TODAY()</f>
        <v>46149</v>
      </c>
      <c r="K175" s="39" t="str">
        <f t="shared" si="8"/>
        <v/>
      </c>
      <c r="R175" s="46"/>
      <c r="S175" s="44" t="str">
        <f t="shared" si="9"/>
        <v/>
      </c>
      <c r="T175" s="46"/>
      <c r="AR175" s="4" t="str">
        <f t="shared" si="10"/>
        <v/>
      </c>
    </row>
    <row r="176" spans="4:44" s="5" customFormat="1" x14ac:dyDescent="0.25">
      <c r="D176" s="49" t="str">
        <f t="shared" si="6"/>
        <v/>
      </c>
      <c r="F176" s="5" t="str">
        <f t="shared" si="7"/>
        <v/>
      </c>
      <c r="I176" s="7">
        <f t="shared" ref="I176:I200" ca="1" si="12">TODAY()</f>
        <v>46149</v>
      </c>
      <c r="K176" s="39" t="str">
        <f t="shared" si="8"/>
        <v/>
      </c>
      <c r="R176" s="44"/>
      <c r="S176" s="44" t="str">
        <f t="shared" si="9"/>
        <v/>
      </c>
      <c r="T176" s="44"/>
      <c r="AR176" s="4" t="str">
        <f t="shared" si="10"/>
        <v/>
      </c>
    </row>
    <row r="177" spans="4:44" s="8" customFormat="1" x14ac:dyDescent="0.25">
      <c r="D177" s="49" t="str">
        <f t="shared" si="6"/>
        <v/>
      </c>
      <c r="F177" s="5" t="str">
        <f t="shared" si="7"/>
        <v/>
      </c>
      <c r="I177" s="52">
        <f t="shared" ca="1" si="12"/>
        <v>46149</v>
      </c>
      <c r="K177" s="39" t="str">
        <f t="shared" si="8"/>
        <v/>
      </c>
      <c r="R177" s="46"/>
      <c r="S177" s="44" t="str">
        <f t="shared" si="9"/>
        <v/>
      </c>
      <c r="T177" s="46"/>
      <c r="AR177" s="4" t="str">
        <f t="shared" si="10"/>
        <v/>
      </c>
    </row>
    <row r="178" spans="4:44" s="5" customFormat="1" x14ac:dyDescent="0.25">
      <c r="D178" s="49" t="str">
        <f t="shared" si="6"/>
        <v/>
      </c>
      <c r="F178" s="5" t="str">
        <f t="shared" si="7"/>
        <v/>
      </c>
      <c r="I178" s="7">
        <f t="shared" ca="1" si="12"/>
        <v>46149</v>
      </c>
      <c r="K178" s="39" t="str">
        <f t="shared" si="8"/>
        <v/>
      </c>
      <c r="R178" s="44"/>
      <c r="S178" s="44" t="str">
        <f t="shared" si="9"/>
        <v/>
      </c>
      <c r="T178" s="44"/>
      <c r="AR178" s="4" t="str">
        <f t="shared" si="10"/>
        <v/>
      </c>
    </row>
    <row r="179" spans="4:44" s="8" customFormat="1" x14ac:dyDescent="0.25">
      <c r="D179" s="49" t="str">
        <f t="shared" si="6"/>
        <v/>
      </c>
      <c r="F179" s="5" t="str">
        <f t="shared" si="7"/>
        <v/>
      </c>
      <c r="I179" s="52">
        <f t="shared" ca="1" si="12"/>
        <v>46149</v>
      </c>
      <c r="K179" s="39" t="str">
        <f t="shared" si="8"/>
        <v/>
      </c>
      <c r="R179" s="46"/>
      <c r="S179" s="44" t="str">
        <f t="shared" si="9"/>
        <v/>
      </c>
      <c r="T179" s="46"/>
      <c r="AR179" s="4" t="str">
        <f t="shared" si="10"/>
        <v/>
      </c>
    </row>
    <row r="180" spans="4:44" s="5" customFormat="1" x14ac:dyDescent="0.25">
      <c r="D180" s="49" t="str">
        <f t="shared" si="6"/>
        <v/>
      </c>
      <c r="F180" s="5" t="str">
        <f t="shared" si="7"/>
        <v/>
      </c>
      <c r="I180" s="7">
        <f t="shared" ca="1" si="12"/>
        <v>46149</v>
      </c>
      <c r="K180" s="39" t="str">
        <f t="shared" si="8"/>
        <v/>
      </c>
      <c r="R180" s="44"/>
      <c r="S180" s="44" t="str">
        <f t="shared" si="9"/>
        <v/>
      </c>
      <c r="T180" s="44"/>
      <c r="AR180" s="4" t="str">
        <f t="shared" si="10"/>
        <v/>
      </c>
    </row>
    <row r="181" spans="4:44" s="8" customFormat="1" x14ac:dyDescent="0.25">
      <c r="D181" s="49" t="str">
        <f t="shared" si="6"/>
        <v/>
      </c>
      <c r="F181" s="5" t="str">
        <f t="shared" si="7"/>
        <v/>
      </c>
      <c r="I181" s="52">
        <f t="shared" ca="1" si="12"/>
        <v>46149</v>
      </c>
      <c r="K181" s="39" t="str">
        <f t="shared" si="8"/>
        <v/>
      </c>
      <c r="R181" s="46"/>
      <c r="S181" s="44" t="str">
        <f t="shared" si="9"/>
        <v/>
      </c>
      <c r="T181" s="46"/>
      <c r="AR181" s="4" t="str">
        <f t="shared" si="10"/>
        <v/>
      </c>
    </row>
    <row r="182" spans="4:44" s="5" customFormat="1" x14ac:dyDescent="0.25">
      <c r="D182" s="49" t="str">
        <f t="shared" si="6"/>
        <v/>
      </c>
      <c r="F182" s="5" t="str">
        <f t="shared" si="7"/>
        <v/>
      </c>
      <c r="I182" s="7">
        <f t="shared" ca="1" si="12"/>
        <v>46149</v>
      </c>
      <c r="K182" s="39" t="str">
        <f t="shared" si="8"/>
        <v/>
      </c>
      <c r="R182" s="44"/>
      <c r="S182" s="44" t="str">
        <f t="shared" si="9"/>
        <v/>
      </c>
      <c r="T182" s="44"/>
      <c r="AR182" s="4" t="str">
        <f t="shared" si="10"/>
        <v/>
      </c>
    </row>
    <row r="183" spans="4:44" s="8" customFormat="1" x14ac:dyDescent="0.25">
      <c r="D183" s="49" t="str">
        <f t="shared" si="6"/>
        <v/>
      </c>
      <c r="F183" s="5" t="str">
        <f t="shared" si="7"/>
        <v/>
      </c>
      <c r="I183" s="52">
        <f t="shared" ca="1" si="12"/>
        <v>46149</v>
      </c>
      <c r="K183" s="39" t="str">
        <f t="shared" si="8"/>
        <v/>
      </c>
      <c r="R183" s="46"/>
      <c r="S183" s="44" t="str">
        <f t="shared" si="9"/>
        <v/>
      </c>
      <c r="T183" s="46"/>
      <c r="AR183" s="4" t="str">
        <f t="shared" si="10"/>
        <v/>
      </c>
    </row>
    <row r="184" spans="4:44" s="5" customFormat="1" x14ac:dyDescent="0.25">
      <c r="D184" s="49" t="str">
        <f t="shared" si="6"/>
        <v/>
      </c>
      <c r="F184" s="5" t="str">
        <f t="shared" si="7"/>
        <v/>
      </c>
      <c r="I184" s="7">
        <f t="shared" ca="1" si="12"/>
        <v>46149</v>
      </c>
      <c r="K184" s="39" t="str">
        <f t="shared" si="8"/>
        <v/>
      </c>
      <c r="R184" s="44"/>
      <c r="S184" s="44" t="str">
        <f t="shared" si="9"/>
        <v/>
      </c>
      <c r="T184" s="44"/>
      <c r="AR184" s="4" t="str">
        <f t="shared" si="10"/>
        <v/>
      </c>
    </row>
    <row r="185" spans="4:44" s="8" customFormat="1" x14ac:dyDescent="0.25">
      <c r="D185" s="49" t="str">
        <f t="shared" si="6"/>
        <v/>
      </c>
      <c r="F185" s="5" t="str">
        <f t="shared" si="7"/>
        <v/>
      </c>
      <c r="I185" s="52">
        <f t="shared" ca="1" si="12"/>
        <v>46149</v>
      </c>
      <c r="K185" s="39" t="str">
        <f t="shared" si="8"/>
        <v/>
      </c>
      <c r="R185" s="46"/>
      <c r="S185" s="44" t="str">
        <f t="shared" si="9"/>
        <v/>
      </c>
      <c r="T185" s="46"/>
      <c r="AR185" s="4" t="str">
        <f t="shared" si="10"/>
        <v/>
      </c>
    </row>
    <row r="186" spans="4:44" s="5" customFormat="1" x14ac:dyDescent="0.25">
      <c r="D186" s="49" t="str">
        <f t="shared" si="6"/>
        <v/>
      </c>
      <c r="F186" s="5" t="str">
        <f t="shared" si="7"/>
        <v/>
      </c>
      <c r="I186" s="7">
        <f t="shared" ca="1" si="12"/>
        <v>46149</v>
      </c>
      <c r="K186" s="39" t="str">
        <f t="shared" si="8"/>
        <v/>
      </c>
      <c r="R186" s="44"/>
      <c r="S186" s="44" t="str">
        <f t="shared" si="9"/>
        <v/>
      </c>
      <c r="T186" s="44"/>
      <c r="AR186" s="4" t="str">
        <f t="shared" si="10"/>
        <v/>
      </c>
    </row>
    <row r="187" spans="4:44" s="8" customFormat="1" x14ac:dyDescent="0.25">
      <c r="D187" s="49" t="str">
        <f t="shared" si="6"/>
        <v/>
      </c>
      <c r="F187" s="5" t="str">
        <f t="shared" si="7"/>
        <v/>
      </c>
      <c r="I187" s="52">
        <f t="shared" ca="1" si="12"/>
        <v>46149</v>
      </c>
      <c r="K187" s="39" t="str">
        <f t="shared" si="8"/>
        <v/>
      </c>
      <c r="R187" s="46"/>
      <c r="S187" s="44" t="str">
        <f t="shared" si="9"/>
        <v/>
      </c>
      <c r="T187" s="46"/>
      <c r="AR187" s="4" t="str">
        <f t="shared" si="10"/>
        <v/>
      </c>
    </row>
    <row r="188" spans="4:44" s="5" customFormat="1" x14ac:dyDescent="0.25">
      <c r="D188" s="49" t="str">
        <f t="shared" si="6"/>
        <v/>
      </c>
      <c r="F188" s="5" t="str">
        <f t="shared" si="7"/>
        <v/>
      </c>
      <c r="I188" s="7">
        <f t="shared" ca="1" si="12"/>
        <v>46149</v>
      </c>
      <c r="K188" s="39" t="str">
        <f t="shared" si="8"/>
        <v/>
      </c>
      <c r="R188" s="44"/>
      <c r="S188" s="44" t="str">
        <f t="shared" si="9"/>
        <v/>
      </c>
      <c r="T188" s="44"/>
      <c r="AR188" s="4" t="str">
        <f t="shared" si="10"/>
        <v/>
      </c>
    </row>
    <row r="189" spans="4:44" s="8" customFormat="1" x14ac:dyDescent="0.25">
      <c r="D189" s="49" t="str">
        <f t="shared" si="6"/>
        <v/>
      </c>
      <c r="F189" s="5" t="str">
        <f t="shared" si="7"/>
        <v/>
      </c>
      <c r="I189" s="52">
        <f t="shared" ca="1" si="12"/>
        <v>46149</v>
      </c>
      <c r="K189" s="39" t="str">
        <f t="shared" si="8"/>
        <v/>
      </c>
      <c r="R189" s="46"/>
      <c r="S189" s="44" t="str">
        <f t="shared" si="9"/>
        <v/>
      </c>
      <c r="T189" s="46"/>
      <c r="AR189" s="4" t="str">
        <f t="shared" si="10"/>
        <v/>
      </c>
    </row>
    <row r="190" spans="4:44" s="5" customFormat="1" x14ac:dyDescent="0.25">
      <c r="D190" s="49" t="str">
        <f t="shared" si="6"/>
        <v/>
      </c>
      <c r="F190" s="5" t="str">
        <f t="shared" si="7"/>
        <v/>
      </c>
      <c r="I190" s="7">
        <f t="shared" ca="1" si="12"/>
        <v>46149</v>
      </c>
      <c r="K190" s="39" t="str">
        <f t="shared" si="8"/>
        <v/>
      </c>
      <c r="R190" s="44"/>
      <c r="S190" s="44" t="str">
        <f t="shared" si="9"/>
        <v/>
      </c>
      <c r="T190" s="44"/>
      <c r="AR190" s="4" t="str">
        <f t="shared" si="10"/>
        <v/>
      </c>
    </row>
    <row r="191" spans="4:44" s="8" customFormat="1" x14ac:dyDescent="0.25">
      <c r="D191" s="49" t="str">
        <f t="shared" si="6"/>
        <v/>
      </c>
      <c r="F191" s="5" t="str">
        <f t="shared" si="7"/>
        <v/>
      </c>
      <c r="I191" s="52">
        <f t="shared" ca="1" si="12"/>
        <v>46149</v>
      </c>
      <c r="K191" s="39" t="str">
        <f t="shared" si="8"/>
        <v/>
      </c>
      <c r="R191" s="46"/>
      <c r="S191" s="44" t="str">
        <f t="shared" si="9"/>
        <v/>
      </c>
      <c r="T191" s="46"/>
      <c r="AR191" s="4" t="str">
        <f t="shared" si="10"/>
        <v/>
      </c>
    </row>
    <row r="192" spans="4:44" s="5" customFormat="1" x14ac:dyDescent="0.25">
      <c r="D192" s="49" t="str">
        <f t="shared" si="6"/>
        <v/>
      </c>
      <c r="F192" s="5" t="str">
        <f t="shared" si="7"/>
        <v/>
      </c>
      <c r="I192" s="7">
        <f t="shared" ca="1" si="12"/>
        <v>46149</v>
      </c>
      <c r="K192" s="39" t="str">
        <f t="shared" si="8"/>
        <v/>
      </c>
      <c r="R192" s="44"/>
      <c r="S192" s="44" t="str">
        <f t="shared" si="9"/>
        <v/>
      </c>
      <c r="T192" s="44"/>
      <c r="AR192" s="4" t="str">
        <f t="shared" si="10"/>
        <v/>
      </c>
    </row>
    <row r="193" spans="1:44" s="8" customFormat="1" x14ac:dyDescent="0.25">
      <c r="D193" s="49" t="str">
        <f t="shared" si="6"/>
        <v/>
      </c>
      <c r="F193" s="5" t="str">
        <f t="shared" si="7"/>
        <v/>
      </c>
      <c r="I193" s="52">
        <f t="shared" ca="1" si="12"/>
        <v>46149</v>
      </c>
      <c r="K193" s="39" t="str">
        <f t="shared" si="8"/>
        <v/>
      </c>
      <c r="R193" s="46"/>
      <c r="S193" s="44" t="str">
        <f t="shared" si="9"/>
        <v/>
      </c>
      <c r="T193" s="46"/>
      <c r="AR193" s="4" t="str">
        <f t="shared" si="10"/>
        <v/>
      </c>
    </row>
    <row r="194" spans="1:44" s="5" customFormat="1" x14ac:dyDescent="0.25">
      <c r="D194" s="49" t="str">
        <f t="shared" si="6"/>
        <v/>
      </c>
      <c r="F194" s="5" t="str">
        <f t="shared" si="7"/>
        <v/>
      </c>
      <c r="I194" s="7">
        <f t="shared" ca="1" si="12"/>
        <v>46149</v>
      </c>
      <c r="K194" s="39" t="str">
        <f t="shared" si="8"/>
        <v/>
      </c>
      <c r="R194" s="44"/>
      <c r="S194" s="44" t="str">
        <f t="shared" si="9"/>
        <v/>
      </c>
      <c r="T194" s="44"/>
      <c r="AR194" s="4" t="str">
        <f t="shared" si="10"/>
        <v/>
      </c>
    </row>
    <row r="195" spans="1:44" s="8" customFormat="1" x14ac:dyDescent="0.25">
      <c r="D195" s="49" t="str">
        <f t="shared" ref="D195:D200" si="13">IF(TRIM(F195)="","",COUNTIF($F$2:$F$200,F195))</f>
        <v/>
      </c>
      <c r="F195" s="5" t="str">
        <f t="shared" ref="F195:F200" si="14">IF(AND(LEN(TRIM(G195))=0,LEN(TRIM(H195))=0),"",CONCATENATE(TRIM(G195),", ",TRIM(H195)))</f>
        <v/>
      </c>
      <c r="I195" s="52">
        <f t="shared" ca="1" si="12"/>
        <v>46149</v>
      </c>
      <c r="K195" s="39" t="str">
        <f t="shared" ref="K195:K200" si="15">IF(AND(TRIM(A195)&lt;&gt;"",TRIM(J195)&lt;&gt;""),IFERROR(DATEDIF(J195,A195,"Y"),""),"")</f>
        <v/>
      </c>
      <c r="R195" s="46"/>
      <c r="S195" s="44" t="str">
        <f t="shared" ref="S195:S200" si="16">IFERROR(IF(OR(Q195="Outreach",Q195=""),"",R195),"")</f>
        <v/>
      </c>
      <c r="T195" s="46"/>
      <c r="AR195" s="4" t="str">
        <f t="shared" ref="AR195:AR201" si="17">IF(R195&lt;&gt;"",R195*1440,"")</f>
        <v/>
      </c>
    </row>
    <row r="196" spans="1:44" s="5" customFormat="1" x14ac:dyDescent="0.25">
      <c r="D196" s="49" t="str">
        <f t="shared" si="13"/>
        <v/>
      </c>
      <c r="F196" s="5" t="str">
        <f t="shared" si="14"/>
        <v/>
      </c>
      <c r="I196" s="7">
        <f t="shared" ca="1" si="12"/>
        <v>46149</v>
      </c>
      <c r="K196" s="39" t="str">
        <f t="shared" si="15"/>
        <v/>
      </c>
      <c r="R196" s="44"/>
      <c r="S196" s="44" t="str">
        <f t="shared" si="16"/>
        <v/>
      </c>
      <c r="T196" s="44"/>
      <c r="AR196" s="4" t="str">
        <f t="shared" si="17"/>
        <v/>
      </c>
    </row>
    <row r="197" spans="1:44" s="8" customFormat="1" x14ac:dyDescent="0.25">
      <c r="D197" s="49" t="str">
        <f t="shared" si="13"/>
        <v/>
      </c>
      <c r="F197" s="5" t="str">
        <f t="shared" si="14"/>
        <v/>
      </c>
      <c r="I197" s="52">
        <f t="shared" ca="1" si="12"/>
        <v>46149</v>
      </c>
      <c r="K197" s="39" t="str">
        <f t="shared" si="15"/>
        <v/>
      </c>
      <c r="R197" s="46"/>
      <c r="S197" s="44" t="str">
        <f t="shared" si="16"/>
        <v/>
      </c>
      <c r="T197" s="46"/>
      <c r="AR197" s="4" t="str">
        <f t="shared" si="17"/>
        <v/>
      </c>
    </row>
    <row r="198" spans="1:44" s="5" customFormat="1" x14ac:dyDescent="0.25">
      <c r="D198" s="49" t="str">
        <f t="shared" si="13"/>
        <v/>
      </c>
      <c r="F198" s="5" t="str">
        <f t="shared" si="14"/>
        <v/>
      </c>
      <c r="I198" s="7">
        <f t="shared" ca="1" si="12"/>
        <v>46149</v>
      </c>
      <c r="K198" s="39" t="str">
        <f t="shared" si="15"/>
        <v/>
      </c>
      <c r="R198" s="44"/>
      <c r="S198" s="44" t="str">
        <f t="shared" si="16"/>
        <v/>
      </c>
      <c r="T198" s="44"/>
      <c r="AR198" s="4" t="str">
        <f t="shared" si="17"/>
        <v/>
      </c>
    </row>
    <row r="199" spans="1:44" s="8" customFormat="1" x14ac:dyDescent="0.25">
      <c r="D199" s="49" t="str">
        <f t="shared" si="13"/>
        <v/>
      </c>
      <c r="F199" s="5" t="str">
        <f t="shared" si="14"/>
        <v/>
      </c>
      <c r="I199" s="52">
        <f t="shared" ca="1" si="12"/>
        <v>46149</v>
      </c>
      <c r="K199" s="39" t="str">
        <f t="shared" si="15"/>
        <v/>
      </c>
      <c r="R199" s="46"/>
      <c r="S199" s="44" t="str">
        <f t="shared" si="16"/>
        <v/>
      </c>
      <c r="T199" s="46"/>
      <c r="AR199" s="4" t="str">
        <f t="shared" si="17"/>
        <v/>
      </c>
    </row>
    <row r="200" spans="1:44" s="5" customFormat="1" x14ac:dyDescent="0.25">
      <c r="D200" s="49" t="str">
        <f t="shared" si="13"/>
        <v/>
      </c>
      <c r="F200" s="5" t="str">
        <f t="shared" si="14"/>
        <v/>
      </c>
      <c r="I200" s="7">
        <f t="shared" ca="1" si="12"/>
        <v>46149</v>
      </c>
      <c r="K200" s="39" t="str">
        <f t="shared" si="15"/>
        <v/>
      </c>
      <c r="R200" s="44"/>
      <c r="S200" s="44" t="str">
        <f t="shared" si="16"/>
        <v/>
      </c>
      <c r="T200" s="44"/>
      <c r="AR200" s="4" t="str">
        <f t="shared" si="17"/>
        <v/>
      </c>
    </row>
    <row r="201" spans="1:44" s="11" customFormat="1" x14ac:dyDescent="0.25">
      <c r="A201" s="10" t="s">
        <v>43</v>
      </c>
      <c r="K201" s="40"/>
      <c r="R201" s="47"/>
      <c r="S201" s="47"/>
      <c r="T201" s="47"/>
      <c r="AR201" s="4" t="str">
        <f t="shared" si="17"/>
        <v/>
      </c>
    </row>
    <row r="202" spans="1:44" s="6" customFormat="1" x14ac:dyDescent="0.25">
      <c r="K202" s="41"/>
      <c r="R202" s="48"/>
      <c r="S202" s="48"/>
      <c r="T202" s="48"/>
    </row>
    <row r="203" spans="1:44" s="6" customFormat="1" x14ac:dyDescent="0.25">
      <c r="A203" s="6">
        <f>COUNTIF(A2:A200,"&gt;0")</f>
        <v>0</v>
      </c>
      <c r="B203" s="6">
        <f>COUNTIF(B2:B200, "Sunday")</f>
        <v>0</v>
      </c>
      <c r="C203" s="6">
        <f>COUNTIF(C2:C200,"*Block A*")</f>
        <v>0</v>
      </c>
      <c r="K203" s="41">
        <f>COUNTIFS(K2:K200,"&gt;0",K2:K200,"&lt;13")</f>
        <v>0</v>
      </c>
      <c r="L203" s="6">
        <f>COUNTIF(L2:L200,"W")</f>
        <v>0</v>
      </c>
      <c r="M203" s="6">
        <f>COUNTIF(M2:M200,"M")</f>
        <v>0</v>
      </c>
      <c r="N203" s="6">
        <f>COUNTIF(N$2:N$200,'Statistics &amp; Lists'!B80)</f>
        <v>0</v>
      </c>
      <c r="O203" s="6">
        <f>COUNTIF(O2:O200,"NW")</f>
        <v>0</v>
      </c>
      <c r="P203" s="6">
        <f>COUNTIF(P$2:P$200, 'Statistics &amp; Lists'!A117)</f>
        <v>0</v>
      </c>
      <c r="R203" s="48" t="e">
        <f>AVERAGE(R2:R200)</f>
        <v>#DIV/0!</v>
      </c>
      <c r="S203" s="48"/>
      <c r="T203" s="48" t="e">
        <f>AVERAGE(T2:T200)</f>
        <v>#DIV/0!</v>
      </c>
      <c r="U203" s="6">
        <f>COUNTIF(U2:U200, "Armed Disturbance")</f>
        <v>0</v>
      </c>
      <c r="V203" s="6">
        <f>COUNTIF(V2:V200, "Armed Disturbance (Final)")</f>
        <v>0</v>
      </c>
      <c r="W203" s="6">
        <f>COUNTIF(W2:W200,"Y")</f>
        <v>0</v>
      </c>
      <c r="X203" s="6">
        <f>COUNTIF(X2:X200,"Y")</f>
        <v>0</v>
      </c>
      <c r="Y203" s="6">
        <f>COUNTIF(Y2:Y200,"Y")</f>
        <v>0</v>
      </c>
      <c r="AA203" s="6">
        <f>COUNTIF(Z$2:AA$200, 'Statistics &amp; Lists'!B223)</f>
        <v>0</v>
      </c>
      <c r="AB203" s="6">
        <f>COUNTIF(AB2:AB200, "Y")</f>
        <v>0</v>
      </c>
      <c r="AC203" s="6">
        <f>COUNTIF(AC2:AC200, "Y")</f>
        <v>0</v>
      </c>
      <c r="AE203" s="6">
        <f>COUNTIF(AE2:AE200,"Y")</f>
        <v>0</v>
      </c>
      <c r="AF203" s="6">
        <f>COUNTIF(AF2:AF200,"Y")</f>
        <v>0</v>
      </c>
      <c r="AG203" s="6">
        <f>COUNTIF(AG2:AG200,"Y")</f>
        <v>0</v>
      </c>
      <c r="AH203" s="6">
        <f>COUNTIF(AH2:AH200,"N/A")</f>
        <v>0</v>
      </c>
      <c r="AI203" s="6">
        <f>COUNTIF(AI$2:AI$200,'Statistics &amp; Lists'!B270)</f>
        <v>0</v>
      </c>
      <c r="AJ203" s="6">
        <f>COUNTIF(AJ2:AJ200,"Y")</f>
        <v>0</v>
      </c>
      <c r="AK203" s="6">
        <f>COUNTIF(AK2:AK200,"Y")</f>
        <v>0</v>
      </c>
      <c r="AL203" s="6">
        <f>COUNTIF(AL2:AL200,"Y")</f>
        <v>0</v>
      </c>
    </row>
    <row r="204" spans="1:44" s="6" customFormat="1" x14ac:dyDescent="0.25">
      <c r="B204" s="6">
        <f>COUNTIF(B2:B200, "Monday")</f>
        <v>0</v>
      </c>
      <c r="C204" s="6">
        <f>COUNTIF(C2:C200,"*Block B*")</f>
        <v>0</v>
      </c>
      <c r="K204" s="41">
        <f>COUNTIFS(K2:K200,"&gt;12",K2:K200,"&lt;18")</f>
        <v>0</v>
      </c>
      <c r="L204" s="6">
        <f>COUNTIF(L2:L200,"B")</f>
        <v>0</v>
      </c>
      <c r="M204" s="6">
        <f>COUNTIF(M2:M200,"F")</f>
        <v>0</v>
      </c>
      <c r="N204" s="6">
        <f>COUNTIF(N$2:N$200,'Statistics &amp; Lists'!B81)</f>
        <v>0</v>
      </c>
      <c r="O204" s="6">
        <f>COUNTIF(O2:O200,"SW")</f>
        <v>0</v>
      </c>
      <c r="P204" s="6">
        <f>COUNTIF(P$2:P$200, 'Statistics &amp; Lists'!A118)</f>
        <v>0</v>
      </c>
      <c r="R204" s="48"/>
      <c r="S204" s="48"/>
      <c r="T204" s="48"/>
      <c r="U204" s="6">
        <f>COUNTIF(U2:U200, "Assist Citizen")</f>
        <v>0</v>
      </c>
      <c r="V204" s="6">
        <f>COUNTIF(V2:V200, "Assist Citizen (Finall)")</f>
        <v>0</v>
      </c>
      <c r="W204" s="6">
        <f>COUNTIF(W2:W200,"N")</f>
        <v>0</v>
      </c>
      <c r="X204" s="6">
        <f>COUNTIF(X2:X200,"N")</f>
        <v>0</v>
      </c>
      <c r="Y204" s="6">
        <f>COUNTIF(Y2:Y200,"n")</f>
        <v>0</v>
      </c>
      <c r="AA204" s="6">
        <f>COUNTIF(Z$2:AA$200, 'Statistics &amp; Lists'!B224)</f>
        <v>0</v>
      </c>
      <c r="AB204" s="6">
        <f>COUNTIF(AB2:AB200, "N")</f>
        <v>0</v>
      </c>
      <c r="AC204" s="6">
        <f>COUNTIF(AC2:AC200, "N")</f>
        <v>0</v>
      </c>
      <c r="AE204" s="6">
        <f>COUNTIF(AE2:AE200,"N")</f>
        <v>0</v>
      </c>
      <c r="AF204" s="6">
        <f>COUNTIF(AF2:AF200,"N")</f>
        <v>0</v>
      </c>
      <c r="AG204" s="6">
        <f>COUNTIF(AG2:AG200,"N")</f>
        <v>0</v>
      </c>
      <c r="AH204" s="6">
        <f>COUNTIF(AH2:AH200,"BA")</f>
        <v>0</v>
      </c>
      <c r="AI204" s="6">
        <f>COUNTIF(AI$2:AI$200,'Statistics &amp; Lists'!B271)</f>
        <v>0</v>
      </c>
      <c r="AJ204" s="6">
        <f>COUNTIF(AJ2:AJ200,"N")</f>
        <v>0</v>
      </c>
      <c r="AK204" s="6">
        <f>COUNTIF(AK2:AK200,"N")</f>
        <v>0</v>
      </c>
      <c r="AL204" s="6">
        <f>COUNTIF(AL2:AL200,"N")</f>
        <v>0</v>
      </c>
    </row>
    <row r="205" spans="1:44" s="6" customFormat="1" x14ac:dyDescent="0.25">
      <c r="B205" s="6">
        <f>COUNTIF(B2:B200, "Tuesday")</f>
        <v>0</v>
      </c>
      <c r="C205" s="6">
        <f>COUNTIF(C2:C200,"*Block C*")</f>
        <v>0</v>
      </c>
      <c r="K205" s="41">
        <f>COUNTIFS(K2:K200,"&gt;17",K2:K200,"&lt;26")</f>
        <v>0</v>
      </c>
      <c r="L205" s="6">
        <f>COUNTIF(L2:L200,"A")</f>
        <v>0</v>
      </c>
      <c r="M205" s="6">
        <f>COUNTIF(M2:M200,"Other")</f>
        <v>0</v>
      </c>
      <c r="N205" s="6">
        <f>COUNTIF(N$2:N$200,'Statistics &amp; Lists'!B82)</f>
        <v>0</v>
      </c>
      <c r="O205" s="6">
        <f>COUNTIF(O2:O200,"SE")</f>
        <v>0</v>
      </c>
      <c r="P205" s="6">
        <f>COUNTIF(P$2:P$200, 'Statistics &amp; Lists'!A119)</f>
        <v>0</v>
      </c>
      <c r="R205" s="48"/>
      <c r="S205" s="48"/>
      <c r="T205" s="48"/>
      <c r="U205" s="6">
        <f>COUNTIF(U2:U200, "Baker Act")</f>
        <v>0</v>
      </c>
      <c r="V205" s="6">
        <f>COUNTIF(V2:V200, "Baker Act/Marchman Act (Final)")</f>
        <v>0</v>
      </c>
      <c r="W205" s="6">
        <f>COUNTIF(W2:W200,"Unknown")</f>
        <v>0</v>
      </c>
      <c r="X205" s="6">
        <f>COUNTIF(X2:X200,"Unknown")</f>
        <v>0</v>
      </c>
      <c r="Y205" s="6">
        <f>COUNTIF(Y2:Y200,"unknown")</f>
        <v>0</v>
      </c>
      <c r="AA205" s="6">
        <f>COUNTIF(Z$2:AA$200, 'Statistics &amp; Lists'!B225)</f>
        <v>0</v>
      </c>
      <c r="AB205" s="6">
        <f>COUNTIF(AB2:AB200, "Unknown")</f>
        <v>0</v>
      </c>
      <c r="AC205" s="6">
        <f>COUNTIF(AC2:AC200, "Unknown")</f>
        <v>0</v>
      </c>
      <c r="AE205" s="6">
        <f>COUNTIF(AE2:AE200,"Unknown")</f>
        <v>0</v>
      </c>
      <c r="AF205" s="6">
        <f>COUNTIF(AF2:AF200,"Unknown")</f>
        <v>0</v>
      </c>
      <c r="AG205" s="6">
        <f>COUNTIF(AG2:AG200,"Unknown")</f>
        <v>0</v>
      </c>
      <c r="AH205" s="6">
        <f>COUNTIF(AH2:AH200,"Medical")</f>
        <v>0</v>
      </c>
      <c r="AI205" s="6">
        <f>COUNTIF(AI$2:AI$200,'Statistics &amp; Lists'!B272)</f>
        <v>0</v>
      </c>
      <c r="AJ205" s="6">
        <f>COUNTIF(AJ2:AJ200,"Unknown")</f>
        <v>0</v>
      </c>
      <c r="AK205" s="6">
        <f>COUNTIF(AK2:AK200,"Unknown")</f>
        <v>0</v>
      </c>
      <c r="AL205" s="6">
        <f>COUNTIF(AL2:AL200,"Unknown")</f>
        <v>0</v>
      </c>
    </row>
    <row r="206" spans="1:44" s="6" customFormat="1" x14ac:dyDescent="0.25">
      <c r="B206" s="6">
        <f>COUNTIF(B2:B200, "Wednesday")</f>
        <v>0</v>
      </c>
      <c r="C206" s="6">
        <f>COUNTIF(C2:C200,"*Block D*")</f>
        <v>0</v>
      </c>
      <c r="K206" s="41">
        <f>COUNTIFS(K2:K200,"&gt;25",K2:K200,"&lt;41")</f>
        <v>0</v>
      </c>
      <c r="L206" s="6">
        <f>COUNTIF(L2:L200,"H")</f>
        <v>0</v>
      </c>
      <c r="N206" s="6">
        <f>COUNTIF(N$2:N$200,'Statistics &amp; Lists'!B83)</f>
        <v>0</v>
      </c>
      <c r="O206" s="6">
        <f>COUNTIF(O2:O200,"NE")</f>
        <v>0</v>
      </c>
      <c r="P206" s="6">
        <f>COUNTIF(P$2:P$200, 'Statistics &amp; Lists'!A120)</f>
        <v>0</v>
      </c>
      <c r="R206" s="48"/>
      <c r="S206" s="48"/>
      <c r="T206" s="48"/>
      <c r="U206" s="6">
        <f>COUNTIF(U2:U200, "Battery")</f>
        <v>0</v>
      </c>
      <c r="V206" s="6">
        <f>COUNTIF(V2:V200, "Battery/Assault (Final)")</f>
        <v>0</v>
      </c>
      <c r="AA206" s="6">
        <f>COUNTIF(Z$2:AA$200, 'Statistics &amp; Lists'!B226)</f>
        <v>0</v>
      </c>
      <c r="AH206" s="6">
        <f>COUNTIF(AH2:AH200,"Voluntary")</f>
        <v>0</v>
      </c>
      <c r="AI206" s="6">
        <f>COUNTIF(AI$2:AI$200,'Statistics &amp; Lists'!B273)</f>
        <v>0</v>
      </c>
    </row>
    <row r="207" spans="1:44" s="6" customFormat="1" x14ac:dyDescent="0.25">
      <c r="B207" s="6">
        <f>COUNTIF(B2:B200, "Thursday")</f>
        <v>0</v>
      </c>
      <c r="C207" s="6">
        <f>COUNTIF(C2:C200,"*Block E*")</f>
        <v>0</v>
      </c>
      <c r="K207" s="41">
        <f>COUNTIFS(K2:K200,"&gt;40",K2:K200,"&lt;61")</f>
        <v>0</v>
      </c>
      <c r="L207" s="6">
        <f>COUNTIF(L2:L200,"O")</f>
        <v>0</v>
      </c>
      <c r="N207" s="6">
        <f>COUNTIF(N$2:N$200,'Statistics &amp; Lists'!B84)</f>
        <v>0</v>
      </c>
      <c r="P207" s="6">
        <f>COUNTIF(P$2:P$200, 'Statistics &amp; Lists'!A121)</f>
        <v>0</v>
      </c>
      <c r="R207" s="48"/>
      <c r="S207" s="48"/>
      <c r="T207" s="48"/>
      <c r="U207" s="6">
        <f>COUNTIF(U2:U200, "Burglary")</f>
        <v>0</v>
      </c>
      <c r="V207" s="6">
        <f>COUNTIF(V2:V200, "Burglary (Final)")</f>
        <v>0</v>
      </c>
      <c r="AA207" s="6">
        <f>COUNTIF(Z$2:AA$200, 'Statistics &amp; Lists'!B227)</f>
        <v>0</v>
      </c>
      <c r="AI207" s="6">
        <f>COUNTIF(AI$2:AI$200,'Statistics &amp; Lists'!B274)</f>
        <v>0</v>
      </c>
    </row>
    <row r="208" spans="1:44" s="6" customFormat="1" x14ac:dyDescent="0.25">
      <c r="B208" s="6">
        <f>COUNTIF(B2:B200, "Friday")</f>
        <v>0</v>
      </c>
      <c r="C208" s="6">
        <f>COUNTIF(C2:C200,"*Block F*")</f>
        <v>0</v>
      </c>
      <c r="K208" s="41">
        <f>COUNTIFS(K2:K200,"&gt;60",K2:K200,"&lt;81")</f>
        <v>0</v>
      </c>
      <c r="N208" s="6">
        <f>COUNTIF(N$2:N$200,'Statistics &amp; Lists'!B85)</f>
        <v>0</v>
      </c>
      <c r="P208" s="6">
        <f>COUNTIF(P$2:P$200, 'Statistics &amp; Lists'!A122)</f>
        <v>0</v>
      </c>
      <c r="R208" s="48"/>
      <c r="S208" s="48"/>
      <c r="T208" s="48"/>
      <c r="U208" s="6">
        <f>COUNTIF(U2:U200, "Disturbance")</f>
        <v>0</v>
      </c>
      <c r="V208" s="6">
        <f>COUNTIF(V2:V200, "Disturbance (Final)")</f>
        <v>0</v>
      </c>
      <c r="AA208" s="6">
        <f>COUNTIF(Z$2:AA$200, 'Statistics &amp; Lists'!B228)</f>
        <v>0</v>
      </c>
      <c r="AI208" s="6">
        <f>COUNTIF(AI$2:AI$200,'Statistics &amp; Lists'!B275)</f>
        <v>0</v>
      </c>
    </row>
    <row r="209" spans="2:35" s="6" customFormat="1" x14ac:dyDescent="0.25">
      <c r="B209" s="6">
        <f>COUNTIF(B2:B200, "Saturday")</f>
        <v>0</v>
      </c>
      <c r="K209" s="41">
        <f>COUNTIFS(K2:K200,"&gt;80",K2:K200,"&lt;111")</f>
        <v>0</v>
      </c>
      <c r="N209" s="6">
        <f>COUNTIF(N$2:N$200,'Statistics &amp; Lists'!B86)</f>
        <v>0</v>
      </c>
      <c r="P209" s="6">
        <f>COUNTIF(P$2:P$200, 'Statistics &amp; Lists'!A123)</f>
        <v>0</v>
      </c>
      <c r="R209" s="48"/>
      <c r="S209" s="48"/>
      <c r="T209" s="48"/>
      <c r="U209" s="6">
        <f>COUNTIF(U2:U200, "Domestic")</f>
        <v>0</v>
      </c>
      <c r="V209" s="6">
        <f>COUNTIF(V2:V200, "Domestic (Final)")</f>
        <v>0</v>
      </c>
      <c r="AA209" s="6">
        <f>COUNTIF(Z$2:AA$200, 'Statistics &amp; Lists'!B229)</f>
        <v>0</v>
      </c>
      <c r="AI209" s="6">
        <f>COUNTIF(AI$2:AI$200,'Statistics &amp; Lists'!B276)</f>
        <v>0</v>
      </c>
    </row>
    <row r="210" spans="2:35" s="6" customFormat="1" x14ac:dyDescent="0.25">
      <c r="K210" s="41"/>
      <c r="N210" s="6">
        <f>COUNTIF(N$2:N$200,'Statistics &amp; Lists'!B87)</f>
        <v>0</v>
      </c>
      <c r="P210" s="6">
        <f>COUNTIF(P$2:P$200, 'Statistics &amp; Lists'!A124)</f>
        <v>0</v>
      </c>
      <c r="R210" s="48"/>
      <c r="S210" s="48"/>
      <c r="T210" s="48"/>
      <c r="U210" s="6">
        <f>COUNTIF(U2:U200, "Medical Emergency")</f>
        <v>0</v>
      </c>
      <c r="V210" s="6">
        <f>COUNTIF(V2:V200, "Medical Emerency (Final)")</f>
        <v>0</v>
      </c>
      <c r="AA210" s="6">
        <f>COUNTIF(Z$2:AA$200, 'Statistics &amp; Lists'!B230)</f>
        <v>0</v>
      </c>
      <c r="AI210" s="6">
        <f>COUNTIF(AI$2:AI$200,'Statistics &amp; Lists'!B277)</f>
        <v>0</v>
      </c>
    </row>
    <row r="211" spans="2:35" s="6" customFormat="1" x14ac:dyDescent="0.25">
      <c r="K211" s="41"/>
      <c r="N211" s="6">
        <f>COUNTIF(N$2:N$200,'Statistics &amp; Lists'!B88)</f>
        <v>0</v>
      </c>
      <c r="P211" s="6">
        <f>COUNTIF(P$2:P$200, 'Statistics &amp; Lists'!A125)</f>
        <v>0</v>
      </c>
      <c r="R211" s="48"/>
      <c r="S211" s="48"/>
      <c r="T211" s="48"/>
      <c r="U211" s="6">
        <f>COUNTIF(U2:U200, "Mental Health Crisis Situation ")</f>
        <v>0</v>
      </c>
      <c r="V211" s="6">
        <f>COUNTIF(V2:V200, "Mental Health Crisis Situation (Final)")</f>
        <v>0</v>
      </c>
      <c r="AA211" s="6">
        <f>COUNTIF(Z$2:AA$200, 'Statistics &amp; Lists'!B231)</f>
        <v>0</v>
      </c>
      <c r="AI211" s="6">
        <f>COUNTIF(AI$2:AI$200,'Statistics &amp; Lists'!B278)</f>
        <v>0</v>
      </c>
    </row>
    <row r="212" spans="2:35" s="6" customFormat="1" x14ac:dyDescent="0.25">
      <c r="K212" s="41"/>
      <c r="N212" s="6">
        <f>COUNTIF(N$2:N$200,'Statistics &amp; Lists'!B89)</f>
        <v>0</v>
      </c>
      <c r="P212" s="6">
        <f>COUNTIF(P$2:P$200, 'Statistics &amp; Lists'!A126)</f>
        <v>0</v>
      </c>
      <c r="R212" s="48"/>
      <c r="S212" s="48"/>
      <c r="T212" s="48"/>
      <c r="U212" s="6">
        <f>COUNTIF(U2:U200, "Other")</f>
        <v>0</v>
      </c>
      <c r="V212" s="6">
        <f>COUNTIF(V2:V200, "Other (Final)")</f>
        <v>0</v>
      </c>
      <c r="AA212" s="6">
        <f>COUNTIF(Z$2:AA$200, 'Statistics &amp; Lists'!B232)</f>
        <v>0</v>
      </c>
      <c r="AI212" s="6">
        <f>COUNTIF(AI$2:AI$200,'Statistics &amp; Lists'!B279)</f>
        <v>0</v>
      </c>
    </row>
    <row r="213" spans="2:35" s="6" customFormat="1" x14ac:dyDescent="0.25">
      <c r="K213" s="41"/>
      <c r="N213" s="6">
        <f>COUNTIF(N$2:N$200,'Statistics &amp; Lists'!B90)</f>
        <v>0</v>
      </c>
      <c r="P213" s="6">
        <f>COUNTIF(P$2:P$200, 'Statistics &amp; Lists'!A127)</f>
        <v>0</v>
      </c>
      <c r="R213" s="48"/>
      <c r="S213" s="48"/>
      <c r="T213" s="48"/>
      <c r="U213" s="6">
        <f>COUNTIF(U2:U200, "S20")</f>
        <v>0</v>
      </c>
      <c r="V213" s="6">
        <f>COUNTIF(V2:V200, "S20 (Final)")</f>
        <v>0</v>
      </c>
      <c r="AA213" s="6">
        <f>COUNTIF(Z$2:AA$200, 'Statistics &amp; Lists'!B233)</f>
        <v>0</v>
      </c>
      <c r="AI213" s="6">
        <f>COUNTIF(AI$2:AI$200,'Statistics &amp; Lists'!B280)</f>
        <v>0</v>
      </c>
    </row>
    <row r="214" spans="2:35" s="6" customFormat="1" x14ac:dyDescent="0.25">
      <c r="K214" s="41"/>
      <c r="N214" s="6">
        <f>COUNTIF(N$2:N$200,'Statistics &amp; Lists'!B91)</f>
        <v>0</v>
      </c>
      <c r="P214" s="6">
        <f>COUNTIF(P$2:P$200, 'Statistics &amp; Lists'!A128)</f>
        <v>0</v>
      </c>
      <c r="R214" s="48"/>
      <c r="S214" s="48"/>
      <c r="T214" s="48"/>
      <c r="U214" s="6">
        <f>COUNTIF(U2:U200, "Suicide Attempt")</f>
        <v>0</v>
      </c>
      <c r="V214" s="6">
        <f>COUNTIF(V2:V200, "Suicide Attempt (Final)")</f>
        <v>0</v>
      </c>
      <c r="AA214" s="6">
        <f>COUNTIF(Z$2:AA$200, 'Statistics &amp; Lists'!B234)</f>
        <v>0</v>
      </c>
      <c r="AI214" s="6">
        <f>COUNTIF(AI$2:AI$200,'Statistics &amp; Lists'!B281)</f>
        <v>0</v>
      </c>
    </row>
    <row r="215" spans="2:35" s="6" customFormat="1" x14ac:dyDescent="0.25">
      <c r="K215" s="41"/>
      <c r="N215" s="6">
        <f>COUNTIF(N$2:N$200,'Statistics &amp; Lists'!B92)</f>
        <v>0</v>
      </c>
      <c r="P215" s="6">
        <f>COUNTIF(P$2:P$200, 'Statistics &amp; Lists'!A129)</f>
        <v>0</v>
      </c>
      <c r="R215" s="48"/>
      <c r="S215" s="48"/>
      <c r="T215" s="48"/>
      <c r="U215" s="6">
        <f>COUNTIF(U2:U200, "Suspicious Activity")</f>
        <v>0</v>
      </c>
      <c r="V215" s="6">
        <f>COUNTIF(V2:V200, "Suspicious Activity/Person (Final)")</f>
        <v>0</v>
      </c>
      <c r="AA215" s="6">
        <f>COUNTIF(Z$2:AA$200, 'Statistics &amp; Lists'!B235)</f>
        <v>0</v>
      </c>
      <c r="AI215" s="6">
        <f>COUNTIF(AI$2:AI$200,'Statistics &amp; Lists'!B282)</f>
        <v>0</v>
      </c>
    </row>
    <row r="216" spans="2:35" s="6" customFormat="1" x14ac:dyDescent="0.25">
      <c r="K216" s="41"/>
      <c r="N216" s="6">
        <f>COUNTIF(N$2:N$200,'Statistics &amp; Lists'!B93)</f>
        <v>0</v>
      </c>
      <c r="P216" s="6">
        <f>COUNTIF(P$2:P$200, 'Statistics &amp; Lists'!A130)</f>
        <v>0</v>
      </c>
      <c r="R216" s="48"/>
      <c r="S216" s="48"/>
      <c r="T216" s="48"/>
      <c r="U216" s="6">
        <f>COUNTIF(U2:U200, "Theft")</f>
        <v>0</v>
      </c>
      <c r="V216" s="6">
        <f>COUNTIF(V2:V200, "Theft/Robbery (Final)")</f>
        <v>0</v>
      </c>
      <c r="AA216" s="6">
        <f>COUNTIF(Z$2:AA$200, 'Statistics &amp; Lists'!B236)</f>
        <v>0</v>
      </c>
      <c r="AI216" s="6">
        <f>COUNTIF(AI$2:AI$200,'Statistics &amp; Lists'!B283)</f>
        <v>0</v>
      </c>
    </row>
    <row r="217" spans="2:35" s="6" customFormat="1" x14ac:dyDescent="0.25">
      <c r="K217" s="41"/>
      <c r="N217" s="6">
        <f>COUNTIF(N$2:N$200,'Statistics &amp; Lists'!B94)</f>
        <v>0</v>
      </c>
      <c r="P217" s="6">
        <f>COUNTIF(P$2:P$200, 'Statistics &amp; Lists'!A131)</f>
        <v>0</v>
      </c>
      <c r="R217" s="48"/>
      <c r="S217" s="48"/>
      <c r="T217" s="48"/>
      <c r="U217" s="6">
        <f>COUNTIF(U2:U200, "Trespassing")</f>
        <v>0</v>
      </c>
      <c r="V217" s="6">
        <f>COUNTIF(V2:V200, "Trespassing (Final)")</f>
        <v>0</v>
      </c>
      <c r="AI217" s="6">
        <f>COUNTIF(AI$2:AI$200,'Statistics &amp; Lists'!B284)</f>
        <v>0</v>
      </c>
    </row>
    <row r="218" spans="2:35" s="6" customFormat="1" x14ac:dyDescent="0.25">
      <c r="K218" s="41"/>
      <c r="N218" s="6">
        <f>COUNTIF(N$2:N$200,'Statistics &amp; Lists'!B95)</f>
        <v>0</v>
      </c>
      <c r="P218" s="6">
        <f>COUNTIF(P$2:P$200, 'Statistics &amp; Lists'!A132)</f>
        <v>0</v>
      </c>
      <c r="R218" s="48"/>
      <c r="S218" s="48"/>
      <c r="T218" s="48"/>
      <c r="U218" s="6">
        <f>COUNTIF(U2:U200, "Well Being Check")</f>
        <v>0</v>
      </c>
      <c r="V218" s="6">
        <f>COUNTIF(V2:V200, "Well Being Check (Final)")</f>
        <v>0</v>
      </c>
      <c r="AI218" s="6">
        <f>COUNTIF(AI$2:AI$200,'Statistics &amp; Lists'!B285)</f>
        <v>0</v>
      </c>
    </row>
    <row r="219" spans="2:35" s="6" customFormat="1" x14ac:dyDescent="0.25">
      <c r="K219" s="41"/>
      <c r="N219" s="6">
        <f>COUNTIF(N$2:N$200,'Statistics &amp; Lists'!B96)</f>
        <v>0</v>
      </c>
      <c r="P219" s="6">
        <f>COUNTIF(P$2:P$200, 'Statistics &amp; Lists'!A133)</f>
        <v>0</v>
      </c>
      <c r="R219" s="48"/>
      <c r="S219" s="48"/>
      <c r="T219" s="48"/>
      <c r="AI219" s="6">
        <f>COUNTIF(AI$2:AI$200,'Statistics &amp; Lists'!B286)</f>
        <v>0</v>
      </c>
    </row>
    <row r="220" spans="2:35" x14ac:dyDescent="0.25">
      <c r="N220" s="6">
        <f>COUNTIF(N$2:N$200,'Statistics &amp; Lists'!B97)</f>
        <v>0</v>
      </c>
      <c r="P220" s="6">
        <f>COUNTIF(P$2:P$200, 'Statistics &amp; Lists'!A134)</f>
        <v>0</v>
      </c>
    </row>
    <row r="221" spans="2:35" x14ac:dyDescent="0.25">
      <c r="N221" s="6">
        <f>COUNTIF(N$2:N$200,'Statistics &amp; Lists'!B98)</f>
        <v>0</v>
      </c>
      <c r="P221" s="6">
        <f>COUNTIF(P$2:P$200, 'Statistics &amp; Lists'!A135)</f>
        <v>0</v>
      </c>
    </row>
    <row r="222" spans="2:35" x14ac:dyDescent="0.25">
      <c r="N222" s="6">
        <f>COUNTIF(N$2:N$200,'Statistics &amp; Lists'!B99)</f>
        <v>0</v>
      </c>
      <c r="P222" s="6">
        <f>COUNTIF(P$2:P$200, 'Statistics &amp; Lists'!A136)</f>
        <v>0</v>
      </c>
    </row>
    <row r="223" spans="2:35" x14ac:dyDescent="0.25">
      <c r="N223" s="6">
        <f>COUNTIF(N$2:N$200,'Statistics &amp; Lists'!B100)</f>
        <v>0</v>
      </c>
      <c r="P223" s="6">
        <f>COUNTIF(P$2:P$200, 'Statistics &amp; Lists'!A137)</f>
        <v>0</v>
      </c>
    </row>
    <row r="224" spans="2:35" x14ac:dyDescent="0.25">
      <c r="N224" s="6">
        <f>COUNTIF(N$2:N$200,'Statistics &amp; Lists'!B101)</f>
        <v>0</v>
      </c>
      <c r="P224" s="6">
        <f>COUNTIF(P$2:P$200, 'Statistics &amp; Lists'!A138)</f>
        <v>0</v>
      </c>
    </row>
    <row r="225" spans="14:16" x14ac:dyDescent="0.25">
      <c r="N225" s="6">
        <f>COUNTIF(N$2:N$200,'Statistics &amp; Lists'!B102)</f>
        <v>0</v>
      </c>
      <c r="P225" s="6">
        <f>COUNTIF(P$2:P$200, 'Statistics &amp; Lists'!A139)</f>
        <v>0</v>
      </c>
    </row>
    <row r="226" spans="14:16" x14ac:dyDescent="0.25">
      <c r="N226" s="6">
        <f>COUNTIF(N$2:N$200,'Statistics &amp; Lists'!B103)</f>
        <v>0</v>
      </c>
      <c r="P226" s="6">
        <f>COUNTIF(P$2:P$200, 'Statistics &amp; Lists'!A140)</f>
        <v>0</v>
      </c>
    </row>
    <row r="227" spans="14:16" x14ac:dyDescent="0.25">
      <c r="N227" s="6">
        <f>COUNTIF(N$2:N$200,'Statistics &amp; Lists'!B104)</f>
        <v>0</v>
      </c>
      <c r="P227" s="6">
        <f>COUNTIF(P$2:P$200, 'Statistics &amp; Lists'!A141)</f>
        <v>0</v>
      </c>
    </row>
    <row r="228" spans="14:16" x14ac:dyDescent="0.25">
      <c r="N228" s="6">
        <f>COUNTIF(N$2:N$200,'Statistics &amp; Lists'!B105)</f>
        <v>0</v>
      </c>
      <c r="P228" s="6">
        <f>COUNTIF(P$2:P$200, 'Statistics &amp; Lists'!A142)</f>
        <v>0</v>
      </c>
    </row>
    <row r="229" spans="14:16" x14ac:dyDescent="0.25">
      <c r="N229" s="6">
        <f>COUNTIF(N$2:N$200,'Statistics &amp; Lists'!B106)</f>
        <v>0</v>
      </c>
      <c r="P229" s="6">
        <f>COUNTIF(P$2:P$200, 'Statistics &amp; Lists'!A143)</f>
        <v>0</v>
      </c>
    </row>
    <row r="230" spans="14:16" x14ac:dyDescent="0.25">
      <c r="P230" s="6">
        <f>COUNTIF(P$2:P$200, 'Statistics &amp; Lists'!A144)</f>
        <v>0</v>
      </c>
    </row>
    <row r="231" spans="14:16" x14ac:dyDescent="0.25">
      <c r="P231" s="6">
        <f>COUNTIF(P$2:P$200, 'Statistics &amp; Lists'!A145)</f>
        <v>0</v>
      </c>
    </row>
    <row r="232" spans="14:16" x14ac:dyDescent="0.25">
      <c r="P232" s="6">
        <f>COUNTIF(P$2:P$200, 'Statistics &amp; Lists'!A146)</f>
        <v>0</v>
      </c>
    </row>
    <row r="233" spans="14:16" x14ac:dyDescent="0.25">
      <c r="P233" s="6">
        <f>COUNTIF(P$2:P$200, 'Statistics &amp; Lists'!A147)</f>
        <v>0</v>
      </c>
    </row>
    <row r="234" spans="14:16" x14ac:dyDescent="0.25">
      <c r="P234" s="6">
        <f>COUNTIF(P$2:P$200, 'Statistics &amp; Lists'!A148)</f>
        <v>0</v>
      </c>
    </row>
    <row r="235" spans="14:16" x14ac:dyDescent="0.25">
      <c r="P235" s="6">
        <f>COUNTIF(P$2:P$200, 'Statistics &amp; Lists'!A149)</f>
        <v>0</v>
      </c>
    </row>
    <row r="236" spans="14:16" x14ac:dyDescent="0.25">
      <c r="P236" s="6">
        <f>COUNTIF(P$2:P$200, 'Statistics &amp; Lists'!A150)</f>
        <v>0</v>
      </c>
    </row>
    <row r="237" spans="14:16" x14ac:dyDescent="0.25">
      <c r="P237" s="6">
        <f>COUNTIF(P$2:P$200, 'Statistics &amp; Lists'!A151)</f>
        <v>0</v>
      </c>
    </row>
    <row r="238" spans="14:16" x14ac:dyDescent="0.25">
      <c r="P238" s="6">
        <f>COUNTIF(P$2:P$200, 'Statistics &amp; Lists'!A152)</f>
        <v>0</v>
      </c>
    </row>
    <row r="239" spans="14:16" x14ac:dyDescent="0.25">
      <c r="P239" s="6">
        <f>COUNTIF(P$2:P$200, 'Statistics &amp; Lists'!A153)</f>
        <v>0</v>
      </c>
    </row>
    <row r="240" spans="14:16" x14ac:dyDescent="0.25">
      <c r="P240" s="6">
        <f>COUNTIF(P$2:P$200, 'Statistics &amp; Lists'!A154)</f>
        <v>0</v>
      </c>
    </row>
    <row r="241" spans="16:16" x14ac:dyDescent="0.25">
      <c r="P241" s="6">
        <f>COUNTIF(P$2:P$200, 'Statistics &amp; Lists'!A155)</f>
        <v>0</v>
      </c>
    </row>
    <row r="242" spans="16:16" x14ac:dyDescent="0.25">
      <c r="P242" s="6">
        <f>COUNTIF(P$2:P$200, 'Statistics &amp; Lists'!A156)</f>
        <v>0</v>
      </c>
    </row>
    <row r="243" spans="16:16" x14ac:dyDescent="0.25">
      <c r="P243" s="6">
        <f>COUNTIF(P$2:P$200, 'Statistics &amp; Lists'!A157)</f>
        <v>0</v>
      </c>
    </row>
    <row r="244" spans="16:16" x14ac:dyDescent="0.25">
      <c r="P244" s="6">
        <f>COUNTIF(P$2:P$200, 'Statistics &amp; Lists'!A158)</f>
        <v>0</v>
      </c>
    </row>
    <row r="245" spans="16:16" x14ac:dyDescent="0.25">
      <c r="P245" s="6">
        <f>COUNTIF(P$2:P$200, 'Statistics &amp; Lists'!A159)</f>
        <v>0</v>
      </c>
    </row>
    <row r="246" spans="16:16" x14ac:dyDescent="0.25">
      <c r="P246" s="6">
        <f>COUNTIF(P$2:P$200, 'Statistics &amp; Lists'!A160)</f>
        <v>0</v>
      </c>
    </row>
    <row r="247" spans="16:16" x14ac:dyDescent="0.25">
      <c r="P247" s="6">
        <f>COUNTIF(P$2:P$200, 'Statistics &amp; Lists'!A161)</f>
        <v>0</v>
      </c>
    </row>
    <row r="248" spans="16:16" x14ac:dyDescent="0.25">
      <c r="P248" s="6">
        <f>COUNTIF(P$2:P$200, 'Statistics &amp; Lists'!A162)</f>
        <v>0</v>
      </c>
    </row>
  </sheetData>
  <autoFilter ref="A1:AQ201" xr:uid="{00000000-0001-0000-0200-000000000000}"/>
  <conditionalFormatting sqref="AH1:AH1048576">
    <cfRule type="containsText" priority="2" operator="containsText" text="BA / MA (LEO)">
      <formula>NOT(ISERROR(SEARCH("BA / MA (LEO)",AH1)))</formula>
    </cfRule>
  </conditionalFormatting>
  <conditionalFormatting sqref="AH2:AH200">
    <cfRule type="containsText" dxfId="79" priority="1" operator="containsText" text="BA / MA (LEO)">
      <formula>NOT(ISERROR(SEARCH("BA / MA (LEO)",AH2)))</formula>
    </cfRule>
  </conditionalFormatting>
  <dataValidations count="2">
    <dataValidation type="list" allowBlank="1" showInputMessage="1" showErrorMessage="1" sqref="AM2:AM200" xr:uid="{D1A0CF41-16A3-4B9C-9AA1-3C1E52CB9AE7}">
      <formula1>ChWe</formula1>
    </dataValidation>
    <dataValidation type="list" allowBlank="1" showInputMessage="1" showErrorMessage="1" sqref="AN2:AN200" xr:uid="{B7C519CE-1BFC-4839-A511-EC623A58AA82}">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200-00000E000000}">
          <x14:formula1>
            <xm:f>'Statistics &amp; Lists'!$B$109:$B$114</xm:f>
          </x14:formula1>
          <xm:sqref>O2:O5 O7:O9 O11:O200</xm:sqref>
        </x14:dataValidation>
        <x14:dataValidation type="list" allowBlank="1" showInputMessage="1" showErrorMessage="1" xr:uid="{00000000-0002-0000-0200-00000F000000}">
          <x14:formula1>
            <xm:f>'Statistics &amp; Lists'!$B$80:$B$106</xm:f>
          </x14:formula1>
          <xm:sqref>N2:N200</xm:sqref>
        </x14:dataValidation>
        <x14:dataValidation type="list" allowBlank="1" showInputMessage="1" showErrorMessage="1" xr:uid="{00000000-0002-0000-0200-000000000000}">
          <x14:formula1>
            <xm:f>'Statistics &amp; Lists'!$B$299:$B$301</xm:f>
          </x14:formula1>
          <xm:sqref>AL2:AL200</xm:sqref>
        </x14:dataValidation>
        <x14:dataValidation type="list" allowBlank="1" showInputMessage="1" showErrorMessage="1" xr:uid="{00000000-0002-0000-0200-000001000000}">
          <x14:formula1>
            <xm:f>'Statistics &amp; Lists'!$B$294:$B$296</xm:f>
          </x14:formula1>
          <xm:sqref>AK2:AK200</xm:sqref>
        </x14:dataValidation>
        <x14:dataValidation type="list" allowBlank="1" showInputMessage="1" showErrorMessage="1" xr:uid="{00000000-0002-0000-0200-000002000000}">
          <x14:formula1>
            <xm:f>'Statistics &amp; Lists'!$B$289:$B$291</xm:f>
          </x14:formula1>
          <xm:sqref>AJ2:AJ200 AO2:AO200</xm:sqref>
        </x14:dataValidation>
        <x14:dataValidation type="list" allowBlank="1" showInputMessage="1" showErrorMessage="1" xr:uid="{00000000-0002-0000-0200-000003000000}">
          <x14:formula1>
            <xm:f>'Statistics &amp; Lists'!$B$270:$B$286</xm:f>
          </x14:formula1>
          <xm:sqref>AI2:AI200</xm:sqref>
        </x14:dataValidation>
        <x14:dataValidation type="list" allowBlank="1" showInputMessage="1" showErrorMessage="1" xr:uid="{00000000-0002-0000-0200-000004000000}">
          <x14:formula1>
            <xm:f>'Statistics &amp; Lists'!$B$264:$B$267</xm:f>
          </x14:formula1>
          <xm:sqref>AH2:AH200</xm:sqref>
        </x14:dataValidation>
        <x14:dataValidation type="list" allowBlank="1" showInputMessage="1" showErrorMessage="1" xr:uid="{00000000-0002-0000-0200-000005000000}">
          <x14:formula1>
            <xm:f>'Statistics &amp; Lists'!$B$259:$B$261</xm:f>
          </x14:formula1>
          <xm:sqref>AG2:AG200</xm:sqref>
        </x14:dataValidation>
        <x14:dataValidation type="list" allowBlank="1" showInputMessage="1" showErrorMessage="1" xr:uid="{00000000-0002-0000-0200-000006000000}">
          <x14:formula1>
            <xm:f>'Statistics &amp; Lists'!$B$254:$B$256</xm:f>
          </x14:formula1>
          <xm:sqref>AF2:AF200</xm:sqref>
        </x14:dataValidation>
        <x14:dataValidation type="list" allowBlank="1" showInputMessage="1" showErrorMessage="1" xr:uid="{00000000-0002-0000-0200-000007000000}">
          <x14:formula1>
            <xm:f>'Statistics &amp; Lists'!$B$249:$B$251</xm:f>
          </x14:formula1>
          <xm:sqref>AE2:AE200</xm:sqref>
        </x14:dataValidation>
        <x14:dataValidation type="list" allowBlank="1" showInputMessage="1" showErrorMessage="1" xr:uid="{00000000-0002-0000-0200-000008000000}">
          <x14:formula1>
            <xm:f>'Statistics &amp; Lists'!$B$244:$B$246</xm:f>
          </x14:formula1>
          <xm:sqref>AC2:AC200</xm:sqref>
        </x14:dataValidation>
        <x14:dataValidation type="list" allowBlank="1" showInputMessage="1" showErrorMessage="1" xr:uid="{00000000-0002-0000-0200-000009000000}">
          <x14:formula1>
            <xm:f>'Statistics &amp; Lists'!$B$239:$B$241</xm:f>
          </x14:formula1>
          <xm:sqref>AB2:AB200</xm:sqref>
        </x14:dataValidation>
        <x14:dataValidation type="list" allowBlank="1" showInputMessage="1" showErrorMessage="1" xr:uid="{00000000-0002-0000-0200-00000A000000}">
          <x14:formula1>
            <xm:f>'Statistics &amp; Lists'!$B$223:$B$236</xm:f>
          </x14:formula1>
          <xm:sqref>Z2:AA200</xm:sqref>
        </x14:dataValidation>
        <x14:dataValidation type="list" allowBlank="1" showInputMessage="1" showErrorMessage="1" xr:uid="{00000000-0002-0000-0200-00000B000000}">
          <x14:formula1>
            <xm:f>'Statistics &amp; Lists'!$B$183:$B$198</xm:f>
          </x14:formula1>
          <xm:sqref>V2:V200</xm:sqref>
        </x14:dataValidation>
        <x14:dataValidation type="list" allowBlank="1" showInputMessage="1" showErrorMessage="1" xr:uid="{00000000-0002-0000-0200-00000C000000}">
          <x14:formula1>
            <xm:f>'Statistics &amp; Lists'!$B$165:$B$180</xm:f>
          </x14:formula1>
          <xm:sqref>U2:U200</xm:sqref>
        </x14:dataValidation>
        <x14:dataValidation type="list" allowBlank="1" showInputMessage="1" showErrorMessage="1" xr:uid="{00000000-0002-0000-0200-000010000000}">
          <x14:formula1>
            <xm:f>'Statistics &amp; Lists'!$B$75:$B$77</xm:f>
          </x14:formula1>
          <xm:sqref>Y2:Y200</xm:sqref>
        </x14:dataValidation>
        <x14:dataValidation type="list" allowBlank="1" showInputMessage="1" showErrorMessage="1" xr:uid="{00000000-0002-0000-0200-000011000000}">
          <x14:formula1>
            <xm:f>'Statistics &amp; Lists'!$B$70:$B$72</xm:f>
          </x14:formula1>
          <xm:sqref>X2:X200</xm:sqref>
        </x14:dataValidation>
        <x14:dataValidation type="list" allowBlank="1" showInputMessage="1" showErrorMessage="1" xr:uid="{00000000-0002-0000-0200-000012000000}">
          <x14:formula1>
            <xm:f>'Statistics &amp; Lists'!$B$65:$B$67</xm:f>
          </x14:formula1>
          <xm:sqref>W2:W200</xm:sqref>
        </x14:dataValidation>
        <x14:dataValidation type="list" allowBlank="1" showInputMessage="1" showErrorMessage="1" xr:uid="{00000000-0002-0000-0200-000013000000}">
          <x14:formula1>
            <xm:f>'Statistics &amp; Lists'!$B$46:$B$48</xm:f>
          </x14:formula1>
          <xm:sqref>M2:M200</xm:sqref>
        </x14:dataValidation>
        <x14:dataValidation type="list" allowBlank="1" showInputMessage="1" showErrorMessage="1" xr:uid="{00000000-0002-0000-0200-000014000000}">
          <x14:formula1>
            <xm:f>'Statistics &amp; Lists'!$B$33:$B$37</xm:f>
          </x14:formula1>
          <xm:sqref>L2:L200</xm:sqref>
        </x14:dataValidation>
        <x14:dataValidation type="list" allowBlank="1" showInputMessage="1" showErrorMessage="1" xr:uid="{00000000-0002-0000-0200-000015000000}">
          <x14:formula1>
            <xm:f>'Statistics &amp; Lists'!$B$26:$B$31</xm:f>
          </x14:formula1>
          <xm:sqref>C2:C200</xm:sqref>
        </x14:dataValidation>
        <x14:dataValidation type="list" allowBlank="1" showInputMessage="1" showErrorMessage="1" xr:uid="{00000000-0002-0000-0200-000016000000}">
          <x14:formula1>
            <xm:f>'Statistics &amp; Lists'!$B$8:$B$14</xm:f>
          </x14:formula1>
          <xm:sqref>B2:B200</xm:sqref>
        </x14:dataValidation>
        <x14:dataValidation type="list" allowBlank="1" showInputMessage="1" showErrorMessage="1" xr:uid="{86CAD398-2957-4C25-8CCC-745923672EC0}">
          <x14:formula1>
            <xm:f>'Statistics &amp; Lists'!$AA$219:$AA$220</xm:f>
          </x14:formula1>
          <xm:sqref>Q2:Q1048576</xm:sqref>
        </x14:dataValidation>
        <x14:dataValidation type="list" errorStyle="warning" allowBlank="1" showInputMessage="1" showErrorMessage="1" xr:uid="{A05100B4-A007-459D-AFAA-EA85AE09260B}">
          <x14:formula1>
            <xm:f>'Statistics &amp; Lists'!$A$117:$A$162</xm:f>
          </x14:formula1>
          <xm:sqref>P2:P200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R248"/>
  <sheetViews>
    <sheetView workbookViewId="0">
      <pane ySplit="1" topLeftCell="A2" activePane="bottomLeft" state="frozen"/>
      <selection activeCell="E1" sqref="E1"/>
      <selection pane="bottomLeft" activeCell="A83" sqref="A2:XFD83"/>
    </sheetView>
  </sheetViews>
  <sheetFormatPr defaultColWidth="9.140625" defaultRowHeight="15" x14ac:dyDescent="0.25"/>
  <cols>
    <col min="1" max="1" width="17" style="4" customWidth="1"/>
    <col min="2" max="2" width="14.7109375" style="4" customWidth="1"/>
    <col min="3" max="3" width="17" style="4" customWidth="1"/>
    <col min="4" max="4" width="16.42578125" style="4" customWidth="1"/>
    <col min="5" max="5" width="14.42578125" style="4" customWidth="1"/>
    <col min="6" max="6" width="25.28515625" style="4" customWidth="1"/>
    <col min="7" max="8" width="14.42578125" style="4" customWidth="1"/>
    <col min="9" max="9" width="9.7109375" style="4" hidden="1" customWidth="1"/>
    <col min="10" max="10" width="10.7109375" style="4" bestFit="1" customWidth="1"/>
    <col min="11" max="11" width="9.140625" style="42"/>
    <col min="12" max="14" width="9.140625" style="4"/>
    <col min="15" max="15" width="11.42578125" style="4" customWidth="1"/>
    <col min="16" max="17" width="13.28515625" style="4" customWidth="1"/>
    <col min="18" max="18" width="9.140625" style="45"/>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2"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0"/>
      <c r="F2" s="5"/>
      <c r="I2" s="52"/>
      <c r="J2" s="50"/>
      <c r="K2" s="39"/>
      <c r="Q2" s="5"/>
      <c r="R2" s="51"/>
      <c r="S2" s="44"/>
      <c r="T2" s="51"/>
      <c r="AR2" s="4"/>
    </row>
    <row r="3" spans="1:44" s="8" customFormat="1" x14ac:dyDescent="0.25">
      <c r="A3" s="52"/>
      <c r="D3" s="49"/>
      <c r="F3" s="5"/>
      <c r="I3" s="52"/>
      <c r="J3" s="52"/>
      <c r="K3" s="39"/>
      <c r="R3" s="45"/>
      <c r="S3" s="44"/>
      <c r="T3" s="46"/>
      <c r="AR3" s="4"/>
    </row>
    <row r="4" spans="1:44" s="49" customFormat="1" x14ac:dyDescent="0.25">
      <c r="A4" s="50"/>
      <c r="F4" s="5"/>
      <c r="I4" s="50"/>
      <c r="J4" s="50"/>
      <c r="K4" s="39"/>
      <c r="R4" s="51"/>
      <c r="S4" s="44"/>
      <c r="T4" s="51"/>
      <c r="AR4" s="4"/>
    </row>
    <row r="5" spans="1:44" s="8" customFormat="1" x14ac:dyDescent="0.25">
      <c r="A5" s="52"/>
      <c r="D5" s="49"/>
      <c r="F5" s="5"/>
      <c r="I5" s="52"/>
      <c r="J5" s="52"/>
      <c r="K5" s="39"/>
      <c r="R5" s="46"/>
      <c r="S5" s="44"/>
      <c r="T5" s="46"/>
      <c r="AR5" s="4"/>
    </row>
    <row r="6" spans="1:44" s="49" customFormat="1" x14ac:dyDescent="0.25">
      <c r="A6" s="50"/>
      <c r="F6" s="5"/>
      <c r="I6" s="50"/>
      <c r="J6" s="50"/>
      <c r="K6" s="39"/>
      <c r="O6" s="5"/>
      <c r="P6" s="5"/>
      <c r="R6" s="51"/>
      <c r="S6" s="44"/>
      <c r="T6" s="51"/>
      <c r="Z6" s="5"/>
      <c r="AA6" s="5"/>
      <c r="AB6" s="5"/>
      <c r="AC6" s="5"/>
      <c r="AD6" s="5"/>
      <c r="AE6" s="5"/>
      <c r="AF6" s="5"/>
      <c r="AG6" s="5"/>
      <c r="AH6" s="5"/>
      <c r="AI6" s="5"/>
      <c r="AJ6" s="5"/>
      <c r="AK6" s="5"/>
      <c r="AL6" s="5"/>
      <c r="AM6" s="5"/>
      <c r="AN6" s="5"/>
      <c r="AO6" s="5"/>
      <c r="AP6" s="5"/>
      <c r="AR6" s="4"/>
    </row>
    <row r="7" spans="1:44" s="8" customFormat="1" x14ac:dyDescent="0.25">
      <c r="A7" s="52"/>
      <c r="D7" s="49"/>
      <c r="F7" s="5"/>
      <c r="I7" s="52"/>
      <c r="J7" s="52"/>
      <c r="K7" s="39"/>
      <c r="R7" s="46"/>
      <c r="S7" s="44"/>
      <c r="T7" s="46"/>
      <c r="AR7" s="4"/>
    </row>
    <row r="8" spans="1:44" s="49" customFormat="1" x14ac:dyDescent="0.25">
      <c r="A8" s="50"/>
      <c r="F8" s="5"/>
      <c r="I8" s="50"/>
      <c r="J8" s="50"/>
      <c r="K8" s="39"/>
      <c r="R8" s="51"/>
      <c r="S8" s="44"/>
      <c r="T8" s="51"/>
      <c r="AR8" s="4"/>
    </row>
    <row r="9" spans="1:44" s="8" customFormat="1" x14ac:dyDescent="0.25">
      <c r="A9" s="52"/>
      <c r="D9" s="49"/>
      <c r="F9" s="5"/>
      <c r="I9" s="52"/>
      <c r="J9" s="52"/>
      <c r="K9" s="39"/>
      <c r="R9" s="46"/>
      <c r="S9" s="44"/>
      <c r="T9" s="46"/>
      <c r="AR9" s="4"/>
    </row>
    <row r="10" spans="1:44" s="49" customFormat="1" x14ac:dyDescent="0.25">
      <c r="A10" s="50"/>
      <c r="F10" s="5"/>
      <c r="I10" s="50"/>
      <c r="J10" s="50"/>
      <c r="K10" s="39"/>
      <c r="R10" s="51"/>
      <c r="S10" s="44"/>
      <c r="T10" s="51"/>
      <c r="AR10" s="4"/>
    </row>
    <row r="11" spans="1:44" s="8" customFormat="1" x14ac:dyDescent="0.25">
      <c r="A11" s="52"/>
      <c r="D11" s="49"/>
      <c r="F11" s="5"/>
      <c r="I11" s="52"/>
      <c r="J11" s="52"/>
      <c r="K11" s="39"/>
      <c r="R11" s="46"/>
      <c r="S11" s="44"/>
      <c r="T11" s="46"/>
      <c r="AR11" s="4"/>
    </row>
    <row r="12" spans="1:44" s="49" customFormat="1" x14ac:dyDescent="0.25">
      <c r="A12" s="50"/>
      <c r="F12" s="5"/>
      <c r="I12" s="50"/>
      <c r="J12" s="50"/>
      <c r="K12" s="39"/>
      <c r="R12" s="51"/>
      <c r="S12" s="44"/>
      <c r="T12" s="51"/>
      <c r="AR12" s="4"/>
    </row>
    <row r="13" spans="1:44" s="8" customFormat="1" x14ac:dyDescent="0.25">
      <c r="A13" s="52"/>
      <c r="D13" s="49"/>
      <c r="F13" s="5"/>
      <c r="I13" s="52"/>
      <c r="J13" s="52"/>
      <c r="K13" s="39"/>
      <c r="R13" s="46"/>
      <c r="S13" s="44"/>
      <c r="T13" s="46"/>
      <c r="AR13" s="4"/>
    </row>
    <row r="14" spans="1:44" s="49" customFormat="1" x14ac:dyDescent="0.25">
      <c r="A14" s="50"/>
      <c r="F14" s="5"/>
      <c r="I14" s="50"/>
      <c r="J14" s="50"/>
      <c r="K14" s="39"/>
      <c r="R14" s="51"/>
      <c r="S14" s="44"/>
      <c r="T14" s="51"/>
      <c r="AR14" s="4"/>
    </row>
    <row r="15" spans="1:44" s="8" customFormat="1" x14ac:dyDescent="0.25">
      <c r="A15" s="52"/>
      <c r="D15" s="49"/>
      <c r="F15" s="5"/>
      <c r="I15" s="52"/>
      <c r="J15" s="52"/>
      <c r="K15" s="39"/>
      <c r="R15" s="46"/>
      <c r="S15" s="44"/>
      <c r="T15" s="46"/>
      <c r="AR15" s="4"/>
    </row>
    <row r="16" spans="1:44" s="5" customFormat="1" x14ac:dyDescent="0.25">
      <c r="A16" s="7"/>
      <c r="D16" s="49"/>
      <c r="I16" s="7"/>
      <c r="J16" s="7"/>
      <c r="K16" s="39"/>
      <c r="N16" s="49"/>
      <c r="O16" s="49"/>
      <c r="P16" s="49"/>
      <c r="Q16" s="49"/>
      <c r="R16" s="44"/>
      <c r="S16" s="44"/>
      <c r="T16" s="44"/>
      <c r="AE16" s="49"/>
      <c r="AF16" s="49"/>
      <c r="AG16" s="49"/>
      <c r="AH16" s="49"/>
      <c r="AI16" s="49"/>
      <c r="AJ16" s="49"/>
      <c r="AK16" s="49"/>
      <c r="AL16" s="49"/>
      <c r="AM16" s="49"/>
      <c r="AR16" s="4"/>
    </row>
    <row r="17" spans="1:44" s="8" customFormat="1" x14ac:dyDescent="0.25">
      <c r="A17" s="52"/>
      <c r="D17" s="49"/>
      <c r="F17" s="5"/>
      <c r="I17" s="52"/>
      <c r="J17" s="52"/>
      <c r="K17" s="39"/>
      <c r="R17" s="46"/>
      <c r="S17" s="44"/>
      <c r="T17" s="46"/>
      <c r="AR17" s="4"/>
    </row>
    <row r="18" spans="1:44" s="5" customFormat="1" x14ac:dyDescent="0.25">
      <c r="A18" s="7"/>
      <c r="D18" s="49"/>
      <c r="I18" s="7"/>
      <c r="J18" s="7"/>
      <c r="K18" s="39"/>
      <c r="R18" s="44"/>
      <c r="S18" s="44"/>
      <c r="T18" s="44"/>
      <c r="AR18" s="4"/>
    </row>
    <row r="19" spans="1:44" s="8" customFormat="1" x14ac:dyDescent="0.25">
      <c r="A19" s="52"/>
      <c r="D19" s="49"/>
      <c r="F19" s="5"/>
      <c r="I19" s="52"/>
      <c r="J19" s="52"/>
      <c r="K19" s="39"/>
      <c r="R19" s="46"/>
      <c r="S19" s="44"/>
      <c r="T19" s="46"/>
      <c r="AR19" s="4"/>
    </row>
    <row r="20" spans="1:44" s="5" customFormat="1" x14ac:dyDescent="0.25">
      <c r="A20" s="7"/>
      <c r="D20" s="49"/>
      <c r="I20" s="7"/>
      <c r="J20" s="7"/>
      <c r="K20" s="39"/>
      <c r="R20" s="44"/>
      <c r="S20" s="44"/>
      <c r="T20" s="44"/>
      <c r="AR20" s="4"/>
    </row>
    <row r="21" spans="1:44" s="8" customFormat="1" x14ac:dyDescent="0.25">
      <c r="A21" s="52"/>
      <c r="D21" s="49"/>
      <c r="F21" s="5"/>
      <c r="I21" s="52"/>
      <c r="J21" s="52"/>
      <c r="K21" s="39"/>
      <c r="R21" s="46"/>
      <c r="S21" s="44"/>
      <c r="T21" s="46"/>
      <c r="AR21" s="4"/>
    </row>
    <row r="22" spans="1:44" s="5" customFormat="1" x14ac:dyDescent="0.25">
      <c r="A22" s="7"/>
      <c r="D22" s="49"/>
      <c r="I22" s="7"/>
      <c r="J22" s="7"/>
      <c r="K22" s="39"/>
      <c r="R22" s="44"/>
      <c r="S22" s="44"/>
      <c r="T22" s="44"/>
      <c r="AR22" s="4"/>
    </row>
    <row r="23" spans="1:44" s="8" customFormat="1" x14ac:dyDescent="0.25">
      <c r="A23" s="52"/>
      <c r="D23" s="49"/>
      <c r="F23" s="5"/>
      <c r="I23" s="52"/>
      <c r="K23" s="39"/>
      <c r="R23" s="46"/>
      <c r="S23" s="44"/>
      <c r="T23" s="46"/>
      <c r="AR23" s="4"/>
    </row>
    <row r="24" spans="1:44" s="5" customFormat="1" x14ac:dyDescent="0.25">
      <c r="A24" s="7"/>
      <c r="D24" s="49"/>
      <c r="I24" s="7"/>
      <c r="J24" s="7"/>
      <c r="K24" s="39"/>
      <c r="R24" s="44"/>
      <c r="S24" s="44"/>
      <c r="T24" s="44"/>
      <c r="AR24" s="4"/>
    </row>
    <row r="25" spans="1:44" s="8" customFormat="1" x14ac:dyDescent="0.25">
      <c r="A25" s="52"/>
      <c r="D25" s="49"/>
      <c r="F25" s="5"/>
      <c r="I25" s="52"/>
      <c r="J25" s="52"/>
      <c r="K25" s="39"/>
      <c r="R25" s="46"/>
      <c r="S25" s="44"/>
      <c r="T25" s="46"/>
      <c r="AR25" s="4"/>
    </row>
    <row r="26" spans="1:44" s="5" customFormat="1" x14ac:dyDescent="0.25">
      <c r="A26" s="7"/>
      <c r="D26" s="49"/>
      <c r="I26" s="7"/>
      <c r="J26" s="7"/>
      <c r="K26" s="39"/>
      <c r="R26" s="44"/>
      <c r="S26" s="44"/>
      <c r="T26" s="44"/>
      <c r="AR26" s="4"/>
    </row>
    <row r="27" spans="1:44" s="8" customFormat="1" x14ac:dyDescent="0.25">
      <c r="A27" s="52"/>
      <c r="D27" s="49"/>
      <c r="F27" s="5"/>
      <c r="I27" s="52"/>
      <c r="J27" s="52"/>
      <c r="K27" s="39"/>
      <c r="R27" s="46"/>
      <c r="S27" s="44"/>
      <c r="T27" s="46"/>
      <c r="AR27" s="4"/>
    </row>
    <row r="28" spans="1:44" s="5" customFormat="1" x14ac:dyDescent="0.25">
      <c r="A28" s="7"/>
      <c r="D28" s="49"/>
      <c r="I28" s="7"/>
      <c r="J28" s="7"/>
      <c r="K28" s="39"/>
      <c r="O28" s="49"/>
      <c r="P28" s="49"/>
      <c r="R28" s="44"/>
      <c r="S28" s="44"/>
      <c r="T28" s="44"/>
      <c r="AR28" s="4"/>
    </row>
    <row r="29" spans="1:44" s="8" customFormat="1" x14ac:dyDescent="0.25">
      <c r="A29" s="52"/>
      <c r="D29" s="49"/>
      <c r="F29" s="5"/>
      <c r="I29" s="52"/>
      <c r="J29" s="52"/>
      <c r="K29" s="39"/>
      <c r="R29" s="46"/>
      <c r="S29" s="44"/>
      <c r="T29" s="46"/>
      <c r="AR29" s="4"/>
    </row>
    <row r="30" spans="1:44" s="5" customFormat="1" x14ac:dyDescent="0.25">
      <c r="A30" s="7"/>
      <c r="D30" s="49"/>
      <c r="I30" s="7"/>
      <c r="J30" s="7"/>
      <c r="K30" s="39"/>
      <c r="R30" s="44"/>
      <c r="S30" s="44"/>
      <c r="T30" s="44"/>
      <c r="AR30" s="4"/>
    </row>
    <row r="31" spans="1:44" s="8" customFormat="1" x14ac:dyDescent="0.25">
      <c r="A31" s="52"/>
      <c r="D31" s="49"/>
      <c r="F31" s="5"/>
      <c r="I31" s="52"/>
      <c r="J31" s="52"/>
      <c r="K31" s="39"/>
      <c r="R31" s="46"/>
      <c r="S31" s="44"/>
      <c r="T31" s="46"/>
      <c r="AR31" s="4"/>
    </row>
    <row r="32" spans="1:44" s="5" customFormat="1" x14ac:dyDescent="0.25">
      <c r="A32" s="7"/>
      <c r="D32" s="49"/>
      <c r="I32" s="7"/>
      <c r="J32" s="7"/>
      <c r="K32" s="39"/>
      <c r="O32" s="49"/>
      <c r="R32" s="44"/>
      <c r="S32" s="44"/>
      <c r="T32" s="44"/>
      <c r="AR32" s="4"/>
    </row>
    <row r="33" spans="1:44" s="8" customFormat="1" x14ac:dyDescent="0.25">
      <c r="A33" s="52"/>
      <c r="D33" s="49"/>
      <c r="F33" s="5"/>
      <c r="I33" s="52"/>
      <c r="J33" s="52"/>
      <c r="K33" s="39"/>
      <c r="R33" s="46"/>
      <c r="S33" s="44"/>
      <c r="T33" s="46"/>
      <c r="AR33" s="4"/>
    </row>
    <row r="34" spans="1:44" s="5" customFormat="1" x14ac:dyDescent="0.25">
      <c r="A34" s="7"/>
      <c r="D34" s="49"/>
      <c r="I34" s="7"/>
      <c r="J34" s="7"/>
      <c r="K34" s="39"/>
      <c r="R34" s="44"/>
      <c r="S34" s="44"/>
      <c r="T34" s="44"/>
      <c r="AR34" s="4"/>
    </row>
    <row r="35" spans="1:44" s="8" customFormat="1" x14ac:dyDescent="0.25">
      <c r="A35" s="52"/>
      <c r="D35" s="49"/>
      <c r="F35" s="5"/>
      <c r="I35" s="52"/>
      <c r="J35" s="52"/>
      <c r="K35" s="39"/>
      <c r="R35" s="46"/>
      <c r="S35" s="44"/>
      <c r="T35" s="46"/>
      <c r="AR35" s="4"/>
    </row>
    <row r="36" spans="1:44" s="5" customFormat="1" x14ac:dyDescent="0.25">
      <c r="A36" s="7"/>
      <c r="D36" s="49"/>
      <c r="I36" s="7"/>
      <c r="J36" s="7"/>
      <c r="K36" s="39"/>
      <c r="R36" s="44"/>
      <c r="S36" s="44"/>
      <c r="T36" s="44"/>
      <c r="AR36" s="4"/>
    </row>
    <row r="37" spans="1:44" s="8" customFormat="1" x14ac:dyDescent="0.25">
      <c r="A37" s="52"/>
      <c r="D37" s="49"/>
      <c r="F37" s="5"/>
      <c r="I37" s="52"/>
      <c r="J37" s="52"/>
      <c r="K37" s="39"/>
      <c r="R37" s="46"/>
      <c r="S37" s="44"/>
      <c r="T37" s="46"/>
      <c r="AR37" s="4"/>
    </row>
    <row r="38" spans="1:44" s="5" customFormat="1" x14ac:dyDescent="0.25">
      <c r="A38" s="7"/>
      <c r="D38" s="49"/>
      <c r="I38" s="7"/>
      <c r="J38" s="7"/>
      <c r="K38" s="39"/>
      <c r="R38" s="44"/>
      <c r="S38" s="44"/>
      <c r="T38" s="44"/>
      <c r="AR38" s="4"/>
    </row>
    <row r="39" spans="1:44" s="8" customFormat="1" x14ac:dyDescent="0.25">
      <c r="A39" s="52"/>
      <c r="D39" s="49"/>
      <c r="F39" s="5"/>
      <c r="I39" s="52"/>
      <c r="J39" s="52"/>
      <c r="K39" s="39"/>
      <c r="R39" s="46"/>
      <c r="S39" s="44"/>
      <c r="T39" s="46"/>
      <c r="AR39" s="4"/>
    </row>
    <row r="40" spans="1:44" s="5" customFormat="1" x14ac:dyDescent="0.25">
      <c r="A40" s="7"/>
      <c r="D40" s="49"/>
      <c r="I40" s="7"/>
      <c r="J40" s="7"/>
      <c r="K40" s="39"/>
      <c r="R40" s="44"/>
      <c r="S40" s="44"/>
      <c r="T40" s="44"/>
      <c r="AR40" s="4"/>
    </row>
    <row r="41" spans="1:44" s="8" customFormat="1" x14ac:dyDescent="0.25">
      <c r="A41" s="52"/>
      <c r="D41" s="49"/>
      <c r="F41" s="5"/>
      <c r="I41" s="52"/>
      <c r="J41" s="52"/>
      <c r="K41" s="39"/>
      <c r="R41" s="46"/>
      <c r="S41" s="44"/>
      <c r="T41" s="46"/>
      <c r="AR41" s="4"/>
    </row>
    <row r="42" spans="1:44" s="5" customFormat="1" x14ac:dyDescent="0.25">
      <c r="A42" s="7"/>
      <c r="D42" s="49"/>
      <c r="I42" s="7"/>
      <c r="J42" s="7"/>
      <c r="K42" s="39"/>
      <c r="R42" s="44"/>
      <c r="S42" s="44"/>
      <c r="T42" s="44"/>
      <c r="AR42" s="4"/>
    </row>
    <row r="43" spans="1:44" s="8" customFormat="1" x14ac:dyDescent="0.25">
      <c r="A43" s="52"/>
      <c r="D43" s="49"/>
      <c r="F43" s="5"/>
      <c r="I43" s="52"/>
      <c r="J43" s="52"/>
      <c r="K43" s="39"/>
      <c r="R43" s="46"/>
      <c r="S43" s="44"/>
      <c r="T43" s="46"/>
      <c r="AR43" s="4"/>
    </row>
    <row r="44" spans="1:44" s="5" customFormat="1" x14ac:dyDescent="0.25">
      <c r="A44" s="7"/>
      <c r="D44" s="49"/>
      <c r="I44" s="7"/>
      <c r="J44" s="7"/>
      <c r="K44" s="39"/>
      <c r="R44" s="44"/>
      <c r="S44" s="44"/>
      <c r="T44" s="44"/>
      <c r="AR44" s="4"/>
    </row>
    <row r="45" spans="1:44" s="8" customFormat="1" x14ac:dyDescent="0.25">
      <c r="A45" s="52"/>
      <c r="D45" s="49"/>
      <c r="F45" s="5"/>
      <c r="I45" s="52"/>
      <c r="J45" s="52"/>
      <c r="K45" s="39"/>
      <c r="R45" s="46"/>
      <c r="S45" s="44"/>
      <c r="T45" s="46"/>
      <c r="AR45" s="4"/>
    </row>
    <row r="46" spans="1:44" s="5" customFormat="1" x14ac:dyDescent="0.25">
      <c r="A46" s="7"/>
      <c r="D46" s="49"/>
      <c r="I46" s="7"/>
      <c r="J46" s="7"/>
      <c r="K46" s="39"/>
      <c r="R46" s="44"/>
      <c r="S46" s="44"/>
      <c r="T46" s="44"/>
      <c r="AR46" s="4"/>
    </row>
    <row r="47" spans="1:44" s="8" customFormat="1" x14ac:dyDescent="0.25">
      <c r="A47" s="52"/>
      <c r="D47" s="49"/>
      <c r="F47" s="5"/>
      <c r="I47" s="52"/>
      <c r="J47" s="52"/>
      <c r="K47" s="39"/>
      <c r="R47" s="46"/>
      <c r="S47" s="44"/>
      <c r="T47" s="46"/>
      <c r="AR47" s="4"/>
    </row>
    <row r="48" spans="1:44" s="5" customFormat="1" x14ac:dyDescent="0.25">
      <c r="A48" s="7"/>
      <c r="D48" s="49"/>
      <c r="I48" s="7"/>
      <c r="J48" s="7"/>
      <c r="K48" s="39"/>
      <c r="R48" s="44"/>
      <c r="S48" s="44"/>
      <c r="T48" s="44"/>
      <c r="AR48" s="4"/>
    </row>
    <row r="49" spans="1:44" s="8" customFormat="1" x14ac:dyDescent="0.25">
      <c r="A49" s="52"/>
      <c r="D49" s="49"/>
      <c r="F49" s="5"/>
      <c r="I49" s="52"/>
      <c r="J49" s="52"/>
      <c r="K49" s="39"/>
      <c r="R49" s="46"/>
      <c r="S49" s="44"/>
      <c r="T49" s="46"/>
      <c r="AR49" s="4"/>
    </row>
    <row r="50" spans="1:44" s="5" customFormat="1" x14ac:dyDescent="0.25">
      <c r="A50" s="7"/>
      <c r="D50" s="49"/>
      <c r="I50" s="7"/>
      <c r="J50" s="7"/>
      <c r="K50" s="39"/>
      <c r="R50" s="44"/>
      <c r="S50" s="44"/>
      <c r="T50" s="44"/>
      <c r="AR50" s="4"/>
    </row>
    <row r="51" spans="1:44" s="8" customFormat="1" x14ac:dyDescent="0.25">
      <c r="A51" s="52"/>
      <c r="D51" s="49"/>
      <c r="F51" s="5"/>
      <c r="I51" s="52"/>
      <c r="J51" s="52"/>
      <c r="K51" s="39"/>
      <c r="R51" s="46"/>
      <c r="S51" s="44"/>
      <c r="T51" s="46"/>
      <c r="AR51" s="4"/>
    </row>
    <row r="52" spans="1:44" s="5" customFormat="1" x14ac:dyDescent="0.25">
      <c r="A52" s="7"/>
      <c r="D52" s="49"/>
      <c r="I52" s="7"/>
      <c r="J52" s="7"/>
      <c r="K52" s="39"/>
      <c r="R52" s="44"/>
      <c r="S52" s="44"/>
      <c r="T52" s="44"/>
      <c r="AR52" s="4"/>
    </row>
    <row r="53" spans="1:44" s="8" customFormat="1" x14ac:dyDescent="0.25">
      <c r="A53" s="52"/>
      <c r="D53" s="49"/>
      <c r="F53" s="5"/>
      <c r="I53" s="52"/>
      <c r="K53" s="39"/>
      <c r="R53" s="46"/>
      <c r="S53" s="44"/>
      <c r="T53" s="46"/>
      <c r="AR53" s="4"/>
    </row>
    <row r="54" spans="1:44" s="5" customFormat="1" x14ac:dyDescent="0.25">
      <c r="A54" s="7"/>
      <c r="D54" s="49"/>
      <c r="I54" s="7"/>
      <c r="J54" s="7"/>
      <c r="K54" s="39"/>
      <c r="R54" s="44"/>
      <c r="S54" s="44"/>
      <c r="T54" s="44"/>
      <c r="AR54" s="4"/>
    </row>
    <row r="55" spans="1:44" s="8" customFormat="1" x14ac:dyDescent="0.25">
      <c r="A55" s="52"/>
      <c r="D55" s="49"/>
      <c r="F55" s="5"/>
      <c r="I55" s="52"/>
      <c r="J55" s="52"/>
      <c r="K55" s="39"/>
      <c r="R55" s="46"/>
      <c r="S55" s="44"/>
      <c r="T55" s="46"/>
      <c r="AR55" s="4"/>
    </row>
    <row r="56" spans="1:44" s="5" customFormat="1" x14ac:dyDescent="0.25">
      <c r="A56" s="7"/>
      <c r="D56" s="49"/>
      <c r="I56" s="7"/>
      <c r="K56" s="39"/>
      <c r="R56" s="44"/>
      <c r="S56" s="44"/>
      <c r="T56" s="44"/>
      <c r="AR56" s="4"/>
    </row>
    <row r="57" spans="1:44" s="8" customFormat="1" x14ac:dyDescent="0.25">
      <c r="A57" s="52"/>
      <c r="D57" s="49"/>
      <c r="F57" s="5"/>
      <c r="I57" s="52"/>
      <c r="J57" s="52"/>
      <c r="K57" s="39"/>
      <c r="R57" s="46"/>
      <c r="S57" s="44"/>
      <c r="T57" s="46"/>
      <c r="AR57" s="4"/>
    </row>
    <row r="58" spans="1:44" s="5" customFormat="1" x14ac:dyDescent="0.25">
      <c r="A58" s="7"/>
      <c r="D58" s="49"/>
      <c r="I58" s="7"/>
      <c r="J58" s="7"/>
      <c r="K58" s="39"/>
      <c r="R58" s="44"/>
      <c r="S58" s="44"/>
      <c r="T58" s="44"/>
      <c r="AR58" s="4"/>
    </row>
    <row r="59" spans="1:44" s="8" customFormat="1" x14ac:dyDescent="0.25">
      <c r="A59" s="52"/>
      <c r="D59" s="49"/>
      <c r="F59" s="5"/>
      <c r="I59" s="52"/>
      <c r="J59" s="52"/>
      <c r="K59" s="39"/>
      <c r="R59" s="46"/>
      <c r="S59" s="44"/>
      <c r="T59" s="46"/>
      <c r="AR59" s="4"/>
    </row>
    <row r="60" spans="1:44" s="5" customFormat="1" x14ac:dyDescent="0.25">
      <c r="A60" s="7"/>
      <c r="D60" s="49"/>
      <c r="I60" s="7"/>
      <c r="J60" s="7"/>
      <c r="K60" s="39"/>
      <c r="R60" s="44"/>
      <c r="S60" s="44"/>
      <c r="T60" s="44"/>
      <c r="AR60" s="4"/>
    </row>
    <row r="61" spans="1:44" s="8" customFormat="1" x14ac:dyDescent="0.25">
      <c r="A61" s="52"/>
      <c r="D61" s="49"/>
      <c r="F61" s="5"/>
      <c r="I61" s="52"/>
      <c r="J61" s="52"/>
      <c r="K61" s="39"/>
      <c r="R61" s="46"/>
      <c r="S61" s="44"/>
      <c r="T61" s="46"/>
      <c r="AR61" s="4"/>
    </row>
    <row r="62" spans="1:44" s="5" customFormat="1" x14ac:dyDescent="0.25">
      <c r="A62" s="7"/>
      <c r="D62" s="49"/>
      <c r="I62" s="7"/>
      <c r="J62" s="7"/>
      <c r="K62" s="39"/>
      <c r="R62" s="44"/>
      <c r="S62" s="44"/>
      <c r="T62" s="44"/>
      <c r="AR62" s="4"/>
    </row>
    <row r="63" spans="1:44" s="8" customFormat="1" x14ac:dyDescent="0.25">
      <c r="D63" s="49"/>
      <c r="F63" s="5"/>
      <c r="I63" s="52"/>
      <c r="K63" s="39"/>
      <c r="R63" s="46"/>
      <c r="S63" s="44"/>
      <c r="T63" s="46"/>
      <c r="AR63" s="4"/>
    </row>
    <row r="64" spans="1:44" s="5" customFormat="1" x14ac:dyDescent="0.25">
      <c r="D64" s="49"/>
      <c r="I64" s="7"/>
      <c r="K64" s="39"/>
      <c r="R64" s="44"/>
      <c r="S64" s="44"/>
      <c r="T64" s="44"/>
      <c r="AR64" s="4"/>
    </row>
    <row r="65" spans="4:44" s="8" customFormat="1" x14ac:dyDescent="0.25">
      <c r="D65" s="49"/>
      <c r="F65" s="5"/>
      <c r="I65" s="52"/>
      <c r="K65" s="39"/>
      <c r="R65" s="46"/>
      <c r="S65" s="44"/>
      <c r="T65" s="46"/>
      <c r="AR65" s="4"/>
    </row>
    <row r="66" spans="4:44" s="5" customFormat="1" x14ac:dyDescent="0.25">
      <c r="D66" s="49"/>
      <c r="I66" s="7"/>
      <c r="K66" s="39"/>
      <c r="R66" s="44"/>
      <c r="S66" s="44"/>
      <c r="T66" s="44"/>
      <c r="AR66" s="4"/>
    </row>
    <row r="67" spans="4:44" s="8" customFormat="1" x14ac:dyDescent="0.25">
      <c r="D67" s="49"/>
      <c r="F67" s="5"/>
      <c r="I67" s="52"/>
      <c r="K67" s="39"/>
      <c r="R67" s="46"/>
      <c r="S67" s="44"/>
      <c r="T67" s="46"/>
      <c r="AR67" s="4"/>
    </row>
    <row r="68" spans="4:44" s="5" customFormat="1" x14ac:dyDescent="0.25">
      <c r="D68" s="49"/>
      <c r="I68" s="7"/>
      <c r="K68" s="39"/>
      <c r="R68" s="44"/>
      <c r="S68" s="44"/>
      <c r="T68" s="44"/>
      <c r="AR68" s="4"/>
    </row>
    <row r="69" spans="4:44" s="8" customFormat="1" x14ac:dyDescent="0.25">
      <c r="D69" s="49"/>
      <c r="F69" s="5"/>
      <c r="I69" s="52"/>
      <c r="K69" s="39"/>
      <c r="R69" s="46"/>
      <c r="S69" s="44"/>
      <c r="T69" s="46"/>
      <c r="AR69" s="4"/>
    </row>
    <row r="70" spans="4:44" s="5" customFormat="1" x14ac:dyDescent="0.25">
      <c r="D70" s="49"/>
      <c r="I70" s="7"/>
      <c r="K70" s="39"/>
      <c r="R70" s="44"/>
      <c r="S70" s="44"/>
      <c r="T70" s="44"/>
      <c r="AR70" s="4"/>
    </row>
    <row r="71" spans="4:44" s="8" customFormat="1" x14ac:dyDescent="0.25">
      <c r="D71" s="49"/>
      <c r="F71" s="5"/>
      <c r="I71" s="52"/>
      <c r="K71" s="39"/>
      <c r="R71" s="46"/>
      <c r="S71" s="44"/>
      <c r="T71" s="46"/>
      <c r="AR71" s="4"/>
    </row>
    <row r="72" spans="4:44" s="5" customFormat="1" x14ac:dyDescent="0.25">
      <c r="D72" s="49"/>
      <c r="I72" s="7"/>
      <c r="K72" s="39"/>
      <c r="R72" s="44"/>
      <c r="S72" s="44"/>
      <c r="T72" s="44"/>
      <c r="AR72" s="4"/>
    </row>
    <row r="73" spans="4:44" s="8" customFormat="1" x14ac:dyDescent="0.25">
      <c r="D73" s="49"/>
      <c r="F73" s="5"/>
      <c r="I73" s="52"/>
      <c r="K73" s="39"/>
      <c r="R73" s="46"/>
      <c r="S73" s="44"/>
      <c r="T73" s="46"/>
      <c r="AR73" s="4"/>
    </row>
    <row r="74" spans="4:44" s="5" customFormat="1" x14ac:dyDescent="0.25">
      <c r="D74" s="49"/>
      <c r="I74" s="7"/>
      <c r="K74" s="39"/>
      <c r="R74" s="44"/>
      <c r="S74" s="44"/>
      <c r="T74" s="44"/>
      <c r="AR74" s="4"/>
    </row>
    <row r="75" spans="4:44" s="8" customFormat="1" x14ac:dyDescent="0.25">
      <c r="D75" s="49"/>
      <c r="F75" s="5"/>
      <c r="I75" s="52"/>
      <c r="K75" s="39"/>
      <c r="R75" s="46"/>
      <c r="S75" s="44"/>
      <c r="T75" s="46"/>
      <c r="AR75" s="4"/>
    </row>
    <row r="76" spans="4:44" s="5" customFormat="1" x14ac:dyDescent="0.25">
      <c r="D76" s="49"/>
      <c r="I76" s="7"/>
      <c r="K76" s="39"/>
      <c r="R76" s="44"/>
      <c r="S76" s="44"/>
      <c r="T76" s="44"/>
      <c r="AR76" s="4"/>
    </row>
    <row r="77" spans="4:44" s="8" customFormat="1" x14ac:dyDescent="0.25">
      <c r="D77" s="49"/>
      <c r="F77" s="5"/>
      <c r="I77" s="52"/>
      <c r="K77" s="39"/>
      <c r="R77" s="46"/>
      <c r="S77" s="44"/>
      <c r="T77" s="46"/>
      <c r="AR77" s="4"/>
    </row>
    <row r="78" spans="4:44" s="5" customFormat="1" x14ac:dyDescent="0.25">
      <c r="D78" s="49"/>
      <c r="I78" s="7"/>
      <c r="K78" s="39"/>
      <c r="R78" s="44"/>
      <c r="S78" s="44"/>
      <c r="T78" s="44"/>
      <c r="AR78" s="4"/>
    </row>
    <row r="79" spans="4:44" s="8" customFormat="1" x14ac:dyDescent="0.25">
      <c r="D79" s="49"/>
      <c r="F79" s="5"/>
      <c r="I79" s="52"/>
      <c r="K79" s="39"/>
      <c r="R79" s="46"/>
      <c r="S79" s="44"/>
      <c r="T79" s="46"/>
      <c r="AR79" s="4"/>
    </row>
    <row r="80" spans="4:44" s="5" customFormat="1" x14ac:dyDescent="0.25">
      <c r="D80" s="49"/>
      <c r="I80" s="7"/>
      <c r="K80" s="39"/>
      <c r="R80" s="44"/>
      <c r="S80" s="44"/>
      <c r="T80" s="44"/>
      <c r="AR80" s="4"/>
    </row>
    <row r="81" spans="4:44" s="8" customFormat="1" x14ac:dyDescent="0.25">
      <c r="D81" s="49"/>
      <c r="F81" s="5"/>
      <c r="I81" s="52"/>
      <c r="K81" s="39"/>
      <c r="R81" s="46"/>
      <c r="S81" s="44"/>
      <c r="T81" s="46"/>
      <c r="AR81" s="4"/>
    </row>
    <row r="82" spans="4:44" s="5" customFormat="1" x14ac:dyDescent="0.25">
      <c r="D82" s="49"/>
      <c r="I82" s="7"/>
      <c r="K82" s="39"/>
      <c r="R82" s="44"/>
      <c r="S82" s="44"/>
      <c r="T82" s="44"/>
      <c r="AR82" s="4"/>
    </row>
    <row r="83" spans="4:44" s="8" customFormat="1" x14ac:dyDescent="0.25">
      <c r="D83" s="49"/>
      <c r="F83" s="5"/>
      <c r="I83" s="52"/>
      <c r="K83" s="39"/>
      <c r="R83" s="46"/>
      <c r="S83" s="44"/>
      <c r="T83" s="46"/>
      <c r="AR83" s="4"/>
    </row>
    <row r="84" spans="4:44" s="5" customFormat="1" x14ac:dyDescent="0.25">
      <c r="D84" s="49" t="str">
        <f t="shared" ref="D84:D130" si="0">IF(TRIM(F84)="","",COUNTIF($F$2:$F$200,F84))</f>
        <v/>
      </c>
      <c r="F84" s="5" t="str">
        <f t="shared" ref="F84:F130" si="1">IF(AND(LEN(TRIM(G84))=0,LEN(TRIM(H84))=0),"",CONCATENATE(TRIM(G84),", ",TRIM(H84)))</f>
        <v/>
      </c>
      <c r="I84" s="7">
        <f t="shared" ref="I84:I95" ca="1" si="2">TODAY()</f>
        <v>46149</v>
      </c>
      <c r="K84" s="39" t="str">
        <f t="shared" ref="K84:K130" si="3">IF(AND(TRIM(A84)&lt;&gt;"",TRIM(J84)&lt;&gt;""),IFERROR(DATEDIF(J84,A84,"Y"),""),"")</f>
        <v/>
      </c>
      <c r="R84" s="44"/>
      <c r="S84" s="44" t="str">
        <f t="shared" ref="S84:S130" si="4">IFERROR(IF(OR(Q84="Outreach",Q84=""),"",R84),"")</f>
        <v/>
      </c>
      <c r="T84" s="44"/>
      <c r="AR84" s="4" t="str">
        <f t="shared" ref="AR84:AR130" si="5">IF(R84&lt;&gt;"",R84*1440,"")</f>
        <v/>
      </c>
    </row>
    <row r="85" spans="4:44" s="8" customFormat="1" x14ac:dyDescent="0.25">
      <c r="D85" s="49" t="str">
        <f t="shared" si="0"/>
        <v/>
      </c>
      <c r="F85" s="5" t="str">
        <f t="shared" si="1"/>
        <v/>
      </c>
      <c r="I85" s="52">
        <f t="shared" ca="1" si="2"/>
        <v>46149</v>
      </c>
      <c r="K85" s="39" t="str">
        <f t="shared" si="3"/>
        <v/>
      </c>
      <c r="R85" s="46"/>
      <c r="S85" s="44" t="str">
        <f t="shared" si="4"/>
        <v/>
      </c>
      <c r="T85" s="46"/>
      <c r="AR85" s="4" t="str">
        <f t="shared" si="5"/>
        <v/>
      </c>
    </row>
    <row r="86" spans="4:44" s="5" customFormat="1" x14ac:dyDescent="0.25">
      <c r="D86" s="49" t="str">
        <f t="shared" si="0"/>
        <v/>
      </c>
      <c r="F86" s="5" t="str">
        <f t="shared" si="1"/>
        <v/>
      </c>
      <c r="I86" s="7">
        <f t="shared" ca="1" si="2"/>
        <v>46149</v>
      </c>
      <c r="K86" s="39" t="str">
        <f t="shared" si="3"/>
        <v/>
      </c>
      <c r="R86" s="44"/>
      <c r="S86" s="44" t="str">
        <f t="shared" si="4"/>
        <v/>
      </c>
      <c r="T86" s="44"/>
      <c r="AR86" s="4" t="str">
        <f t="shared" si="5"/>
        <v/>
      </c>
    </row>
    <row r="87" spans="4:44" s="8" customFormat="1" x14ac:dyDescent="0.25">
      <c r="D87" s="49" t="str">
        <f t="shared" si="0"/>
        <v/>
      </c>
      <c r="F87" s="5" t="str">
        <f t="shared" si="1"/>
        <v/>
      </c>
      <c r="I87" s="52">
        <f t="shared" ca="1" si="2"/>
        <v>46149</v>
      </c>
      <c r="K87" s="39" t="str">
        <f t="shared" si="3"/>
        <v/>
      </c>
      <c r="R87" s="46"/>
      <c r="S87" s="44" t="str">
        <f t="shared" si="4"/>
        <v/>
      </c>
      <c r="T87" s="46"/>
      <c r="AR87" s="4" t="str">
        <f t="shared" si="5"/>
        <v/>
      </c>
    </row>
    <row r="88" spans="4:44" s="5" customFormat="1" x14ac:dyDescent="0.25">
      <c r="D88" s="49" t="str">
        <f t="shared" si="0"/>
        <v/>
      </c>
      <c r="F88" s="5" t="str">
        <f t="shared" si="1"/>
        <v/>
      </c>
      <c r="I88" s="7">
        <f t="shared" ca="1" si="2"/>
        <v>46149</v>
      </c>
      <c r="K88" s="39" t="str">
        <f t="shared" si="3"/>
        <v/>
      </c>
      <c r="R88" s="44"/>
      <c r="S88" s="44" t="str">
        <f t="shared" si="4"/>
        <v/>
      </c>
      <c r="T88" s="44"/>
      <c r="AR88" s="4" t="str">
        <f t="shared" si="5"/>
        <v/>
      </c>
    </row>
    <row r="89" spans="4:44" s="8" customFormat="1" x14ac:dyDescent="0.25">
      <c r="D89" s="49" t="str">
        <f t="shared" si="0"/>
        <v/>
      </c>
      <c r="F89" s="5" t="str">
        <f t="shared" si="1"/>
        <v/>
      </c>
      <c r="I89" s="52">
        <f t="shared" ca="1" si="2"/>
        <v>46149</v>
      </c>
      <c r="K89" s="39" t="str">
        <f t="shared" si="3"/>
        <v/>
      </c>
      <c r="R89" s="46"/>
      <c r="S89" s="44" t="str">
        <f t="shared" si="4"/>
        <v/>
      </c>
      <c r="T89" s="46"/>
      <c r="AR89" s="4" t="str">
        <f t="shared" si="5"/>
        <v/>
      </c>
    </row>
    <row r="90" spans="4:44" s="5" customFormat="1" x14ac:dyDescent="0.25">
      <c r="D90" s="49" t="str">
        <f t="shared" si="0"/>
        <v/>
      </c>
      <c r="F90" s="5" t="str">
        <f t="shared" si="1"/>
        <v/>
      </c>
      <c r="I90" s="7">
        <f t="shared" ca="1" si="2"/>
        <v>46149</v>
      </c>
      <c r="K90" s="39" t="str">
        <f t="shared" si="3"/>
        <v/>
      </c>
      <c r="R90" s="44"/>
      <c r="S90" s="44" t="str">
        <f t="shared" si="4"/>
        <v/>
      </c>
      <c r="T90" s="44"/>
      <c r="AR90" s="4" t="str">
        <f t="shared" si="5"/>
        <v/>
      </c>
    </row>
    <row r="91" spans="4:44" s="8" customFormat="1" x14ac:dyDescent="0.25">
      <c r="D91" s="49" t="str">
        <f t="shared" si="0"/>
        <v/>
      </c>
      <c r="F91" s="5" t="str">
        <f t="shared" si="1"/>
        <v/>
      </c>
      <c r="I91" s="52">
        <f t="shared" ca="1" si="2"/>
        <v>46149</v>
      </c>
      <c r="K91" s="39" t="str">
        <f t="shared" si="3"/>
        <v/>
      </c>
      <c r="R91" s="46"/>
      <c r="S91" s="44" t="str">
        <f t="shared" si="4"/>
        <v/>
      </c>
      <c r="T91" s="46"/>
      <c r="AR91" s="4" t="str">
        <f t="shared" si="5"/>
        <v/>
      </c>
    </row>
    <row r="92" spans="4:44" s="5" customFormat="1" x14ac:dyDescent="0.25">
      <c r="D92" s="49" t="str">
        <f t="shared" si="0"/>
        <v/>
      </c>
      <c r="F92" s="5" t="str">
        <f t="shared" si="1"/>
        <v/>
      </c>
      <c r="I92" s="7">
        <f t="shared" ca="1" si="2"/>
        <v>46149</v>
      </c>
      <c r="K92" s="39" t="str">
        <f t="shared" si="3"/>
        <v/>
      </c>
      <c r="R92" s="44"/>
      <c r="S92" s="44" t="str">
        <f t="shared" si="4"/>
        <v/>
      </c>
      <c r="T92" s="44"/>
      <c r="AR92" s="4" t="str">
        <f t="shared" si="5"/>
        <v/>
      </c>
    </row>
    <row r="93" spans="4:44" s="8" customFormat="1" x14ac:dyDescent="0.25">
      <c r="D93" s="49" t="str">
        <f t="shared" si="0"/>
        <v/>
      </c>
      <c r="F93" s="5" t="str">
        <f t="shared" si="1"/>
        <v/>
      </c>
      <c r="I93" s="52">
        <f t="shared" ca="1" si="2"/>
        <v>46149</v>
      </c>
      <c r="K93" s="39" t="str">
        <f t="shared" si="3"/>
        <v/>
      </c>
      <c r="R93" s="46"/>
      <c r="S93" s="44" t="str">
        <f t="shared" si="4"/>
        <v/>
      </c>
      <c r="T93" s="46"/>
      <c r="AR93" s="4" t="str">
        <f t="shared" si="5"/>
        <v/>
      </c>
    </row>
    <row r="94" spans="4:44" s="5" customFormat="1" x14ac:dyDescent="0.25">
      <c r="D94" s="49" t="str">
        <f t="shared" si="0"/>
        <v/>
      </c>
      <c r="F94" s="5" t="str">
        <f t="shared" si="1"/>
        <v/>
      </c>
      <c r="I94" s="7">
        <f t="shared" ca="1" si="2"/>
        <v>46149</v>
      </c>
      <c r="K94" s="39" t="str">
        <f t="shared" si="3"/>
        <v/>
      </c>
      <c r="R94" s="44"/>
      <c r="S94" s="44" t="str">
        <f t="shared" si="4"/>
        <v/>
      </c>
      <c r="T94" s="44"/>
      <c r="AR94" s="4" t="str">
        <f t="shared" si="5"/>
        <v/>
      </c>
    </row>
    <row r="95" spans="4:44" s="8" customFormat="1" x14ac:dyDescent="0.25">
      <c r="D95" s="49" t="str">
        <f t="shared" si="0"/>
        <v/>
      </c>
      <c r="F95" s="5" t="str">
        <f t="shared" si="1"/>
        <v/>
      </c>
      <c r="I95" s="52">
        <f t="shared" ca="1" si="2"/>
        <v>46149</v>
      </c>
      <c r="K95" s="39" t="str">
        <f t="shared" si="3"/>
        <v/>
      </c>
      <c r="R95" s="46"/>
      <c r="S95" s="44" t="str">
        <f t="shared" si="4"/>
        <v/>
      </c>
      <c r="T95" s="46"/>
      <c r="AR95" s="4" t="str">
        <f t="shared" si="5"/>
        <v/>
      </c>
    </row>
    <row r="96" spans="4:44" s="5" customFormat="1" x14ac:dyDescent="0.25">
      <c r="D96" s="49" t="str">
        <f t="shared" si="0"/>
        <v/>
      </c>
      <c r="F96" s="5" t="str">
        <f t="shared" si="1"/>
        <v/>
      </c>
      <c r="I96" s="7">
        <f ca="1">TODAY()</f>
        <v>46149</v>
      </c>
      <c r="K96" s="39" t="str">
        <f t="shared" si="3"/>
        <v/>
      </c>
      <c r="R96" s="44"/>
      <c r="S96" s="44" t="str">
        <f t="shared" si="4"/>
        <v/>
      </c>
      <c r="T96" s="44"/>
      <c r="AR96" s="4" t="str">
        <f t="shared" si="5"/>
        <v/>
      </c>
    </row>
    <row r="97" spans="4:44" s="8" customFormat="1" x14ac:dyDescent="0.25">
      <c r="D97" s="49" t="str">
        <f t="shared" si="0"/>
        <v/>
      </c>
      <c r="F97" s="5" t="str">
        <f t="shared" si="1"/>
        <v/>
      </c>
      <c r="I97" s="52">
        <f t="shared" ref="I97:I130" ca="1" si="6">TODAY()</f>
        <v>46149</v>
      </c>
      <c r="K97" s="39" t="str">
        <f t="shared" si="3"/>
        <v/>
      </c>
      <c r="R97" s="46"/>
      <c r="S97" s="44" t="str">
        <f t="shared" si="4"/>
        <v/>
      </c>
      <c r="T97" s="46"/>
      <c r="AR97" s="4" t="str">
        <f t="shared" si="5"/>
        <v/>
      </c>
    </row>
    <row r="98" spans="4:44" s="5" customFormat="1" x14ac:dyDescent="0.25">
      <c r="D98" s="49" t="str">
        <f t="shared" si="0"/>
        <v/>
      </c>
      <c r="F98" s="5" t="str">
        <f t="shared" si="1"/>
        <v/>
      </c>
      <c r="I98" s="7">
        <f t="shared" ca="1" si="6"/>
        <v>46149</v>
      </c>
      <c r="K98" s="39" t="str">
        <f t="shared" si="3"/>
        <v/>
      </c>
      <c r="R98" s="44"/>
      <c r="S98" s="44" t="str">
        <f t="shared" si="4"/>
        <v/>
      </c>
      <c r="T98" s="44"/>
      <c r="AR98" s="4" t="str">
        <f t="shared" si="5"/>
        <v/>
      </c>
    </row>
    <row r="99" spans="4:44" s="8" customFormat="1" x14ac:dyDescent="0.25">
      <c r="D99" s="49" t="str">
        <f t="shared" si="0"/>
        <v/>
      </c>
      <c r="F99" s="5" t="str">
        <f t="shared" si="1"/>
        <v/>
      </c>
      <c r="I99" s="52">
        <f t="shared" ca="1" si="6"/>
        <v>46149</v>
      </c>
      <c r="K99" s="39" t="str">
        <f t="shared" si="3"/>
        <v/>
      </c>
      <c r="R99" s="46"/>
      <c r="S99" s="44" t="str">
        <f t="shared" si="4"/>
        <v/>
      </c>
      <c r="T99" s="46"/>
      <c r="AR99" s="4" t="str">
        <f t="shared" si="5"/>
        <v/>
      </c>
    </row>
    <row r="100" spans="4:44" s="5" customFormat="1" x14ac:dyDescent="0.25">
      <c r="D100" s="49" t="str">
        <f t="shared" si="0"/>
        <v/>
      </c>
      <c r="F100" s="5" t="str">
        <f t="shared" si="1"/>
        <v/>
      </c>
      <c r="I100" s="7">
        <f t="shared" ca="1" si="6"/>
        <v>46149</v>
      </c>
      <c r="K100" s="39" t="str">
        <f t="shared" si="3"/>
        <v/>
      </c>
      <c r="R100" s="44"/>
      <c r="S100" s="44" t="str">
        <f t="shared" si="4"/>
        <v/>
      </c>
      <c r="T100" s="44"/>
      <c r="AR100" s="4" t="str">
        <f t="shared" si="5"/>
        <v/>
      </c>
    </row>
    <row r="101" spans="4:44" s="8" customFormat="1" x14ac:dyDescent="0.25">
      <c r="D101" s="49" t="str">
        <f t="shared" si="0"/>
        <v/>
      </c>
      <c r="F101" s="5" t="str">
        <f t="shared" si="1"/>
        <v/>
      </c>
      <c r="I101" s="52">
        <f t="shared" ca="1" si="6"/>
        <v>46149</v>
      </c>
      <c r="K101" s="39" t="str">
        <f t="shared" si="3"/>
        <v/>
      </c>
      <c r="R101" s="46"/>
      <c r="S101" s="44" t="str">
        <f t="shared" si="4"/>
        <v/>
      </c>
      <c r="T101" s="46"/>
      <c r="AR101" s="4" t="str">
        <f t="shared" si="5"/>
        <v/>
      </c>
    </row>
    <row r="102" spans="4:44" s="5" customFormat="1" x14ac:dyDescent="0.25">
      <c r="D102" s="49" t="str">
        <f t="shared" si="0"/>
        <v/>
      </c>
      <c r="F102" s="5" t="str">
        <f t="shared" si="1"/>
        <v/>
      </c>
      <c r="I102" s="7">
        <f t="shared" ca="1" si="6"/>
        <v>46149</v>
      </c>
      <c r="K102" s="39" t="str">
        <f t="shared" si="3"/>
        <v/>
      </c>
      <c r="R102" s="44"/>
      <c r="S102" s="44" t="str">
        <f t="shared" si="4"/>
        <v/>
      </c>
      <c r="T102" s="44"/>
      <c r="AR102" s="4" t="str">
        <f t="shared" si="5"/>
        <v/>
      </c>
    </row>
    <row r="103" spans="4:44" s="8" customFormat="1" x14ac:dyDescent="0.25">
      <c r="D103" s="49" t="str">
        <f t="shared" si="0"/>
        <v/>
      </c>
      <c r="F103" s="5" t="str">
        <f t="shared" si="1"/>
        <v/>
      </c>
      <c r="I103" s="52">
        <f t="shared" ca="1" si="6"/>
        <v>46149</v>
      </c>
      <c r="K103" s="39" t="str">
        <f t="shared" si="3"/>
        <v/>
      </c>
      <c r="R103" s="46"/>
      <c r="S103" s="44" t="str">
        <f t="shared" si="4"/>
        <v/>
      </c>
      <c r="T103" s="46"/>
      <c r="AR103" s="4" t="str">
        <f t="shared" si="5"/>
        <v/>
      </c>
    </row>
    <row r="104" spans="4:44" s="5" customFormat="1" x14ac:dyDescent="0.25">
      <c r="D104" s="49" t="str">
        <f t="shared" si="0"/>
        <v/>
      </c>
      <c r="F104" s="5" t="str">
        <f t="shared" si="1"/>
        <v/>
      </c>
      <c r="I104" s="7">
        <f t="shared" ca="1" si="6"/>
        <v>46149</v>
      </c>
      <c r="K104" s="39" t="str">
        <f t="shared" si="3"/>
        <v/>
      </c>
      <c r="R104" s="44"/>
      <c r="S104" s="44" t="str">
        <f t="shared" si="4"/>
        <v/>
      </c>
      <c r="T104" s="44"/>
      <c r="AR104" s="4" t="str">
        <f t="shared" si="5"/>
        <v/>
      </c>
    </row>
    <row r="105" spans="4:44" s="8" customFormat="1" x14ac:dyDescent="0.25">
      <c r="D105" s="49" t="str">
        <f t="shared" si="0"/>
        <v/>
      </c>
      <c r="F105" s="5" t="str">
        <f t="shared" si="1"/>
        <v/>
      </c>
      <c r="I105" s="52">
        <f t="shared" ca="1" si="6"/>
        <v>46149</v>
      </c>
      <c r="K105" s="39" t="str">
        <f t="shared" si="3"/>
        <v/>
      </c>
      <c r="R105" s="46"/>
      <c r="S105" s="44" t="str">
        <f t="shared" si="4"/>
        <v/>
      </c>
      <c r="T105" s="46"/>
      <c r="AR105" s="4" t="str">
        <f t="shared" si="5"/>
        <v/>
      </c>
    </row>
    <row r="106" spans="4:44" s="5" customFormat="1" x14ac:dyDescent="0.25">
      <c r="D106" s="49" t="str">
        <f t="shared" si="0"/>
        <v/>
      </c>
      <c r="F106" s="5" t="str">
        <f t="shared" si="1"/>
        <v/>
      </c>
      <c r="I106" s="7">
        <f t="shared" ca="1" si="6"/>
        <v>46149</v>
      </c>
      <c r="K106" s="39" t="str">
        <f t="shared" si="3"/>
        <v/>
      </c>
      <c r="R106" s="44"/>
      <c r="S106" s="44" t="str">
        <f t="shared" si="4"/>
        <v/>
      </c>
      <c r="T106" s="44"/>
      <c r="AR106" s="4" t="str">
        <f t="shared" si="5"/>
        <v/>
      </c>
    </row>
    <row r="107" spans="4:44" s="8" customFormat="1" x14ac:dyDescent="0.25">
      <c r="D107" s="49" t="str">
        <f t="shared" si="0"/>
        <v/>
      </c>
      <c r="F107" s="5" t="str">
        <f t="shared" si="1"/>
        <v/>
      </c>
      <c r="I107" s="52">
        <f t="shared" ca="1" si="6"/>
        <v>46149</v>
      </c>
      <c r="K107" s="39" t="str">
        <f t="shared" si="3"/>
        <v/>
      </c>
      <c r="R107" s="46"/>
      <c r="S107" s="44" t="str">
        <f t="shared" si="4"/>
        <v/>
      </c>
      <c r="T107" s="46"/>
      <c r="AR107" s="4" t="str">
        <f t="shared" si="5"/>
        <v/>
      </c>
    </row>
    <row r="108" spans="4:44" s="5" customFormat="1" x14ac:dyDescent="0.25">
      <c r="D108" s="49" t="str">
        <f t="shared" si="0"/>
        <v/>
      </c>
      <c r="F108" s="5" t="str">
        <f t="shared" si="1"/>
        <v/>
      </c>
      <c r="I108" s="7">
        <f t="shared" ca="1" si="6"/>
        <v>46149</v>
      </c>
      <c r="K108" s="39" t="str">
        <f t="shared" si="3"/>
        <v/>
      </c>
      <c r="R108" s="44"/>
      <c r="S108" s="44" t="str">
        <f t="shared" si="4"/>
        <v/>
      </c>
      <c r="T108" s="44"/>
      <c r="AR108" s="4" t="str">
        <f t="shared" si="5"/>
        <v/>
      </c>
    </row>
    <row r="109" spans="4:44" s="8" customFormat="1" x14ac:dyDescent="0.25">
      <c r="D109" s="49" t="str">
        <f t="shared" si="0"/>
        <v/>
      </c>
      <c r="F109" s="5" t="str">
        <f t="shared" si="1"/>
        <v/>
      </c>
      <c r="I109" s="52">
        <f t="shared" ca="1" si="6"/>
        <v>46149</v>
      </c>
      <c r="K109" s="39" t="str">
        <f t="shared" si="3"/>
        <v/>
      </c>
      <c r="R109" s="46"/>
      <c r="S109" s="44" t="str">
        <f t="shared" si="4"/>
        <v/>
      </c>
      <c r="T109" s="46"/>
      <c r="AR109" s="4" t="str">
        <f t="shared" si="5"/>
        <v/>
      </c>
    </row>
    <row r="110" spans="4:44" s="5" customFormat="1" x14ac:dyDescent="0.25">
      <c r="D110" s="49" t="str">
        <f t="shared" si="0"/>
        <v/>
      </c>
      <c r="F110" s="5" t="str">
        <f t="shared" si="1"/>
        <v/>
      </c>
      <c r="I110" s="7">
        <f t="shared" ca="1" si="6"/>
        <v>46149</v>
      </c>
      <c r="K110" s="39" t="str">
        <f t="shared" si="3"/>
        <v/>
      </c>
      <c r="R110" s="44"/>
      <c r="S110" s="44" t="str">
        <f t="shared" si="4"/>
        <v/>
      </c>
      <c r="T110" s="44"/>
      <c r="AR110" s="4" t="str">
        <f t="shared" si="5"/>
        <v/>
      </c>
    </row>
    <row r="111" spans="4:44" s="8" customFormat="1" x14ac:dyDescent="0.25">
      <c r="D111" s="49" t="str">
        <f t="shared" si="0"/>
        <v/>
      </c>
      <c r="F111" s="5" t="str">
        <f t="shared" si="1"/>
        <v/>
      </c>
      <c r="I111" s="52">
        <f t="shared" ca="1" si="6"/>
        <v>46149</v>
      </c>
      <c r="K111" s="39" t="str">
        <f t="shared" si="3"/>
        <v/>
      </c>
      <c r="R111" s="46"/>
      <c r="S111" s="44" t="str">
        <f t="shared" si="4"/>
        <v/>
      </c>
      <c r="T111" s="46"/>
      <c r="AR111" s="4" t="str">
        <f t="shared" si="5"/>
        <v/>
      </c>
    </row>
    <row r="112" spans="4:44" s="5" customFormat="1" x14ac:dyDescent="0.25">
      <c r="D112" s="49" t="str">
        <f t="shared" si="0"/>
        <v/>
      </c>
      <c r="F112" s="5" t="str">
        <f t="shared" si="1"/>
        <v/>
      </c>
      <c r="I112" s="7">
        <f t="shared" ca="1" si="6"/>
        <v>46149</v>
      </c>
      <c r="K112" s="39" t="str">
        <f t="shared" si="3"/>
        <v/>
      </c>
      <c r="R112" s="44"/>
      <c r="S112" s="44" t="str">
        <f t="shared" si="4"/>
        <v/>
      </c>
      <c r="T112" s="44"/>
      <c r="AR112" s="4" t="str">
        <f t="shared" si="5"/>
        <v/>
      </c>
    </row>
    <row r="113" spans="4:44" s="8" customFormat="1" x14ac:dyDescent="0.25">
      <c r="D113" s="49" t="str">
        <f t="shared" si="0"/>
        <v/>
      </c>
      <c r="F113" s="5" t="str">
        <f t="shared" si="1"/>
        <v/>
      </c>
      <c r="I113" s="52">
        <f t="shared" ca="1" si="6"/>
        <v>46149</v>
      </c>
      <c r="K113" s="39" t="str">
        <f t="shared" si="3"/>
        <v/>
      </c>
      <c r="R113" s="46"/>
      <c r="S113" s="44" t="str">
        <f t="shared" si="4"/>
        <v/>
      </c>
      <c r="T113" s="46"/>
      <c r="AR113" s="4" t="str">
        <f t="shared" si="5"/>
        <v/>
      </c>
    </row>
    <row r="114" spans="4:44" s="5" customFormat="1" x14ac:dyDescent="0.25">
      <c r="D114" s="49" t="str">
        <f t="shared" si="0"/>
        <v/>
      </c>
      <c r="F114" s="5" t="str">
        <f t="shared" si="1"/>
        <v/>
      </c>
      <c r="I114" s="7">
        <f t="shared" ca="1" si="6"/>
        <v>46149</v>
      </c>
      <c r="K114" s="39" t="str">
        <f t="shared" si="3"/>
        <v/>
      </c>
      <c r="R114" s="44"/>
      <c r="S114" s="44" t="str">
        <f t="shared" si="4"/>
        <v/>
      </c>
      <c r="T114" s="44"/>
      <c r="AR114" s="4" t="str">
        <f t="shared" si="5"/>
        <v/>
      </c>
    </row>
    <row r="115" spans="4:44" s="8" customFormat="1" x14ac:dyDescent="0.25">
      <c r="D115" s="49" t="str">
        <f t="shared" si="0"/>
        <v/>
      </c>
      <c r="F115" s="5" t="str">
        <f t="shared" si="1"/>
        <v/>
      </c>
      <c r="I115" s="52">
        <f t="shared" ca="1" si="6"/>
        <v>46149</v>
      </c>
      <c r="K115" s="39" t="str">
        <f t="shared" si="3"/>
        <v/>
      </c>
      <c r="R115" s="46"/>
      <c r="S115" s="44" t="str">
        <f t="shared" si="4"/>
        <v/>
      </c>
      <c r="T115" s="46"/>
      <c r="AR115" s="4" t="str">
        <f t="shared" si="5"/>
        <v/>
      </c>
    </row>
    <row r="116" spans="4:44" s="5" customFormat="1" x14ac:dyDescent="0.25">
      <c r="D116" s="49" t="str">
        <f t="shared" si="0"/>
        <v/>
      </c>
      <c r="F116" s="5" t="str">
        <f t="shared" si="1"/>
        <v/>
      </c>
      <c r="I116" s="7">
        <f t="shared" ca="1" si="6"/>
        <v>46149</v>
      </c>
      <c r="K116" s="39" t="str">
        <f t="shared" si="3"/>
        <v/>
      </c>
      <c r="R116" s="44"/>
      <c r="S116" s="44" t="str">
        <f t="shared" si="4"/>
        <v/>
      </c>
      <c r="T116" s="44"/>
      <c r="AR116" s="4" t="str">
        <f t="shared" si="5"/>
        <v/>
      </c>
    </row>
    <row r="117" spans="4:44" s="8" customFormat="1" x14ac:dyDescent="0.25">
      <c r="D117" s="49" t="str">
        <f t="shared" si="0"/>
        <v/>
      </c>
      <c r="F117" s="5" t="str">
        <f t="shared" si="1"/>
        <v/>
      </c>
      <c r="I117" s="52">
        <f t="shared" ca="1" si="6"/>
        <v>46149</v>
      </c>
      <c r="K117" s="39" t="str">
        <f t="shared" si="3"/>
        <v/>
      </c>
      <c r="R117" s="46"/>
      <c r="S117" s="44" t="str">
        <f t="shared" si="4"/>
        <v/>
      </c>
      <c r="T117" s="46"/>
      <c r="AR117" s="4" t="str">
        <f t="shared" si="5"/>
        <v/>
      </c>
    </row>
    <row r="118" spans="4:44" s="5" customFormat="1" x14ac:dyDescent="0.25">
      <c r="D118" s="49" t="str">
        <f t="shared" si="0"/>
        <v/>
      </c>
      <c r="F118" s="5" t="str">
        <f t="shared" si="1"/>
        <v/>
      </c>
      <c r="I118" s="7">
        <f t="shared" ca="1" si="6"/>
        <v>46149</v>
      </c>
      <c r="K118" s="39" t="str">
        <f t="shared" si="3"/>
        <v/>
      </c>
      <c r="R118" s="44"/>
      <c r="S118" s="44" t="str">
        <f t="shared" si="4"/>
        <v/>
      </c>
      <c r="T118" s="44"/>
      <c r="AR118" s="4" t="str">
        <f t="shared" si="5"/>
        <v/>
      </c>
    </row>
    <row r="119" spans="4:44" s="8" customFormat="1" x14ac:dyDescent="0.25">
      <c r="D119" s="49" t="str">
        <f t="shared" si="0"/>
        <v/>
      </c>
      <c r="F119" s="5" t="str">
        <f t="shared" si="1"/>
        <v/>
      </c>
      <c r="I119" s="52">
        <f t="shared" ca="1" si="6"/>
        <v>46149</v>
      </c>
      <c r="K119" s="39" t="str">
        <f t="shared" si="3"/>
        <v/>
      </c>
      <c r="R119" s="46"/>
      <c r="S119" s="44" t="str">
        <f t="shared" si="4"/>
        <v/>
      </c>
      <c r="T119" s="46"/>
      <c r="AR119" s="4" t="str">
        <f t="shared" si="5"/>
        <v/>
      </c>
    </row>
    <row r="120" spans="4:44" s="5" customFormat="1" x14ac:dyDescent="0.25">
      <c r="D120" s="49" t="str">
        <f t="shared" si="0"/>
        <v/>
      </c>
      <c r="F120" s="5" t="str">
        <f t="shared" si="1"/>
        <v/>
      </c>
      <c r="I120" s="7">
        <f t="shared" ca="1" si="6"/>
        <v>46149</v>
      </c>
      <c r="K120" s="39" t="str">
        <f t="shared" si="3"/>
        <v/>
      </c>
      <c r="R120" s="44"/>
      <c r="S120" s="44" t="str">
        <f t="shared" si="4"/>
        <v/>
      </c>
      <c r="T120" s="44"/>
      <c r="AR120" s="4" t="str">
        <f t="shared" si="5"/>
        <v/>
      </c>
    </row>
    <row r="121" spans="4:44" s="8" customFormat="1" x14ac:dyDescent="0.25">
      <c r="D121" s="49" t="str">
        <f t="shared" si="0"/>
        <v/>
      </c>
      <c r="F121" s="5" t="str">
        <f t="shared" si="1"/>
        <v/>
      </c>
      <c r="I121" s="52">
        <f t="shared" ca="1" si="6"/>
        <v>46149</v>
      </c>
      <c r="K121" s="39" t="str">
        <f t="shared" si="3"/>
        <v/>
      </c>
      <c r="R121" s="46"/>
      <c r="S121" s="44" t="str">
        <f t="shared" si="4"/>
        <v/>
      </c>
      <c r="T121" s="46"/>
      <c r="AR121" s="4" t="str">
        <f t="shared" si="5"/>
        <v/>
      </c>
    </row>
    <row r="122" spans="4:44" s="5" customFormat="1" x14ac:dyDescent="0.25">
      <c r="D122" s="49" t="str">
        <f t="shared" si="0"/>
        <v/>
      </c>
      <c r="F122" s="5" t="str">
        <f t="shared" si="1"/>
        <v/>
      </c>
      <c r="I122" s="7">
        <f t="shared" ca="1" si="6"/>
        <v>46149</v>
      </c>
      <c r="K122" s="39" t="str">
        <f t="shared" si="3"/>
        <v/>
      </c>
      <c r="R122" s="44"/>
      <c r="S122" s="44" t="str">
        <f t="shared" si="4"/>
        <v/>
      </c>
      <c r="T122" s="44"/>
      <c r="AR122" s="4" t="str">
        <f t="shared" si="5"/>
        <v/>
      </c>
    </row>
    <row r="123" spans="4:44" s="8" customFormat="1" x14ac:dyDescent="0.25">
      <c r="D123" s="49" t="str">
        <f t="shared" si="0"/>
        <v/>
      </c>
      <c r="F123" s="5" t="str">
        <f t="shared" si="1"/>
        <v/>
      </c>
      <c r="I123" s="52">
        <f t="shared" ca="1" si="6"/>
        <v>46149</v>
      </c>
      <c r="K123" s="39" t="str">
        <f t="shared" si="3"/>
        <v/>
      </c>
      <c r="R123" s="46"/>
      <c r="S123" s="44" t="str">
        <f t="shared" si="4"/>
        <v/>
      </c>
      <c r="T123" s="46"/>
      <c r="AR123" s="4" t="str">
        <f t="shared" si="5"/>
        <v/>
      </c>
    </row>
    <row r="124" spans="4:44" s="5" customFormat="1" x14ac:dyDescent="0.25">
      <c r="D124" s="49" t="str">
        <f t="shared" si="0"/>
        <v/>
      </c>
      <c r="F124" s="5" t="str">
        <f t="shared" si="1"/>
        <v/>
      </c>
      <c r="I124" s="7">
        <f t="shared" ca="1" si="6"/>
        <v>46149</v>
      </c>
      <c r="K124" s="39" t="str">
        <f t="shared" si="3"/>
        <v/>
      </c>
      <c r="R124" s="44"/>
      <c r="S124" s="44" t="str">
        <f t="shared" si="4"/>
        <v/>
      </c>
      <c r="T124" s="44"/>
      <c r="AR124" s="4" t="str">
        <f t="shared" si="5"/>
        <v/>
      </c>
    </row>
    <row r="125" spans="4:44" s="8" customFormat="1" x14ac:dyDescent="0.25">
      <c r="D125" s="49" t="str">
        <f t="shared" si="0"/>
        <v/>
      </c>
      <c r="F125" s="5" t="str">
        <f t="shared" si="1"/>
        <v/>
      </c>
      <c r="I125" s="52">
        <f ca="1">TODAY()</f>
        <v>46149</v>
      </c>
      <c r="K125" s="39" t="str">
        <f t="shared" si="3"/>
        <v/>
      </c>
      <c r="R125" s="46"/>
      <c r="S125" s="44" t="str">
        <f t="shared" si="4"/>
        <v/>
      </c>
      <c r="T125" s="46"/>
      <c r="AR125" s="4" t="str">
        <f t="shared" si="5"/>
        <v/>
      </c>
    </row>
    <row r="126" spans="4:44" s="5" customFormat="1" x14ac:dyDescent="0.25">
      <c r="D126" s="49" t="str">
        <f t="shared" si="0"/>
        <v/>
      </c>
      <c r="F126" s="5" t="str">
        <f t="shared" si="1"/>
        <v/>
      </c>
      <c r="I126" s="7">
        <f t="shared" ca="1" si="6"/>
        <v>46149</v>
      </c>
      <c r="K126" s="39" t="str">
        <f t="shared" si="3"/>
        <v/>
      </c>
      <c r="R126" s="44"/>
      <c r="S126" s="44" t="str">
        <f t="shared" si="4"/>
        <v/>
      </c>
      <c r="T126" s="44"/>
      <c r="AR126" s="4" t="str">
        <f t="shared" si="5"/>
        <v/>
      </c>
    </row>
    <row r="127" spans="4:44" s="8" customFormat="1" x14ac:dyDescent="0.25">
      <c r="D127" s="49" t="str">
        <f t="shared" si="0"/>
        <v/>
      </c>
      <c r="F127" s="5" t="str">
        <f t="shared" si="1"/>
        <v/>
      </c>
      <c r="I127" s="52">
        <f t="shared" ca="1" si="6"/>
        <v>46149</v>
      </c>
      <c r="K127" s="39" t="str">
        <f t="shared" si="3"/>
        <v/>
      </c>
      <c r="R127" s="46"/>
      <c r="S127" s="44" t="str">
        <f t="shared" si="4"/>
        <v/>
      </c>
      <c r="T127" s="46"/>
      <c r="AR127" s="4" t="str">
        <f t="shared" si="5"/>
        <v/>
      </c>
    </row>
    <row r="128" spans="4:44" s="5" customFormat="1" x14ac:dyDescent="0.25">
      <c r="D128" s="49" t="str">
        <f t="shared" si="0"/>
        <v/>
      </c>
      <c r="F128" s="5" t="str">
        <f t="shared" si="1"/>
        <v/>
      </c>
      <c r="I128" s="7">
        <f t="shared" ca="1" si="6"/>
        <v>46149</v>
      </c>
      <c r="K128" s="39" t="str">
        <f t="shared" si="3"/>
        <v/>
      </c>
      <c r="R128" s="44"/>
      <c r="S128" s="44" t="str">
        <f t="shared" si="4"/>
        <v/>
      </c>
      <c r="T128" s="44"/>
      <c r="AR128" s="4" t="str">
        <f t="shared" si="5"/>
        <v/>
      </c>
    </row>
    <row r="129" spans="4:44" s="8" customFormat="1" x14ac:dyDescent="0.25">
      <c r="D129" s="49" t="str">
        <f t="shared" si="0"/>
        <v/>
      </c>
      <c r="F129" s="5" t="str">
        <f t="shared" si="1"/>
        <v/>
      </c>
      <c r="I129" s="52">
        <f t="shared" ca="1" si="6"/>
        <v>46149</v>
      </c>
      <c r="K129" s="39" t="str">
        <f t="shared" si="3"/>
        <v/>
      </c>
      <c r="R129" s="46"/>
      <c r="S129" s="44" t="str">
        <f t="shared" si="4"/>
        <v/>
      </c>
      <c r="T129" s="46"/>
      <c r="AR129" s="4" t="str">
        <f t="shared" si="5"/>
        <v/>
      </c>
    </row>
    <row r="130" spans="4:44" s="5" customFormat="1" x14ac:dyDescent="0.25">
      <c r="D130" s="49" t="str">
        <f t="shared" si="0"/>
        <v/>
      </c>
      <c r="F130" s="5" t="str">
        <f t="shared" si="1"/>
        <v/>
      </c>
      <c r="I130" s="7">
        <f t="shared" ca="1" si="6"/>
        <v>46149</v>
      </c>
      <c r="K130" s="39" t="str">
        <f t="shared" si="3"/>
        <v/>
      </c>
      <c r="R130" s="44"/>
      <c r="S130" s="44" t="str">
        <f t="shared" si="4"/>
        <v/>
      </c>
      <c r="T130" s="44"/>
      <c r="AR130" s="4" t="str">
        <f t="shared" si="5"/>
        <v/>
      </c>
    </row>
    <row r="131" spans="4:44" s="8" customFormat="1" x14ac:dyDescent="0.25">
      <c r="D131" s="49" t="str">
        <f t="shared" ref="D131:D194" si="7">IF(TRIM(F131)="","",COUNTIF($F$2:$F$200,F131))</f>
        <v/>
      </c>
      <c r="F131" s="5" t="str">
        <f t="shared" ref="F131:F194" si="8">IF(AND(LEN(TRIM(G131))=0,LEN(TRIM(H131))=0),"",CONCATENATE(TRIM(G131),", ",TRIM(H131)))</f>
        <v/>
      </c>
      <c r="I131" s="52">
        <f ca="1">TODAY()</f>
        <v>46149</v>
      </c>
      <c r="K131" s="39" t="str">
        <f t="shared" ref="K131:K194" si="9">IF(AND(TRIM(A131)&lt;&gt;"",TRIM(J131)&lt;&gt;""),IFERROR(DATEDIF(J131,A131,"Y"),""),"")</f>
        <v/>
      </c>
      <c r="R131" s="46"/>
      <c r="S131" s="44" t="str">
        <f t="shared" ref="S131:S194" si="10">IFERROR(IF(OR(Q131="Outreach",Q131=""),"",R131),"")</f>
        <v/>
      </c>
      <c r="T131" s="46"/>
      <c r="AR131" s="4" t="str">
        <f t="shared" ref="AR131:AR194" si="11">IF(R131&lt;&gt;"",R131*1440,"")</f>
        <v/>
      </c>
    </row>
    <row r="132" spans="4:44" s="5" customFormat="1" x14ac:dyDescent="0.25">
      <c r="D132" s="49" t="str">
        <f t="shared" si="7"/>
        <v/>
      </c>
      <c r="F132" s="5" t="str">
        <f t="shared" si="8"/>
        <v/>
      </c>
      <c r="I132" s="7">
        <f t="shared" ref="I132:I174" ca="1" si="12">TODAY()</f>
        <v>46149</v>
      </c>
      <c r="K132" s="39" t="str">
        <f t="shared" si="9"/>
        <v/>
      </c>
      <c r="R132" s="44"/>
      <c r="S132" s="44" t="str">
        <f t="shared" si="10"/>
        <v/>
      </c>
      <c r="T132" s="44"/>
      <c r="AR132" s="4" t="str">
        <f t="shared" si="11"/>
        <v/>
      </c>
    </row>
    <row r="133" spans="4:44" s="8" customFormat="1" x14ac:dyDescent="0.25">
      <c r="D133" s="49" t="str">
        <f t="shared" si="7"/>
        <v/>
      </c>
      <c r="F133" s="5" t="str">
        <f t="shared" si="8"/>
        <v/>
      </c>
      <c r="I133" s="52">
        <f t="shared" ca="1" si="12"/>
        <v>46149</v>
      </c>
      <c r="K133" s="39" t="str">
        <f t="shared" si="9"/>
        <v/>
      </c>
      <c r="R133" s="46"/>
      <c r="S133" s="44" t="str">
        <f t="shared" si="10"/>
        <v/>
      </c>
      <c r="T133" s="46"/>
      <c r="AR133" s="4" t="str">
        <f t="shared" si="11"/>
        <v/>
      </c>
    </row>
    <row r="134" spans="4:44" s="5" customFormat="1" x14ac:dyDescent="0.25">
      <c r="D134" s="49" t="str">
        <f t="shared" si="7"/>
        <v/>
      </c>
      <c r="F134" s="5" t="str">
        <f t="shared" si="8"/>
        <v/>
      </c>
      <c r="I134" s="7">
        <f t="shared" ca="1" si="12"/>
        <v>46149</v>
      </c>
      <c r="K134" s="39" t="str">
        <f t="shared" si="9"/>
        <v/>
      </c>
      <c r="R134" s="44"/>
      <c r="S134" s="44" t="str">
        <f t="shared" si="10"/>
        <v/>
      </c>
      <c r="T134" s="44"/>
      <c r="AR134" s="4" t="str">
        <f t="shared" si="11"/>
        <v/>
      </c>
    </row>
    <row r="135" spans="4:44" s="8" customFormat="1" x14ac:dyDescent="0.25">
      <c r="D135" s="49" t="str">
        <f t="shared" si="7"/>
        <v/>
      </c>
      <c r="F135" s="5" t="str">
        <f t="shared" si="8"/>
        <v/>
      </c>
      <c r="I135" s="52">
        <f t="shared" ca="1" si="12"/>
        <v>46149</v>
      </c>
      <c r="K135" s="39" t="str">
        <f t="shared" si="9"/>
        <v/>
      </c>
      <c r="R135" s="46"/>
      <c r="S135" s="44" t="str">
        <f t="shared" si="10"/>
        <v/>
      </c>
      <c r="T135" s="46"/>
      <c r="AR135" s="4" t="str">
        <f t="shared" si="11"/>
        <v/>
      </c>
    </row>
    <row r="136" spans="4:44" s="5" customFormat="1" x14ac:dyDescent="0.25">
      <c r="D136" s="49" t="str">
        <f t="shared" si="7"/>
        <v/>
      </c>
      <c r="F136" s="5" t="str">
        <f t="shared" si="8"/>
        <v/>
      </c>
      <c r="I136" s="7">
        <f t="shared" ca="1" si="12"/>
        <v>46149</v>
      </c>
      <c r="K136" s="39" t="str">
        <f t="shared" si="9"/>
        <v/>
      </c>
      <c r="R136" s="44"/>
      <c r="S136" s="44" t="str">
        <f t="shared" si="10"/>
        <v/>
      </c>
      <c r="T136" s="44"/>
      <c r="AR136" s="4" t="str">
        <f t="shared" si="11"/>
        <v/>
      </c>
    </row>
    <row r="137" spans="4:44" s="8" customFormat="1" x14ac:dyDescent="0.25">
      <c r="D137" s="49" t="str">
        <f t="shared" si="7"/>
        <v/>
      </c>
      <c r="F137" s="5" t="str">
        <f t="shared" si="8"/>
        <v/>
      </c>
      <c r="I137" s="52">
        <f t="shared" ca="1" si="12"/>
        <v>46149</v>
      </c>
      <c r="K137" s="39" t="str">
        <f t="shared" si="9"/>
        <v/>
      </c>
      <c r="R137" s="46"/>
      <c r="S137" s="44" t="str">
        <f t="shared" si="10"/>
        <v/>
      </c>
      <c r="T137" s="46"/>
      <c r="AR137" s="4" t="str">
        <f t="shared" si="11"/>
        <v/>
      </c>
    </row>
    <row r="138" spans="4:44" s="5" customFormat="1" x14ac:dyDescent="0.25">
      <c r="D138" s="49" t="str">
        <f t="shared" si="7"/>
        <v/>
      </c>
      <c r="F138" s="5" t="str">
        <f t="shared" si="8"/>
        <v/>
      </c>
      <c r="I138" s="7">
        <f t="shared" ca="1" si="12"/>
        <v>46149</v>
      </c>
      <c r="K138" s="39" t="str">
        <f t="shared" si="9"/>
        <v/>
      </c>
      <c r="R138" s="44"/>
      <c r="S138" s="44" t="str">
        <f t="shared" si="10"/>
        <v/>
      </c>
      <c r="T138" s="44"/>
      <c r="AR138" s="4" t="str">
        <f t="shared" si="11"/>
        <v/>
      </c>
    </row>
    <row r="139" spans="4:44" s="8" customFormat="1" x14ac:dyDescent="0.25">
      <c r="D139" s="49" t="str">
        <f t="shared" si="7"/>
        <v/>
      </c>
      <c r="F139" s="5" t="str">
        <f t="shared" si="8"/>
        <v/>
      </c>
      <c r="I139" s="52">
        <f t="shared" ca="1" si="12"/>
        <v>46149</v>
      </c>
      <c r="K139" s="39" t="str">
        <f t="shared" si="9"/>
        <v/>
      </c>
      <c r="R139" s="46"/>
      <c r="S139" s="44" t="str">
        <f t="shared" si="10"/>
        <v/>
      </c>
      <c r="T139" s="46"/>
      <c r="AR139" s="4" t="str">
        <f t="shared" si="11"/>
        <v/>
      </c>
    </row>
    <row r="140" spans="4:44" s="5" customFormat="1" x14ac:dyDescent="0.25">
      <c r="D140" s="49" t="str">
        <f t="shared" si="7"/>
        <v/>
      </c>
      <c r="F140" s="5" t="str">
        <f t="shared" si="8"/>
        <v/>
      </c>
      <c r="I140" s="7">
        <f t="shared" ca="1" si="12"/>
        <v>46149</v>
      </c>
      <c r="K140" s="39" t="str">
        <f t="shared" si="9"/>
        <v/>
      </c>
      <c r="R140" s="44"/>
      <c r="S140" s="44" t="str">
        <f t="shared" si="10"/>
        <v/>
      </c>
      <c r="T140" s="44"/>
      <c r="AR140" s="4" t="str">
        <f t="shared" si="11"/>
        <v/>
      </c>
    </row>
    <row r="141" spans="4:44" s="8" customFormat="1" x14ac:dyDescent="0.25">
      <c r="D141" s="49" t="str">
        <f t="shared" si="7"/>
        <v/>
      </c>
      <c r="F141" s="5" t="str">
        <f t="shared" si="8"/>
        <v/>
      </c>
      <c r="I141" s="52">
        <f t="shared" ca="1" si="12"/>
        <v>46149</v>
      </c>
      <c r="K141" s="39" t="str">
        <f t="shared" si="9"/>
        <v/>
      </c>
      <c r="R141" s="46"/>
      <c r="S141" s="44" t="str">
        <f t="shared" si="10"/>
        <v/>
      </c>
      <c r="T141" s="46"/>
      <c r="AR141" s="4" t="str">
        <f t="shared" si="11"/>
        <v/>
      </c>
    </row>
    <row r="142" spans="4:44" s="5" customFormat="1" x14ac:dyDescent="0.25">
      <c r="D142" s="49" t="str">
        <f t="shared" si="7"/>
        <v/>
      </c>
      <c r="F142" s="5" t="str">
        <f t="shared" si="8"/>
        <v/>
      </c>
      <c r="I142" s="7">
        <f t="shared" ca="1" si="12"/>
        <v>46149</v>
      </c>
      <c r="K142" s="39" t="str">
        <f t="shared" si="9"/>
        <v/>
      </c>
      <c r="R142" s="44"/>
      <c r="S142" s="44" t="str">
        <f t="shared" si="10"/>
        <v/>
      </c>
      <c r="T142" s="44"/>
      <c r="AR142" s="4" t="str">
        <f t="shared" si="11"/>
        <v/>
      </c>
    </row>
    <row r="143" spans="4:44" s="8" customFormat="1" x14ac:dyDescent="0.25">
      <c r="D143" s="49" t="str">
        <f t="shared" si="7"/>
        <v/>
      </c>
      <c r="F143" s="5" t="str">
        <f t="shared" si="8"/>
        <v/>
      </c>
      <c r="I143" s="52">
        <f t="shared" ca="1" si="12"/>
        <v>46149</v>
      </c>
      <c r="K143" s="39" t="str">
        <f t="shared" si="9"/>
        <v/>
      </c>
      <c r="R143" s="46"/>
      <c r="S143" s="44" t="str">
        <f t="shared" si="10"/>
        <v/>
      </c>
      <c r="T143" s="46"/>
      <c r="AR143" s="4" t="str">
        <f t="shared" si="11"/>
        <v/>
      </c>
    </row>
    <row r="144" spans="4:44" s="5" customFormat="1" x14ac:dyDescent="0.25">
      <c r="D144" s="49" t="str">
        <f t="shared" si="7"/>
        <v/>
      </c>
      <c r="F144" s="5" t="str">
        <f t="shared" si="8"/>
        <v/>
      </c>
      <c r="I144" s="7">
        <f t="shared" ca="1" si="12"/>
        <v>46149</v>
      </c>
      <c r="K144" s="39" t="str">
        <f t="shared" si="9"/>
        <v/>
      </c>
      <c r="R144" s="44"/>
      <c r="S144" s="44" t="str">
        <f t="shared" si="10"/>
        <v/>
      </c>
      <c r="T144" s="44"/>
      <c r="AR144" s="4" t="str">
        <f t="shared" si="11"/>
        <v/>
      </c>
    </row>
    <row r="145" spans="4:44" s="8" customFormat="1" x14ac:dyDescent="0.25">
      <c r="D145" s="49" t="str">
        <f t="shared" si="7"/>
        <v/>
      </c>
      <c r="F145" s="5" t="str">
        <f t="shared" si="8"/>
        <v/>
      </c>
      <c r="I145" s="52">
        <f t="shared" ca="1" si="12"/>
        <v>46149</v>
      </c>
      <c r="K145" s="39" t="str">
        <f t="shared" si="9"/>
        <v/>
      </c>
      <c r="R145" s="46"/>
      <c r="S145" s="44" t="str">
        <f t="shared" si="10"/>
        <v/>
      </c>
      <c r="T145" s="46"/>
      <c r="AR145" s="4" t="str">
        <f t="shared" si="11"/>
        <v/>
      </c>
    </row>
    <row r="146" spans="4:44" s="5" customFormat="1" x14ac:dyDescent="0.25">
      <c r="D146" s="49" t="str">
        <f t="shared" si="7"/>
        <v/>
      </c>
      <c r="F146" s="5" t="str">
        <f t="shared" si="8"/>
        <v/>
      </c>
      <c r="I146" s="7">
        <f t="shared" ca="1" si="12"/>
        <v>46149</v>
      </c>
      <c r="K146" s="39" t="str">
        <f t="shared" si="9"/>
        <v/>
      </c>
      <c r="R146" s="44"/>
      <c r="S146" s="44" t="str">
        <f t="shared" si="10"/>
        <v/>
      </c>
      <c r="T146" s="44"/>
      <c r="AR146" s="4" t="str">
        <f t="shared" si="11"/>
        <v/>
      </c>
    </row>
    <row r="147" spans="4:44" s="8" customFormat="1" x14ac:dyDescent="0.25">
      <c r="D147" s="49" t="str">
        <f t="shared" si="7"/>
        <v/>
      </c>
      <c r="F147" s="5" t="str">
        <f t="shared" si="8"/>
        <v/>
      </c>
      <c r="I147" s="52">
        <f t="shared" ca="1" si="12"/>
        <v>46149</v>
      </c>
      <c r="K147" s="39" t="str">
        <f t="shared" si="9"/>
        <v/>
      </c>
      <c r="R147" s="46"/>
      <c r="S147" s="44" t="str">
        <f t="shared" si="10"/>
        <v/>
      </c>
      <c r="T147" s="46"/>
      <c r="AR147" s="4" t="str">
        <f t="shared" si="11"/>
        <v/>
      </c>
    </row>
    <row r="148" spans="4:44" s="5" customFormat="1" x14ac:dyDescent="0.25">
      <c r="D148" s="49" t="str">
        <f t="shared" si="7"/>
        <v/>
      </c>
      <c r="F148" s="5" t="str">
        <f t="shared" si="8"/>
        <v/>
      </c>
      <c r="I148" s="7">
        <f t="shared" ca="1" si="12"/>
        <v>46149</v>
      </c>
      <c r="K148" s="39" t="str">
        <f t="shared" si="9"/>
        <v/>
      </c>
      <c r="R148" s="44"/>
      <c r="S148" s="44" t="str">
        <f t="shared" si="10"/>
        <v/>
      </c>
      <c r="T148" s="44"/>
      <c r="AR148" s="4" t="str">
        <f t="shared" si="11"/>
        <v/>
      </c>
    </row>
    <row r="149" spans="4:44" s="8" customFormat="1" x14ac:dyDescent="0.25">
      <c r="D149" s="49" t="str">
        <f t="shared" si="7"/>
        <v/>
      </c>
      <c r="F149" s="5" t="str">
        <f t="shared" si="8"/>
        <v/>
      </c>
      <c r="I149" s="52">
        <f t="shared" ca="1" si="12"/>
        <v>46149</v>
      </c>
      <c r="K149" s="39" t="str">
        <f t="shared" si="9"/>
        <v/>
      </c>
      <c r="R149" s="46"/>
      <c r="S149" s="44" t="str">
        <f t="shared" si="10"/>
        <v/>
      </c>
      <c r="T149" s="46"/>
      <c r="AR149" s="4" t="str">
        <f t="shared" si="11"/>
        <v/>
      </c>
    </row>
    <row r="150" spans="4:44" s="5" customFormat="1" x14ac:dyDescent="0.25">
      <c r="D150" s="49" t="str">
        <f t="shared" si="7"/>
        <v/>
      </c>
      <c r="F150" s="5" t="str">
        <f t="shared" si="8"/>
        <v/>
      </c>
      <c r="I150" s="7">
        <f t="shared" ca="1" si="12"/>
        <v>46149</v>
      </c>
      <c r="K150" s="39" t="str">
        <f t="shared" si="9"/>
        <v/>
      </c>
      <c r="R150" s="44"/>
      <c r="S150" s="44" t="str">
        <f t="shared" si="10"/>
        <v/>
      </c>
      <c r="T150" s="44"/>
      <c r="AR150" s="4" t="str">
        <f t="shared" si="11"/>
        <v/>
      </c>
    </row>
    <row r="151" spans="4:44" s="8" customFormat="1" x14ac:dyDescent="0.25">
      <c r="D151" s="49" t="str">
        <f t="shared" si="7"/>
        <v/>
      </c>
      <c r="F151" s="5" t="str">
        <f t="shared" si="8"/>
        <v/>
      </c>
      <c r="I151" s="52">
        <f t="shared" ca="1" si="12"/>
        <v>46149</v>
      </c>
      <c r="K151" s="39" t="str">
        <f t="shared" si="9"/>
        <v/>
      </c>
      <c r="R151" s="46"/>
      <c r="S151" s="44" t="str">
        <f t="shared" si="10"/>
        <v/>
      </c>
      <c r="T151" s="46"/>
      <c r="AR151" s="4" t="str">
        <f t="shared" si="11"/>
        <v/>
      </c>
    </row>
    <row r="152" spans="4:44" s="5" customFormat="1" x14ac:dyDescent="0.25">
      <c r="D152" s="49" t="str">
        <f t="shared" si="7"/>
        <v/>
      </c>
      <c r="F152" s="5" t="str">
        <f t="shared" si="8"/>
        <v/>
      </c>
      <c r="I152" s="7">
        <f t="shared" ca="1" si="12"/>
        <v>46149</v>
      </c>
      <c r="K152" s="39" t="str">
        <f t="shared" si="9"/>
        <v/>
      </c>
      <c r="R152" s="44"/>
      <c r="S152" s="44" t="str">
        <f t="shared" si="10"/>
        <v/>
      </c>
      <c r="T152" s="44"/>
      <c r="AR152" s="4" t="str">
        <f t="shared" si="11"/>
        <v/>
      </c>
    </row>
    <row r="153" spans="4:44" s="8" customFormat="1" x14ac:dyDescent="0.25">
      <c r="D153" s="49" t="str">
        <f t="shared" si="7"/>
        <v/>
      </c>
      <c r="F153" s="5" t="str">
        <f t="shared" si="8"/>
        <v/>
      </c>
      <c r="I153" s="52">
        <f t="shared" ca="1" si="12"/>
        <v>46149</v>
      </c>
      <c r="K153" s="39" t="str">
        <f t="shared" si="9"/>
        <v/>
      </c>
      <c r="R153" s="46"/>
      <c r="S153" s="44" t="str">
        <f t="shared" si="10"/>
        <v/>
      </c>
      <c r="T153" s="46"/>
      <c r="AR153" s="4" t="str">
        <f t="shared" si="11"/>
        <v/>
      </c>
    </row>
    <row r="154" spans="4:44" s="5" customFormat="1" x14ac:dyDescent="0.25">
      <c r="D154" s="49" t="str">
        <f t="shared" si="7"/>
        <v/>
      </c>
      <c r="F154" s="5" t="str">
        <f t="shared" si="8"/>
        <v/>
      </c>
      <c r="I154" s="7">
        <f t="shared" ca="1" si="12"/>
        <v>46149</v>
      </c>
      <c r="K154" s="39" t="str">
        <f t="shared" si="9"/>
        <v/>
      </c>
      <c r="R154" s="44"/>
      <c r="S154" s="44" t="str">
        <f t="shared" si="10"/>
        <v/>
      </c>
      <c r="T154" s="44"/>
      <c r="AR154" s="4" t="str">
        <f t="shared" si="11"/>
        <v/>
      </c>
    </row>
    <row r="155" spans="4:44" s="8" customFormat="1" x14ac:dyDescent="0.25">
      <c r="D155" s="49" t="str">
        <f t="shared" si="7"/>
        <v/>
      </c>
      <c r="F155" s="5" t="str">
        <f t="shared" si="8"/>
        <v/>
      </c>
      <c r="I155" s="52">
        <f t="shared" ca="1" si="12"/>
        <v>46149</v>
      </c>
      <c r="K155" s="39" t="str">
        <f t="shared" si="9"/>
        <v/>
      </c>
      <c r="R155" s="46"/>
      <c r="S155" s="44" t="str">
        <f t="shared" si="10"/>
        <v/>
      </c>
      <c r="T155" s="46"/>
      <c r="AR155" s="4" t="str">
        <f t="shared" si="11"/>
        <v/>
      </c>
    </row>
    <row r="156" spans="4:44" s="5" customFormat="1" x14ac:dyDescent="0.25">
      <c r="D156" s="49" t="str">
        <f t="shared" si="7"/>
        <v/>
      </c>
      <c r="F156" s="5" t="str">
        <f t="shared" si="8"/>
        <v/>
      </c>
      <c r="I156" s="7">
        <f t="shared" ca="1" si="12"/>
        <v>46149</v>
      </c>
      <c r="K156" s="39" t="str">
        <f t="shared" si="9"/>
        <v/>
      </c>
      <c r="R156" s="44"/>
      <c r="S156" s="44" t="str">
        <f t="shared" si="10"/>
        <v/>
      </c>
      <c r="T156" s="44"/>
      <c r="AR156" s="4" t="str">
        <f t="shared" si="11"/>
        <v/>
      </c>
    </row>
    <row r="157" spans="4:44" s="8" customFormat="1" x14ac:dyDescent="0.25">
      <c r="D157" s="49" t="str">
        <f t="shared" si="7"/>
        <v/>
      </c>
      <c r="F157" s="5" t="str">
        <f t="shared" si="8"/>
        <v/>
      </c>
      <c r="I157" s="52">
        <f t="shared" ca="1" si="12"/>
        <v>46149</v>
      </c>
      <c r="K157" s="39" t="str">
        <f t="shared" si="9"/>
        <v/>
      </c>
      <c r="R157" s="46"/>
      <c r="S157" s="44" t="str">
        <f t="shared" si="10"/>
        <v/>
      </c>
      <c r="T157" s="46"/>
      <c r="AR157" s="4" t="str">
        <f t="shared" si="11"/>
        <v/>
      </c>
    </row>
    <row r="158" spans="4:44" s="5" customFormat="1" x14ac:dyDescent="0.25">
      <c r="D158" s="49" t="str">
        <f t="shared" si="7"/>
        <v/>
      </c>
      <c r="F158" s="5" t="str">
        <f t="shared" si="8"/>
        <v/>
      </c>
      <c r="I158" s="7">
        <f t="shared" ca="1" si="12"/>
        <v>46149</v>
      </c>
      <c r="K158" s="39" t="str">
        <f t="shared" si="9"/>
        <v/>
      </c>
      <c r="R158" s="44"/>
      <c r="S158" s="44" t="str">
        <f t="shared" si="10"/>
        <v/>
      </c>
      <c r="T158" s="44"/>
      <c r="AR158" s="4" t="str">
        <f t="shared" si="11"/>
        <v/>
      </c>
    </row>
    <row r="159" spans="4:44" s="8" customFormat="1" x14ac:dyDescent="0.25">
      <c r="D159" s="49" t="str">
        <f t="shared" si="7"/>
        <v/>
      </c>
      <c r="F159" s="5" t="str">
        <f t="shared" si="8"/>
        <v/>
      </c>
      <c r="I159" s="52">
        <f t="shared" ca="1" si="12"/>
        <v>46149</v>
      </c>
      <c r="K159" s="39" t="str">
        <f t="shared" si="9"/>
        <v/>
      </c>
      <c r="R159" s="46"/>
      <c r="S159" s="44" t="str">
        <f t="shared" si="10"/>
        <v/>
      </c>
      <c r="T159" s="46"/>
      <c r="AR159" s="4" t="str">
        <f t="shared" si="11"/>
        <v/>
      </c>
    </row>
    <row r="160" spans="4:44" s="5" customFormat="1" x14ac:dyDescent="0.25">
      <c r="D160" s="49" t="str">
        <f t="shared" si="7"/>
        <v/>
      </c>
      <c r="F160" s="5" t="str">
        <f t="shared" si="8"/>
        <v/>
      </c>
      <c r="I160" s="7">
        <f ca="1">TODAY()</f>
        <v>46149</v>
      </c>
      <c r="K160" s="39" t="str">
        <f t="shared" si="9"/>
        <v/>
      </c>
      <c r="R160" s="44"/>
      <c r="S160" s="44" t="str">
        <f t="shared" si="10"/>
        <v/>
      </c>
      <c r="T160" s="44"/>
      <c r="AR160" s="4" t="str">
        <f t="shared" si="11"/>
        <v/>
      </c>
    </row>
    <row r="161" spans="4:44" s="8" customFormat="1" x14ac:dyDescent="0.25">
      <c r="D161" s="49" t="str">
        <f t="shared" si="7"/>
        <v/>
      </c>
      <c r="F161" s="5" t="str">
        <f t="shared" si="8"/>
        <v/>
      </c>
      <c r="I161" s="52">
        <f t="shared" ca="1" si="12"/>
        <v>46149</v>
      </c>
      <c r="K161" s="39" t="str">
        <f t="shared" si="9"/>
        <v/>
      </c>
      <c r="R161" s="46"/>
      <c r="S161" s="44" t="str">
        <f t="shared" si="10"/>
        <v/>
      </c>
      <c r="T161" s="46"/>
      <c r="AR161" s="4" t="str">
        <f t="shared" si="11"/>
        <v/>
      </c>
    </row>
    <row r="162" spans="4:44" s="5" customFormat="1" x14ac:dyDescent="0.25">
      <c r="D162" s="49" t="str">
        <f t="shared" si="7"/>
        <v/>
      </c>
      <c r="F162" s="5" t="str">
        <f t="shared" si="8"/>
        <v/>
      </c>
      <c r="I162" s="7">
        <f t="shared" ca="1" si="12"/>
        <v>46149</v>
      </c>
      <c r="K162" s="39" t="str">
        <f t="shared" si="9"/>
        <v/>
      </c>
      <c r="R162" s="44"/>
      <c r="S162" s="44" t="str">
        <f t="shared" si="10"/>
        <v/>
      </c>
      <c r="T162" s="44"/>
      <c r="AR162" s="4" t="str">
        <f t="shared" si="11"/>
        <v/>
      </c>
    </row>
    <row r="163" spans="4:44" s="8" customFormat="1" x14ac:dyDescent="0.25">
      <c r="D163" s="49" t="str">
        <f t="shared" si="7"/>
        <v/>
      </c>
      <c r="F163" s="5" t="str">
        <f t="shared" si="8"/>
        <v/>
      </c>
      <c r="I163" s="52">
        <f t="shared" ca="1" si="12"/>
        <v>46149</v>
      </c>
      <c r="K163" s="39" t="str">
        <f t="shared" si="9"/>
        <v/>
      </c>
      <c r="R163" s="46"/>
      <c r="S163" s="44" t="str">
        <f t="shared" si="10"/>
        <v/>
      </c>
      <c r="T163" s="46"/>
      <c r="AR163" s="4" t="str">
        <f t="shared" si="11"/>
        <v/>
      </c>
    </row>
    <row r="164" spans="4:44" s="5" customFormat="1" x14ac:dyDescent="0.25">
      <c r="D164" s="49" t="str">
        <f t="shared" si="7"/>
        <v/>
      </c>
      <c r="F164" s="5" t="str">
        <f t="shared" si="8"/>
        <v/>
      </c>
      <c r="I164" s="7">
        <f t="shared" ca="1" si="12"/>
        <v>46149</v>
      </c>
      <c r="K164" s="39" t="str">
        <f t="shared" si="9"/>
        <v/>
      </c>
      <c r="R164" s="44"/>
      <c r="S164" s="44" t="str">
        <f t="shared" si="10"/>
        <v/>
      </c>
      <c r="T164" s="44"/>
      <c r="AR164" s="4" t="str">
        <f t="shared" si="11"/>
        <v/>
      </c>
    </row>
    <row r="165" spans="4:44" s="8" customFormat="1" x14ac:dyDescent="0.25">
      <c r="D165" s="49" t="str">
        <f t="shared" si="7"/>
        <v/>
      </c>
      <c r="F165" s="5" t="str">
        <f t="shared" si="8"/>
        <v/>
      </c>
      <c r="I165" s="52">
        <f t="shared" ca="1" si="12"/>
        <v>46149</v>
      </c>
      <c r="K165" s="39" t="str">
        <f t="shared" si="9"/>
        <v/>
      </c>
      <c r="R165" s="46"/>
      <c r="S165" s="44" t="str">
        <f t="shared" si="10"/>
        <v/>
      </c>
      <c r="T165" s="46"/>
      <c r="AR165" s="4" t="str">
        <f t="shared" si="11"/>
        <v/>
      </c>
    </row>
    <row r="166" spans="4:44" s="5" customFormat="1" x14ac:dyDescent="0.25">
      <c r="D166" s="49" t="str">
        <f t="shared" si="7"/>
        <v/>
      </c>
      <c r="F166" s="5" t="str">
        <f t="shared" si="8"/>
        <v/>
      </c>
      <c r="I166" s="7">
        <f t="shared" ca="1" si="12"/>
        <v>46149</v>
      </c>
      <c r="K166" s="39" t="str">
        <f t="shared" si="9"/>
        <v/>
      </c>
      <c r="R166" s="44"/>
      <c r="S166" s="44" t="str">
        <f t="shared" si="10"/>
        <v/>
      </c>
      <c r="T166" s="44"/>
      <c r="AR166" s="4" t="str">
        <f t="shared" si="11"/>
        <v/>
      </c>
    </row>
    <row r="167" spans="4:44" s="8" customFormat="1" x14ac:dyDescent="0.25">
      <c r="D167" s="49" t="str">
        <f t="shared" si="7"/>
        <v/>
      </c>
      <c r="F167" s="5" t="str">
        <f t="shared" si="8"/>
        <v/>
      </c>
      <c r="I167" s="52">
        <f t="shared" ca="1" si="12"/>
        <v>46149</v>
      </c>
      <c r="K167" s="39" t="str">
        <f t="shared" si="9"/>
        <v/>
      </c>
      <c r="R167" s="46"/>
      <c r="S167" s="44" t="str">
        <f t="shared" si="10"/>
        <v/>
      </c>
      <c r="T167" s="46"/>
      <c r="AR167" s="4" t="str">
        <f t="shared" si="11"/>
        <v/>
      </c>
    </row>
    <row r="168" spans="4:44" s="5" customFormat="1" x14ac:dyDescent="0.25">
      <c r="D168" s="49" t="str">
        <f t="shared" si="7"/>
        <v/>
      </c>
      <c r="F168" s="5" t="str">
        <f t="shared" si="8"/>
        <v/>
      </c>
      <c r="I168" s="7">
        <f t="shared" ca="1" si="12"/>
        <v>46149</v>
      </c>
      <c r="K168" s="39" t="str">
        <f t="shared" si="9"/>
        <v/>
      </c>
      <c r="R168" s="44"/>
      <c r="S168" s="44" t="str">
        <f t="shared" si="10"/>
        <v/>
      </c>
      <c r="T168" s="44"/>
      <c r="AR168" s="4" t="str">
        <f t="shared" si="11"/>
        <v/>
      </c>
    </row>
    <row r="169" spans="4:44" s="8" customFormat="1" x14ac:dyDescent="0.25">
      <c r="D169" s="49" t="str">
        <f t="shared" si="7"/>
        <v/>
      </c>
      <c r="F169" s="5" t="str">
        <f t="shared" si="8"/>
        <v/>
      </c>
      <c r="I169" s="52">
        <f t="shared" ca="1" si="12"/>
        <v>46149</v>
      </c>
      <c r="K169" s="39" t="str">
        <f t="shared" si="9"/>
        <v/>
      </c>
      <c r="R169" s="46"/>
      <c r="S169" s="44" t="str">
        <f t="shared" si="10"/>
        <v/>
      </c>
      <c r="T169" s="46"/>
      <c r="AR169" s="4" t="str">
        <f t="shared" si="11"/>
        <v/>
      </c>
    </row>
    <row r="170" spans="4:44" s="5" customFormat="1" x14ac:dyDescent="0.25">
      <c r="D170" s="49" t="str">
        <f t="shared" si="7"/>
        <v/>
      </c>
      <c r="F170" s="5" t="str">
        <f t="shared" si="8"/>
        <v/>
      </c>
      <c r="I170" s="7">
        <f t="shared" ca="1" si="12"/>
        <v>46149</v>
      </c>
      <c r="K170" s="39" t="str">
        <f t="shared" si="9"/>
        <v/>
      </c>
      <c r="R170" s="44"/>
      <c r="S170" s="44" t="str">
        <f t="shared" si="10"/>
        <v/>
      </c>
      <c r="T170" s="44"/>
      <c r="AR170" s="4" t="str">
        <f t="shared" si="11"/>
        <v/>
      </c>
    </row>
    <row r="171" spans="4:44" s="8" customFormat="1" x14ac:dyDescent="0.25">
      <c r="D171" s="49" t="str">
        <f t="shared" si="7"/>
        <v/>
      </c>
      <c r="F171" s="5" t="str">
        <f t="shared" si="8"/>
        <v/>
      </c>
      <c r="I171" s="52">
        <f t="shared" ca="1" si="12"/>
        <v>46149</v>
      </c>
      <c r="K171" s="39" t="str">
        <f t="shared" si="9"/>
        <v/>
      </c>
      <c r="R171" s="46"/>
      <c r="S171" s="44" t="str">
        <f t="shared" si="10"/>
        <v/>
      </c>
      <c r="T171" s="46"/>
      <c r="AR171" s="4" t="str">
        <f t="shared" si="11"/>
        <v/>
      </c>
    </row>
    <row r="172" spans="4:44" s="5" customFormat="1" x14ac:dyDescent="0.25">
      <c r="D172" s="49" t="str">
        <f t="shared" si="7"/>
        <v/>
      </c>
      <c r="F172" s="5" t="str">
        <f t="shared" si="8"/>
        <v/>
      </c>
      <c r="I172" s="7">
        <f t="shared" ca="1" si="12"/>
        <v>46149</v>
      </c>
      <c r="K172" s="39" t="str">
        <f t="shared" si="9"/>
        <v/>
      </c>
      <c r="R172" s="44"/>
      <c r="S172" s="44" t="str">
        <f t="shared" si="10"/>
        <v/>
      </c>
      <c r="T172" s="44"/>
      <c r="AR172" s="4" t="str">
        <f t="shared" si="11"/>
        <v/>
      </c>
    </row>
    <row r="173" spans="4:44" s="8" customFormat="1" x14ac:dyDescent="0.25">
      <c r="D173" s="49" t="str">
        <f t="shared" si="7"/>
        <v/>
      </c>
      <c r="F173" s="5" t="str">
        <f t="shared" si="8"/>
        <v/>
      </c>
      <c r="I173" s="52">
        <f t="shared" ca="1" si="12"/>
        <v>46149</v>
      </c>
      <c r="K173" s="39" t="str">
        <f t="shared" si="9"/>
        <v/>
      </c>
      <c r="R173" s="46"/>
      <c r="S173" s="44" t="str">
        <f t="shared" si="10"/>
        <v/>
      </c>
      <c r="T173" s="46"/>
      <c r="AR173" s="4" t="str">
        <f t="shared" si="11"/>
        <v/>
      </c>
    </row>
    <row r="174" spans="4:44" s="5" customFormat="1" x14ac:dyDescent="0.25">
      <c r="D174" s="49" t="str">
        <f t="shared" si="7"/>
        <v/>
      </c>
      <c r="F174" s="5" t="str">
        <f t="shared" si="8"/>
        <v/>
      </c>
      <c r="I174" s="7">
        <f t="shared" ca="1" si="12"/>
        <v>46149</v>
      </c>
      <c r="K174" s="39" t="str">
        <f t="shared" si="9"/>
        <v/>
      </c>
      <c r="R174" s="44"/>
      <c r="S174" s="44" t="str">
        <f t="shared" si="10"/>
        <v/>
      </c>
      <c r="T174" s="44"/>
      <c r="AR174" s="4" t="str">
        <f t="shared" si="11"/>
        <v/>
      </c>
    </row>
    <row r="175" spans="4:44" s="8" customFormat="1" x14ac:dyDescent="0.25">
      <c r="D175" s="49" t="str">
        <f t="shared" si="7"/>
        <v/>
      </c>
      <c r="F175" s="5" t="str">
        <f t="shared" si="8"/>
        <v/>
      </c>
      <c r="I175" s="52">
        <f ca="1">TODAY()</f>
        <v>46149</v>
      </c>
      <c r="K175" s="39" t="str">
        <f t="shared" si="9"/>
        <v/>
      </c>
      <c r="R175" s="46"/>
      <c r="S175" s="44" t="str">
        <f t="shared" si="10"/>
        <v/>
      </c>
      <c r="T175" s="46"/>
      <c r="AR175" s="4" t="str">
        <f t="shared" si="11"/>
        <v/>
      </c>
    </row>
    <row r="176" spans="4:44" s="5" customFormat="1" x14ac:dyDescent="0.25">
      <c r="D176" s="49" t="str">
        <f t="shared" si="7"/>
        <v/>
      </c>
      <c r="F176" s="5" t="str">
        <f t="shared" si="8"/>
        <v/>
      </c>
      <c r="I176" s="7">
        <f t="shared" ref="I176:I200" ca="1" si="13">TODAY()</f>
        <v>46149</v>
      </c>
      <c r="K176" s="39" t="str">
        <f t="shared" si="9"/>
        <v/>
      </c>
      <c r="R176" s="44"/>
      <c r="S176" s="44" t="str">
        <f t="shared" si="10"/>
        <v/>
      </c>
      <c r="T176" s="44"/>
      <c r="AR176" s="4" t="str">
        <f t="shared" si="11"/>
        <v/>
      </c>
    </row>
    <row r="177" spans="4:44" s="8" customFormat="1" x14ac:dyDescent="0.25">
      <c r="D177" s="49" t="str">
        <f t="shared" si="7"/>
        <v/>
      </c>
      <c r="F177" s="5" t="str">
        <f t="shared" si="8"/>
        <v/>
      </c>
      <c r="I177" s="52">
        <f t="shared" ca="1" si="13"/>
        <v>46149</v>
      </c>
      <c r="K177" s="39" t="str">
        <f t="shared" si="9"/>
        <v/>
      </c>
      <c r="R177" s="46"/>
      <c r="S177" s="44" t="str">
        <f t="shared" si="10"/>
        <v/>
      </c>
      <c r="T177" s="46"/>
      <c r="AR177" s="4" t="str">
        <f t="shared" si="11"/>
        <v/>
      </c>
    </row>
    <row r="178" spans="4:44" s="5" customFormat="1" x14ac:dyDescent="0.25">
      <c r="D178" s="49" t="str">
        <f t="shared" si="7"/>
        <v/>
      </c>
      <c r="F178" s="5" t="str">
        <f t="shared" si="8"/>
        <v/>
      </c>
      <c r="I178" s="7">
        <f t="shared" ca="1" si="13"/>
        <v>46149</v>
      </c>
      <c r="K178" s="39" t="str">
        <f t="shared" si="9"/>
        <v/>
      </c>
      <c r="R178" s="44"/>
      <c r="S178" s="44" t="str">
        <f t="shared" si="10"/>
        <v/>
      </c>
      <c r="T178" s="44"/>
      <c r="AR178" s="4" t="str">
        <f t="shared" si="11"/>
        <v/>
      </c>
    </row>
    <row r="179" spans="4:44" s="8" customFormat="1" x14ac:dyDescent="0.25">
      <c r="D179" s="49" t="str">
        <f t="shared" si="7"/>
        <v/>
      </c>
      <c r="F179" s="5" t="str">
        <f t="shared" si="8"/>
        <v/>
      </c>
      <c r="I179" s="52">
        <f t="shared" ca="1" si="13"/>
        <v>46149</v>
      </c>
      <c r="K179" s="39" t="str">
        <f t="shared" si="9"/>
        <v/>
      </c>
      <c r="R179" s="46"/>
      <c r="S179" s="44" t="str">
        <f t="shared" si="10"/>
        <v/>
      </c>
      <c r="T179" s="46"/>
      <c r="AR179" s="4" t="str">
        <f t="shared" si="11"/>
        <v/>
      </c>
    </row>
    <row r="180" spans="4:44" s="5" customFormat="1" x14ac:dyDescent="0.25">
      <c r="D180" s="49" t="str">
        <f t="shared" si="7"/>
        <v/>
      </c>
      <c r="F180" s="5" t="str">
        <f t="shared" si="8"/>
        <v/>
      </c>
      <c r="I180" s="7">
        <f t="shared" ca="1" si="13"/>
        <v>46149</v>
      </c>
      <c r="K180" s="39" t="str">
        <f t="shared" si="9"/>
        <v/>
      </c>
      <c r="R180" s="44"/>
      <c r="S180" s="44" t="str">
        <f t="shared" si="10"/>
        <v/>
      </c>
      <c r="T180" s="44"/>
      <c r="AR180" s="4" t="str">
        <f t="shared" si="11"/>
        <v/>
      </c>
    </row>
    <row r="181" spans="4:44" s="8" customFormat="1" x14ac:dyDescent="0.25">
      <c r="D181" s="49" t="str">
        <f t="shared" si="7"/>
        <v/>
      </c>
      <c r="F181" s="5" t="str">
        <f t="shared" si="8"/>
        <v/>
      </c>
      <c r="I181" s="52">
        <f t="shared" ca="1" si="13"/>
        <v>46149</v>
      </c>
      <c r="K181" s="39" t="str">
        <f t="shared" si="9"/>
        <v/>
      </c>
      <c r="R181" s="46"/>
      <c r="S181" s="44" t="str">
        <f t="shared" si="10"/>
        <v/>
      </c>
      <c r="T181" s="46"/>
      <c r="AR181" s="4" t="str">
        <f t="shared" si="11"/>
        <v/>
      </c>
    </row>
    <row r="182" spans="4:44" s="5" customFormat="1" x14ac:dyDescent="0.25">
      <c r="D182" s="49" t="str">
        <f t="shared" si="7"/>
        <v/>
      </c>
      <c r="F182" s="5" t="str">
        <f t="shared" si="8"/>
        <v/>
      </c>
      <c r="I182" s="7">
        <f t="shared" ca="1" si="13"/>
        <v>46149</v>
      </c>
      <c r="K182" s="39" t="str">
        <f t="shared" si="9"/>
        <v/>
      </c>
      <c r="R182" s="44"/>
      <c r="S182" s="44" t="str">
        <f t="shared" si="10"/>
        <v/>
      </c>
      <c r="T182" s="44"/>
      <c r="AR182" s="4" t="str">
        <f t="shared" si="11"/>
        <v/>
      </c>
    </row>
    <row r="183" spans="4:44" s="8" customFormat="1" x14ac:dyDescent="0.25">
      <c r="D183" s="49" t="str">
        <f t="shared" si="7"/>
        <v/>
      </c>
      <c r="F183" s="5" t="str">
        <f t="shared" si="8"/>
        <v/>
      </c>
      <c r="I183" s="52">
        <f t="shared" ca="1" si="13"/>
        <v>46149</v>
      </c>
      <c r="K183" s="39" t="str">
        <f t="shared" si="9"/>
        <v/>
      </c>
      <c r="R183" s="46"/>
      <c r="S183" s="44" t="str">
        <f t="shared" si="10"/>
        <v/>
      </c>
      <c r="T183" s="46"/>
      <c r="AR183" s="4" t="str">
        <f t="shared" si="11"/>
        <v/>
      </c>
    </row>
    <row r="184" spans="4:44" s="5" customFormat="1" x14ac:dyDescent="0.25">
      <c r="D184" s="49" t="str">
        <f t="shared" si="7"/>
        <v/>
      </c>
      <c r="F184" s="5" t="str">
        <f t="shared" si="8"/>
        <v/>
      </c>
      <c r="I184" s="7">
        <f t="shared" ca="1" si="13"/>
        <v>46149</v>
      </c>
      <c r="K184" s="39" t="str">
        <f t="shared" si="9"/>
        <v/>
      </c>
      <c r="R184" s="44"/>
      <c r="S184" s="44" t="str">
        <f t="shared" si="10"/>
        <v/>
      </c>
      <c r="T184" s="44"/>
      <c r="AR184" s="4" t="str">
        <f t="shared" si="11"/>
        <v/>
      </c>
    </row>
    <row r="185" spans="4:44" s="8" customFormat="1" x14ac:dyDescent="0.25">
      <c r="D185" s="49" t="str">
        <f t="shared" si="7"/>
        <v/>
      </c>
      <c r="F185" s="5" t="str">
        <f t="shared" si="8"/>
        <v/>
      </c>
      <c r="I185" s="52">
        <f t="shared" ca="1" si="13"/>
        <v>46149</v>
      </c>
      <c r="K185" s="39" t="str">
        <f t="shared" si="9"/>
        <v/>
      </c>
      <c r="R185" s="46"/>
      <c r="S185" s="44" t="str">
        <f t="shared" si="10"/>
        <v/>
      </c>
      <c r="T185" s="46"/>
      <c r="AR185" s="4" t="str">
        <f t="shared" si="11"/>
        <v/>
      </c>
    </row>
    <row r="186" spans="4:44" s="5" customFormat="1" x14ac:dyDescent="0.25">
      <c r="D186" s="49" t="str">
        <f t="shared" si="7"/>
        <v/>
      </c>
      <c r="F186" s="5" t="str">
        <f t="shared" si="8"/>
        <v/>
      </c>
      <c r="I186" s="7">
        <f t="shared" ca="1" si="13"/>
        <v>46149</v>
      </c>
      <c r="K186" s="39" t="str">
        <f t="shared" si="9"/>
        <v/>
      </c>
      <c r="R186" s="44"/>
      <c r="S186" s="44" t="str">
        <f t="shared" si="10"/>
        <v/>
      </c>
      <c r="T186" s="44"/>
      <c r="AR186" s="4" t="str">
        <f t="shared" si="11"/>
        <v/>
      </c>
    </row>
    <row r="187" spans="4:44" s="8" customFormat="1" x14ac:dyDescent="0.25">
      <c r="D187" s="49" t="str">
        <f t="shared" si="7"/>
        <v/>
      </c>
      <c r="F187" s="5" t="str">
        <f t="shared" si="8"/>
        <v/>
      </c>
      <c r="I187" s="52">
        <f t="shared" ca="1" si="13"/>
        <v>46149</v>
      </c>
      <c r="K187" s="39" t="str">
        <f t="shared" si="9"/>
        <v/>
      </c>
      <c r="R187" s="46"/>
      <c r="S187" s="44" t="str">
        <f t="shared" si="10"/>
        <v/>
      </c>
      <c r="T187" s="46"/>
      <c r="AR187" s="4" t="str">
        <f t="shared" si="11"/>
        <v/>
      </c>
    </row>
    <row r="188" spans="4:44" s="5" customFormat="1" x14ac:dyDescent="0.25">
      <c r="D188" s="49" t="str">
        <f t="shared" si="7"/>
        <v/>
      </c>
      <c r="F188" s="5" t="str">
        <f t="shared" si="8"/>
        <v/>
      </c>
      <c r="I188" s="7">
        <f t="shared" ca="1" si="13"/>
        <v>46149</v>
      </c>
      <c r="K188" s="39" t="str">
        <f t="shared" si="9"/>
        <v/>
      </c>
      <c r="R188" s="44"/>
      <c r="S188" s="44" t="str">
        <f t="shared" si="10"/>
        <v/>
      </c>
      <c r="T188" s="44"/>
      <c r="AR188" s="4" t="str">
        <f t="shared" si="11"/>
        <v/>
      </c>
    </row>
    <row r="189" spans="4:44" s="8" customFormat="1" x14ac:dyDescent="0.25">
      <c r="D189" s="49" t="str">
        <f t="shared" si="7"/>
        <v/>
      </c>
      <c r="F189" s="5" t="str">
        <f t="shared" si="8"/>
        <v/>
      </c>
      <c r="I189" s="52">
        <f t="shared" ca="1" si="13"/>
        <v>46149</v>
      </c>
      <c r="K189" s="39" t="str">
        <f t="shared" si="9"/>
        <v/>
      </c>
      <c r="R189" s="46"/>
      <c r="S189" s="44" t="str">
        <f t="shared" si="10"/>
        <v/>
      </c>
      <c r="T189" s="46"/>
      <c r="AR189" s="4" t="str">
        <f t="shared" si="11"/>
        <v/>
      </c>
    </row>
    <row r="190" spans="4:44" s="5" customFormat="1" x14ac:dyDescent="0.25">
      <c r="D190" s="49" t="str">
        <f t="shared" si="7"/>
        <v/>
      </c>
      <c r="F190" s="5" t="str">
        <f t="shared" si="8"/>
        <v/>
      </c>
      <c r="I190" s="7">
        <f t="shared" ca="1" si="13"/>
        <v>46149</v>
      </c>
      <c r="K190" s="39" t="str">
        <f t="shared" si="9"/>
        <v/>
      </c>
      <c r="R190" s="44"/>
      <c r="S190" s="44" t="str">
        <f t="shared" si="10"/>
        <v/>
      </c>
      <c r="T190" s="44"/>
      <c r="AR190" s="4" t="str">
        <f t="shared" si="11"/>
        <v/>
      </c>
    </row>
    <row r="191" spans="4:44" s="8" customFormat="1" x14ac:dyDescent="0.25">
      <c r="D191" s="49" t="str">
        <f t="shared" si="7"/>
        <v/>
      </c>
      <c r="F191" s="5" t="str">
        <f t="shared" si="8"/>
        <v/>
      </c>
      <c r="I191" s="52">
        <f t="shared" ca="1" si="13"/>
        <v>46149</v>
      </c>
      <c r="K191" s="39" t="str">
        <f t="shared" si="9"/>
        <v/>
      </c>
      <c r="R191" s="46"/>
      <c r="S191" s="44" t="str">
        <f t="shared" si="10"/>
        <v/>
      </c>
      <c r="T191" s="46"/>
      <c r="AR191" s="4" t="str">
        <f t="shared" si="11"/>
        <v/>
      </c>
    </row>
    <row r="192" spans="4:44" s="5" customFormat="1" x14ac:dyDescent="0.25">
      <c r="D192" s="49" t="str">
        <f t="shared" si="7"/>
        <v/>
      </c>
      <c r="F192" s="5" t="str">
        <f t="shared" si="8"/>
        <v/>
      </c>
      <c r="I192" s="7">
        <f t="shared" ca="1" si="13"/>
        <v>46149</v>
      </c>
      <c r="K192" s="39" t="str">
        <f t="shared" si="9"/>
        <v/>
      </c>
      <c r="R192" s="44"/>
      <c r="S192" s="44" t="str">
        <f t="shared" si="10"/>
        <v/>
      </c>
      <c r="T192" s="44"/>
      <c r="AR192" s="4" t="str">
        <f t="shared" si="11"/>
        <v/>
      </c>
    </row>
    <row r="193" spans="1:44" s="8" customFormat="1" x14ac:dyDescent="0.25">
      <c r="D193" s="49" t="str">
        <f t="shared" si="7"/>
        <v/>
      </c>
      <c r="F193" s="5" t="str">
        <f t="shared" si="8"/>
        <v/>
      </c>
      <c r="I193" s="52">
        <f t="shared" ca="1" si="13"/>
        <v>46149</v>
      </c>
      <c r="K193" s="39" t="str">
        <f t="shared" si="9"/>
        <v/>
      </c>
      <c r="R193" s="46"/>
      <c r="S193" s="44" t="str">
        <f t="shared" si="10"/>
        <v/>
      </c>
      <c r="T193" s="46"/>
      <c r="AR193" s="4" t="str">
        <f t="shared" si="11"/>
        <v/>
      </c>
    </row>
    <row r="194" spans="1:44" s="5" customFormat="1" x14ac:dyDescent="0.25">
      <c r="D194" s="49" t="str">
        <f t="shared" si="7"/>
        <v/>
      </c>
      <c r="F194" s="5" t="str">
        <f t="shared" si="8"/>
        <v/>
      </c>
      <c r="I194" s="7">
        <f t="shared" ca="1" si="13"/>
        <v>46149</v>
      </c>
      <c r="K194" s="39" t="str">
        <f t="shared" si="9"/>
        <v/>
      </c>
      <c r="R194" s="44"/>
      <c r="S194" s="44" t="str">
        <f t="shared" si="10"/>
        <v/>
      </c>
      <c r="T194" s="44"/>
      <c r="AR194" s="4" t="str">
        <f t="shared" si="11"/>
        <v/>
      </c>
    </row>
    <row r="195" spans="1:44" s="8" customFormat="1" x14ac:dyDescent="0.25">
      <c r="D195" s="49" t="str">
        <f t="shared" ref="D195:D200" si="14">IF(TRIM(F195)="","",COUNTIF($F$2:$F$200,F195))</f>
        <v/>
      </c>
      <c r="F195" s="5" t="str">
        <f t="shared" ref="F195:F200" si="15">IF(AND(LEN(TRIM(G195))=0,LEN(TRIM(H195))=0),"",CONCATENATE(TRIM(G195),", ",TRIM(H195)))</f>
        <v/>
      </c>
      <c r="I195" s="52">
        <f t="shared" ca="1" si="13"/>
        <v>46149</v>
      </c>
      <c r="K195" s="39" t="str">
        <f t="shared" ref="K195:K200" si="16">IF(AND(TRIM(A195)&lt;&gt;"",TRIM(J195)&lt;&gt;""),IFERROR(DATEDIF(J195,A195,"Y"),""),"")</f>
        <v/>
      </c>
      <c r="R195" s="46"/>
      <c r="S195" s="44" t="str">
        <f t="shared" ref="S195:S200" si="17">IFERROR(IF(OR(Q195="Outreach",Q195=""),"",R195),"")</f>
        <v/>
      </c>
      <c r="T195" s="46"/>
      <c r="AR195" s="4" t="str">
        <f t="shared" ref="AR195:AR201" si="18">IF(R195&lt;&gt;"",R195*1440,"")</f>
        <v/>
      </c>
    </row>
    <row r="196" spans="1:44" s="5" customFormat="1" x14ac:dyDescent="0.25">
      <c r="D196" s="49" t="str">
        <f t="shared" si="14"/>
        <v/>
      </c>
      <c r="F196" s="5" t="str">
        <f t="shared" si="15"/>
        <v/>
      </c>
      <c r="I196" s="7">
        <f t="shared" ca="1" si="13"/>
        <v>46149</v>
      </c>
      <c r="K196" s="39" t="str">
        <f t="shared" si="16"/>
        <v/>
      </c>
      <c r="R196" s="44"/>
      <c r="S196" s="44" t="str">
        <f t="shared" si="17"/>
        <v/>
      </c>
      <c r="T196" s="44"/>
      <c r="AR196" s="4" t="str">
        <f t="shared" si="18"/>
        <v/>
      </c>
    </row>
    <row r="197" spans="1:44" s="8" customFormat="1" x14ac:dyDescent="0.25">
      <c r="D197" s="49" t="str">
        <f t="shared" si="14"/>
        <v/>
      </c>
      <c r="F197" s="5" t="str">
        <f t="shared" si="15"/>
        <v/>
      </c>
      <c r="I197" s="52">
        <f t="shared" ca="1" si="13"/>
        <v>46149</v>
      </c>
      <c r="K197" s="39" t="str">
        <f t="shared" si="16"/>
        <v/>
      </c>
      <c r="R197" s="46"/>
      <c r="S197" s="44" t="str">
        <f t="shared" si="17"/>
        <v/>
      </c>
      <c r="T197" s="46"/>
      <c r="AR197" s="4" t="str">
        <f t="shared" si="18"/>
        <v/>
      </c>
    </row>
    <row r="198" spans="1:44" s="5" customFormat="1" x14ac:dyDescent="0.25">
      <c r="D198" s="49" t="str">
        <f t="shared" si="14"/>
        <v/>
      </c>
      <c r="F198" s="5" t="str">
        <f t="shared" si="15"/>
        <v/>
      </c>
      <c r="I198" s="7">
        <f t="shared" ca="1" si="13"/>
        <v>46149</v>
      </c>
      <c r="K198" s="39" t="str">
        <f t="shared" si="16"/>
        <v/>
      </c>
      <c r="R198" s="44"/>
      <c r="S198" s="44" t="str">
        <f t="shared" si="17"/>
        <v/>
      </c>
      <c r="T198" s="44"/>
      <c r="AR198" s="4" t="str">
        <f t="shared" si="18"/>
        <v/>
      </c>
    </row>
    <row r="199" spans="1:44" s="8" customFormat="1" x14ac:dyDescent="0.25">
      <c r="D199" s="49" t="str">
        <f t="shared" si="14"/>
        <v/>
      </c>
      <c r="F199" s="5" t="str">
        <f t="shared" si="15"/>
        <v/>
      </c>
      <c r="I199" s="52">
        <f t="shared" ca="1" si="13"/>
        <v>46149</v>
      </c>
      <c r="K199" s="39" t="str">
        <f t="shared" si="16"/>
        <v/>
      </c>
      <c r="R199" s="46"/>
      <c r="S199" s="44" t="str">
        <f t="shared" si="17"/>
        <v/>
      </c>
      <c r="T199" s="46"/>
      <c r="AR199" s="4" t="str">
        <f t="shared" si="18"/>
        <v/>
      </c>
    </row>
    <row r="200" spans="1:44" s="5" customFormat="1" x14ac:dyDescent="0.25">
      <c r="D200" s="49" t="str">
        <f t="shared" si="14"/>
        <v/>
      </c>
      <c r="F200" s="5" t="str">
        <f t="shared" si="15"/>
        <v/>
      </c>
      <c r="I200" s="7">
        <f t="shared" ca="1" si="13"/>
        <v>46149</v>
      </c>
      <c r="K200" s="39" t="str">
        <f t="shared" si="16"/>
        <v/>
      </c>
      <c r="R200" s="44"/>
      <c r="S200" s="44" t="str">
        <f t="shared" si="17"/>
        <v/>
      </c>
      <c r="T200" s="44"/>
      <c r="AR200" s="4" t="str">
        <f t="shared" si="18"/>
        <v/>
      </c>
    </row>
    <row r="201" spans="1:44" s="11" customFormat="1" x14ac:dyDescent="0.25">
      <c r="A201" s="10" t="s">
        <v>43</v>
      </c>
      <c r="K201" s="40"/>
      <c r="R201" s="47"/>
      <c r="S201" s="47"/>
      <c r="T201" s="47"/>
      <c r="AR201" s="4" t="str">
        <f t="shared" si="18"/>
        <v/>
      </c>
    </row>
    <row r="202" spans="1:44" s="6" customFormat="1" x14ac:dyDescent="0.25">
      <c r="K202" s="41"/>
      <c r="R202" s="48"/>
      <c r="S202" s="48"/>
      <c r="T202" s="48"/>
    </row>
    <row r="203" spans="1:44" s="6" customFormat="1" x14ac:dyDescent="0.25">
      <c r="A203" s="6">
        <f>COUNTIF(A2:A200,"&gt;0")</f>
        <v>0</v>
      </c>
      <c r="B203" s="6">
        <f>COUNTIF(B2:B200, "Sunday")</f>
        <v>0</v>
      </c>
      <c r="C203" s="6">
        <f>COUNTIF(C2:C200,"*Block A*")</f>
        <v>0</v>
      </c>
      <c r="K203" s="41">
        <f>COUNTIFS(K2:K200,"&gt;0",K2:K200,"&lt;13")</f>
        <v>0</v>
      </c>
      <c r="L203" s="6">
        <f>COUNTIF(L2:L200,"W")</f>
        <v>0</v>
      </c>
      <c r="M203" s="6">
        <f>COUNTIF(M2:M200,"M")</f>
        <v>0</v>
      </c>
      <c r="N203" s="6">
        <f>COUNTIF(N$2:N$200,'Statistics &amp; Lists'!B80)</f>
        <v>0</v>
      </c>
      <c r="O203" s="6">
        <f>COUNTIF(O2:O200,"NW")</f>
        <v>0</v>
      </c>
      <c r="P203" s="6">
        <f>COUNTIF(P$2:P$200, 'Statistics &amp; Lists'!A117)</f>
        <v>0</v>
      </c>
      <c r="R203" s="48" t="e">
        <f>AVERAGE(S2:S200)</f>
        <v>#DIV/0!</v>
      </c>
      <c r="S203" s="48"/>
      <c r="T203" s="48" t="e">
        <f>AVERAGE(T2:T200)</f>
        <v>#DIV/0!</v>
      </c>
      <c r="U203" s="6">
        <f>COUNTIF(U2:U200, "Armed Disturbance")</f>
        <v>0</v>
      </c>
      <c r="V203" s="6">
        <f>COUNTIF(V2:V200, "Armed Disturbance (Final)")</f>
        <v>0</v>
      </c>
      <c r="W203" s="6">
        <f>COUNTIF(W2:W200,"Y")</f>
        <v>0</v>
      </c>
      <c r="X203" s="6">
        <f>COUNTIF(X2:X200,"Y")</f>
        <v>0</v>
      </c>
      <c r="Y203" s="6">
        <f>COUNTIF(Y2:Y200,"Y")</f>
        <v>0</v>
      </c>
      <c r="AA203" s="6">
        <f>COUNTIF(Z$2:AA$200, 'Statistics &amp; Lists'!B223)</f>
        <v>0</v>
      </c>
      <c r="AB203" s="6">
        <f>COUNTIF(AB2:AB200, "Y")</f>
        <v>0</v>
      </c>
      <c r="AC203" s="6">
        <f>COUNTIF(AC2:AC200, "Y")</f>
        <v>0</v>
      </c>
      <c r="AE203" s="6">
        <f>COUNTIF(AE2:AE200,"Y")</f>
        <v>0</v>
      </c>
      <c r="AF203" s="6">
        <f>COUNTIF(AF2:AF200,"Y")</f>
        <v>0</v>
      </c>
      <c r="AG203" s="6">
        <f>COUNTIF(AG2:AG200,"Y")</f>
        <v>0</v>
      </c>
      <c r="AH203" s="6">
        <f>COUNTIF(AH2:AH200,"N/A")</f>
        <v>0</v>
      </c>
      <c r="AI203" s="6">
        <f>COUNTIF(AI$2:AI$200,'Statistics &amp; Lists'!B270)</f>
        <v>0</v>
      </c>
      <c r="AJ203" s="6">
        <f>COUNTIF(AJ2:AJ200,"Y")</f>
        <v>0</v>
      </c>
      <c r="AK203" s="6">
        <f>COUNTIF(AK2:AK200,"Y")</f>
        <v>0</v>
      </c>
      <c r="AL203" s="6">
        <f>COUNTIF(AL2:AL200,"Y")</f>
        <v>0</v>
      </c>
    </row>
    <row r="204" spans="1:44" s="6" customFormat="1" x14ac:dyDescent="0.25">
      <c r="B204" s="6">
        <f>COUNTIF(B2:B200, "Monday")</f>
        <v>0</v>
      </c>
      <c r="C204" s="6">
        <f>COUNTIF(C2:C200,"*Block B*")</f>
        <v>0</v>
      </c>
      <c r="K204" s="41">
        <f>COUNTIFS(K2:K200,"&gt;12",K2:K200,"&lt;18")</f>
        <v>0</v>
      </c>
      <c r="L204" s="6">
        <f>COUNTIF(L2:L200,"B")</f>
        <v>0</v>
      </c>
      <c r="M204" s="6">
        <f>COUNTIF(M2:M200,"F")</f>
        <v>0</v>
      </c>
      <c r="N204" s="6">
        <f>COUNTIF(N$2:N$200,'Statistics &amp; Lists'!B81)</f>
        <v>0</v>
      </c>
      <c r="O204" s="6">
        <f>COUNTIF(O2:O200,"SW")</f>
        <v>0</v>
      </c>
      <c r="P204" s="6">
        <f>COUNTIF(P$2:P$200, 'Statistics &amp; Lists'!A118)</f>
        <v>0</v>
      </c>
      <c r="R204" s="48"/>
      <c r="S204" s="48"/>
      <c r="T204" s="48"/>
      <c r="U204" s="6">
        <f>COUNTIF(U2:U200, "Assist Citizen")</f>
        <v>0</v>
      </c>
      <c r="V204" s="6">
        <f>COUNTIF(V2:V200, "Assist Citizen (Finall)")</f>
        <v>0</v>
      </c>
      <c r="W204" s="6">
        <f>COUNTIF(W2:W200,"N")</f>
        <v>0</v>
      </c>
      <c r="X204" s="6">
        <f>COUNTIF(X2:X200,"N")</f>
        <v>0</v>
      </c>
      <c r="Y204" s="6">
        <f>COUNTIF(Y2:Y200,"n")</f>
        <v>0</v>
      </c>
      <c r="AA204" s="6">
        <f>COUNTIF(Z$2:AA$200, 'Statistics &amp; Lists'!B224)</f>
        <v>0</v>
      </c>
      <c r="AB204" s="6">
        <f>COUNTIF(AB2:AB200, "N")</f>
        <v>0</v>
      </c>
      <c r="AC204" s="6">
        <f>COUNTIF(AC2:AC200, "N")</f>
        <v>0</v>
      </c>
      <c r="AE204" s="6">
        <f>COUNTIF(AE2:AE200,"N")</f>
        <v>0</v>
      </c>
      <c r="AF204" s="6">
        <f>COUNTIF(AF2:AF200,"N")</f>
        <v>0</v>
      </c>
      <c r="AG204" s="6">
        <f>COUNTIF(AG2:AG200,"N")</f>
        <v>0</v>
      </c>
      <c r="AH204" s="6">
        <f>COUNTIF(AH2:AH200,"BA")</f>
        <v>0</v>
      </c>
      <c r="AI204" s="6">
        <f>COUNTIF(AI$2:AI$200,'Statistics &amp; Lists'!B271)</f>
        <v>0</v>
      </c>
      <c r="AJ204" s="6">
        <f>COUNTIF(AJ2:AJ200,"N")</f>
        <v>0</v>
      </c>
      <c r="AK204" s="6">
        <f>COUNTIF(AK2:AK200,"N")</f>
        <v>0</v>
      </c>
      <c r="AL204" s="6">
        <f>COUNTIF(AL2:AL200,"N")</f>
        <v>0</v>
      </c>
    </row>
    <row r="205" spans="1:44" s="6" customFormat="1" x14ac:dyDescent="0.25">
      <c r="B205" s="6">
        <f>COUNTIF(B2:B200, "Tuesday")</f>
        <v>0</v>
      </c>
      <c r="C205" s="6">
        <f>COUNTIF(C2:C200,"*Block C*")</f>
        <v>0</v>
      </c>
      <c r="K205" s="41">
        <f>COUNTIFS(K2:K200,"&gt;17",K2:K200,"&lt;26")</f>
        <v>0</v>
      </c>
      <c r="L205" s="6">
        <f>COUNTIF(L2:L200,"A")</f>
        <v>0</v>
      </c>
      <c r="M205" s="6">
        <f>COUNTIF(M2:M200,"Other")</f>
        <v>0</v>
      </c>
      <c r="N205" s="6">
        <f>COUNTIF(N$2:N$200,'Statistics &amp; Lists'!B82)</f>
        <v>0</v>
      </c>
      <c r="O205" s="6">
        <f>COUNTIF(O2:O200,"SE")</f>
        <v>0</v>
      </c>
      <c r="P205" s="6">
        <f>COUNTIF(P$2:P$200, 'Statistics &amp; Lists'!A119)</f>
        <v>0</v>
      </c>
      <c r="R205" s="48"/>
      <c r="S205" s="48"/>
      <c r="T205" s="48"/>
      <c r="U205" s="6">
        <f>COUNTIF(U2:U200, "Baker Act")</f>
        <v>0</v>
      </c>
      <c r="V205" s="6">
        <f>COUNTIF(V2:V200, "Baker Act/Marchman Act (Final)")</f>
        <v>0</v>
      </c>
      <c r="W205" s="6">
        <f>COUNTIF(W2:W200,"Unknown")</f>
        <v>0</v>
      </c>
      <c r="X205" s="6">
        <f>COUNTIF(X2:X200,"Unknown")</f>
        <v>0</v>
      </c>
      <c r="Y205" s="6">
        <f>COUNTIF(Y2:Y200,"unknown")</f>
        <v>0</v>
      </c>
      <c r="AA205" s="6">
        <f>COUNTIF(Z$2:AA$200, 'Statistics &amp; Lists'!B225)</f>
        <v>0</v>
      </c>
      <c r="AB205" s="6">
        <f>COUNTIF(AB2:AB200, "Unknown")</f>
        <v>0</v>
      </c>
      <c r="AC205" s="6">
        <f>COUNTIF(AC2:AC200, "Unknown")</f>
        <v>0</v>
      </c>
      <c r="AE205" s="6">
        <f>COUNTIF(AE2:AE200,"Unknown")</f>
        <v>0</v>
      </c>
      <c r="AF205" s="6">
        <f>COUNTIF(AF2:AF200,"Unknown")</f>
        <v>0</v>
      </c>
      <c r="AG205" s="6">
        <f>COUNTIF(AG2:AG200,"Unknown")</f>
        <v>0</v>
      </c>
      <c r="AH205" s="6">
        <f>COUNTIF(AH2:AH200,"Medical")</f>
        <v>0</v>
      </c>
      <c r="AI205" s="6">
        <f>COUNTIF(AI$2:AI$200,'Statistics &amp; Lists'!B272)</f>
        <v>0</v>
      </c>
      <c r="AJ205" s="6">
        <f>COUNTIF(AJ2:AJ200,"Unknown")</f>
        <v>0</v>
      </c>
      <c r="AK205" s="6">
        <f>COUNTIF(AK2:AK200,"Unknown")</f>
        <v>0</v>
      </c>
      <c r="AL205" s="6">
        <f>COUNTIF(AL2:AL200,"Unknown")</f>
        <v>0</v>
      </c>
    </row>
    <row r="206" spans="1:44" s="6" customFormat="1" x14ac:dyDescent="0.25">
      <c r="B206" s="6">
        <f>COUNTIF(B2:B200, "Wednesday")</f>
        <v>0</v>
      </c>
      <c r="C206" s="6">
        <f>COUNTIF(C2:C200,"*Block D*")</f>
        <v>0</v>
      </c>
      <c r="K206" s="41">
        <f>COUNTIFS(K2:K200,"&gt;25",K2:K200,"&lt;41")</f>
        <v>0</v>
      </c>
      <c r="L206" s="6">
        <f>COUNTIF(L2:L200,"H")</f>
        <v>0</v>
      </c>
      <c r="N206" s="6">
        <f>COUNTIF(N$2:N$200,'Statistics &amp; Lists'!B83)</f>
        <v>0</v>
      </c>
      <c r="O206" s="6">
        <f>COUNTIF(O2:O200,"NE")</f>
        <v>0</v>
      </c>
      <c r="P206" s="6">
        <f>COUNTIF(P$2:P$200, 'Statistics &amp; Lists'!A120)</f>
        <v>0</v>
      </c>
      <c r="R206" s="48"/>
      <c r="S206" s="48"/>
      <c r="T206" s="48"/>
      <c r="U206" s="6">
        <f>COUNTIF(U2:U200, "Battery")</f>
        <v>0</v>
      </c>
      <c r="V206" s="6">
        <f>COUNTIF(V2:V200, "Battery/Assault (Final)")</f>
        <v>0</v>
      </c>
      <c r="AA206" s="6">
        <f>COUNTIF(Z$2:AA$200, 'Statistics &amp; Lists'!B226)</f>
        <v>0</v>
      </c>
      <c r="AH206" s="6">
        <f>COUNTIF(AH2:AH200,"Voluntary")</f>
        <v>0</v>
      </c>
      <c r="AI206" s="6">
        <f>COUNTIF(AI$2:AI$200,'Statistics &amp; Lists'!B273)</f>
        <v>0</v>
      </c>
    </row>
    <row r="207" spans="1:44" s="6" customFormat="1" x14ac:dyDescent="0.25">
      <c r="B207" s="6">
        <f>COUNTIF(B2:B200, "Thursday")</f>
        <v>0</v>
      </c>
      <c r="C207" s="6">
        <f>COUNTIF(C2:C200,"*Block E*")</f>
        <v>0</v>
      </c>
      <c r="K207" s="41">
        <f>COUNTIFS(K2:K200,"&gt;40",K2:K200,"&lt;61")</f>
        <v>0</v>
      </c>
      <c r="L207" s="6">
        <f>COUNTIF(L2:L200,"O")</f>
        <v>0</v>
      </c>
      <c r="N207" s="6">
        <f>COUNTIF(N$2:N$200,'Statistics &amp; Lists'!B84)</f>
        <v>0</v>
      </c>
      <c r="P207" s="6">
        <f>COUNTIF(P$2:P$200, 'Statistics &amp; Lists'!A121)</f>
        <v>0</v>
      </c>
      <c r="R207" s="48"/>
      <c r="S207" s="48"/>
      <c r="T207" s="48"/>
      <c r="U207" s="6">
        <f>COUNTIF(U2:U200, "Burglary")</f>
        <v>0</v>
      </c>
      <c r="V207" s="6">
        <f>COUNTIF(V2:V200, "Burglary (Final)")</f>
        <v>0</v>
      </c>
      <c r="AA207" s="6">
        <f>COUNTIF(Z$2:AA$200, 'Statistics &amp; Lists'!B227)</f>
        <v>0</v>
      </c>
      <c r="AI207" s="6">
        <f>COUNTIF(AI$2:AI$200,'Statistics &amp; Lists'!B274)</f>
        <v>0</v>
      </c>
    </row>
    <row r="208" spans="1:44" s="6" customFormat="1" x14ac:dyDescent="0.25">
      <c r="B208" s="6">
        <f>COUNTIF(B2:B200, "Friday")</f>
        <v>0</v>
      </c>
      <c r="C208" s="6">
        <f>COUNTIF(C2:C200,"*Block F*")</f>
        <v>0</v>
      </c>
      <c r="K208" s="41">
        <f>COUNTIFS(K2:K200,"&gt;60",K2:K200,"&lt;81")</f>
        <v>0</v>
      </c>
      <c r="N208" s="6">
        <f>COUNTIF(N$2:N$200,'Statistics &amp; Lists'!B85)</f>
        <v>0</v>
      </c>
      <c r="P208" s="6">
        <f>COUNTIF(P$2:P$200, 'Statistics &amp; Lists'!A122)</f>
        <v>0</v>
      </c>
      <c r="R208" s="48"/>
      <c r="S208" s="48"/>
      <c r="T208" s="48"/>
      <c r="U208" s="6">
        <f>COUNTIF(U2:U200, "Disturbance")</f>
        <v>0</v>
      </c>
      <c r="V208" s="6">
        <f>COUNTIF(V2:V200, "Disturbance (Final)")</f>
        <v>0</v>
      </c>
      <c r="AA208" s="6">
        <f>COUNTIF(Z$2:AA$200, 'Statistics &amp; Lists'!B228)</f>
        <v>0</v>
      </c>
      <c r="AI208" s="6">
        <f>COUNTIF(AI$2:AI$200,'Statistics &amp; Lists'!B275)</f>
        <v>0</v>
      </c>
    </row>
    <row r="209" spans="2:35" s="6" customFormat="1" x14ac:dyDescent="0.25">
      <c r="B209" s="6">
        <f>COUNTIF(B2:B200, "Saturday")</f>
        <v>0</v>
      </c>
      <c r="K209" s="41">
        <f>COUNTIFS(K2:K200,"&gt;80",K2:K200,"&lt;111")</f>
        <v>0</v>
      </c>
      <c r="N209" s="6">
        <f>COUNTIF(N$2:N$200,'Statistics &amp; Lists'!B86)</f>
        <v>0</v>
      </c>
      <c r="P209" s="6">
        <f>COUNTIF(P$2:P$200, 'Statistics &amp; Lists'!A123)</f>
        <v>0</v>
      </c>
      <c r="R209" s="48"/>
      <c r="S209" s="48"/>
      <c r="T209" s="48"/>
      <c r="U209" s="6">
        <f>COUNTIF(U2:U200, "Domestic")</f>
        <v>0</v>
      </c>
      <c r="V209" s="6">
        <f>COUNTIF(V2:V200, "Domestic (Final)")</f>
        <v>0</v>
      </c>
      <c r="AA209" s="6">
        <f>COUNTIF(Z$2:AA$200, 'Statistics &amp; Lists'!B229)</f>
        <v>0</v>
      </c>
      <c r="AI209" s="6">
        <f>COUNTIF(AI$2:AI$200,'Statistics &amp; Lists'!B276)</f>
        <v>0</v>
      </c>
    </row>
    <row r="210" spans="2:35" s="6" customFormat="1" x14ac:dyDescent="0.25">
      <c r="K210" s="41"/>
      <c r="N210" s="6">
        <f>COUNTIF(N$2:N$200,'Statistics &amp; Lists'!B87)</f>
        <v>0</v>
      </c>
      <c r="P210" s="6">
        <f>COUNTIF(P$2:P$200, 'Statistics &amp; Lists'!A124)</f>
        <v>0</v>
      </c>
      <c r="R210" s="48"/>
      <c r="S210" s="48"/>
      <c r="T210" s="48"/>
      <c r="U210" s="6">
        <f>COUNTIF(U2:U200, "Medical Emergency")</f>
        <v>0</v>
      </c>
      <c r="V210" s="6">
        <f>COUNTIF(V2:V200, "Medical Emerency (Final)")</f>
        <v>0</v>
      </c>
      <c r="AA210" s="6">
        <f>COUNTIF(Z$2:AA$200, 'Statistics &amp; Lists'!B230)</f>
        <v>0</v>
      </c>
      <c r="AI210" s="6">
        <f>COUNTIF(AI$2:AI$200,'Statistics &amp; Lists'!B277)</f>
        <v>0</v>
      </c>
    </row>
    <row r="211" spans="2:35" s="6" customFormat="1" x14ac:dyDescent="0.25">
      <c r="K211" s="41"/>
      <c r="N211" s="6">
        <f>COUNTIF(N$2:N$200,'Statistics &amp; Lists'!B88)</f>
        <v>0</v>
      </c>
      <c r="P211" s="6">
        <f>COUNTIF(P$2:P$200, 'Statistics &amp; Lists'!A125)</f>
        <v>0</v>
      </c>
      <c r="R211" s="48"/>
      <c r="S211" s="48"/>
      <c r="T211" s="48"/>
      <c r="U211" s="6">
        <f>COUNTIF(U2:U200, "Mental Health Crisis Situation ")</f>
        <v>0</v>
      </c>
      <c r="V211" s="6">
        <f>COUNTIF(V2:V200, "Mental Health Crisis Situation (Final)")</f>
        <v>0</v>
      </c>
      <c r="AA211" s="6">
        <f>COUNTIF(Z$2:AA$200, 'Statistics &amp; Lists'!B231)</f>
        <v>0</v>
      </c>
      <c r="AI211" s="6">
        <f>COUNTIF(AI$2:AI$200,'Statistics &amp; Lists'!B278)</f>
        <v>0</v>
      </c>
    </row>
    <row r="212" spans="2:35" s="6" customFormat="1" x14ac:dyDescent="0.25">
      <c r="K212" s="41"/>
      <c r="N212" s="6">
        <f>COUNTIF(N$2:N$200,'Statistics &amp; Lists'!B89)</f>
        <v>0</v>
      </c>
      <c r="P212" s="6">
        <f>COUNTIF(P$2:P$200, 'Statistics &amp; Lists'!A126)</f>
        <v>0</v>
      </c>
      <c r="R212" s="48"/>
      <c r="S212" s="48"/>
      <c r="T212" s="48"/>
      <c r="U212" s="6">
        <f>COUNTIF(U2:U200, "Other")</f>
        <v>0</v>
      </c>
      <c r="V212" s="6">
        <f>COUNTIF(V2:V200, "Other (Final)")</f>
        <v>0</v>
      </c>
      <c r="AA212" s="6">
        <f>COUNTIF(Z$2:AA$200, 'Statistics &amp; Lists'!B232)</f>
        <v>0</v>
      </c>
      <c r="AI212" s="6">
        <f>COUNTIF(AI$2:AI$200,'Statistics &amp; Lists'!B279)</f>
        <v>0</v>
      </c>
    </row>
    <row r="213" spans="2:35" s="6" customFormat="1" x14ac:dyDescent="0.25">
      <c r="K213" s="41"/>
      <c r="N213" s="6">
        <f>COUNTIF(N$2:N$200,'Statistics &amp; Lists'!B90)</f>
        <v>0</v>
      </c>
      <c r="P213" s="6">
        <f>COUNTIF(P$2:P$200, 'Statistics &amp; Lists'!A127)</f>
        <v>0</v>
      </c>
      <c r="R213" s="48"/>
      <c r="S213" s="48"/>
      <c r="T213" s="48"/>
      <c r="U213" s="6">
        <f>COUNTIF(U2:U200, "S20")</f>
        <v>0</v>
      </c>
      <c r="V213" s="6">
        <f>COUNTIF(V2:V200, "S20 (Final)")</f>
        <v>0</v>
      </c>
      <c r="AA213" s="6">
        <f>COUNTIF(Z$2:AA$200, 'Statistics &amp; Lists'!B233)</f>
        <v>0</v>
      </c>
      <c r="AI213" s="6">
        <f>COUNTIF(AI$2:AI$200,'Statistics &amp; Lists'!B280)</f>
        <v>0</v>
      </c>
    </row>
    <row r="214" spans="2:35" s="6" customFormat="1" x14ac:dyDescent="0.25">
      <c r="K214" s="41"/>
      <c r="N214" s="6">
        <f>COUNTIF(N$2:N$200,'Statistics &amp; Lists'!B91)</f>
        <v>0</v>
      </c>
      <c r="P214" s="6">
        <f>COUNTIF(P$2:P$200, 'Statistics &amp; Lists'!A128)</f>
        <v>0</v>
      </c>
      <c r="R214" s="48"/>
      <c r="S214" s="48"/>
      <c r="T214" s="48"/>
      <c r="U214" s="6">
        <f>COUNTIF(U2:U200, "Suicide Attempt")</f>
        <v>0</v>
      </c>
      <c r="V214" s="6">
        <f>COUNTIF(V2:V200, "Suicide Attempt (Final)")</f>
        <v>0</v>
      </c>
      <c r="AA214" s="6">
        <f>COUNTIF(Z$2:AA$200, 'Statistics &amp; Lists'!B234)</f>
        <v>0</v>
      </c>
      <c r="AI214" s="6">
        <f>COUNTIF(AI$2:AI$200,'Statistics &amp; Lists'!B281)</f>
        <v>0</v>
      </c>
    </row>
    <row r="215" spans="2:35" s="6" customFormat="1" x14ac:dyDescent="0.25">
      <c r="K215" s="41"/>
      <c r="N215" s="6">
        <f>COUNTIF(N$2:N$200,'Statistics &amp; Lists'!B92)</f>
        <v>0</v>
      </c>
      <c r="P215" s="6">
        <f>COUNTIF(P$2:P$200, 'Statistics &amp; Lists'!A129)</f>
        <v>0</v>
      </c>
      <c r="R215" s="48"/>
      <c r="S215" s="48"/>
      <c r="T215" s="48"/>
      <c r="U215" s="6">
        <f>COUNTIF(U2:U200, "Suspicious Activity")</f>
        <v>0</v>
      </c>
      <c r="V215" s="6">
        <f>COUNTIF(V2:V200, "Suspicious Activity/Person (Final)")</f>
        <v>0</v>
      </c>
      <c r="AA215" s="6">
        <f>COUNTIF(Z$2:AA$200, 'Statistics &amp; Lists'!B235)</f>
        <v>0</v>
      </c>
      <c r="AI215" s="6">
        <f>COUNTIF(AI$2:AI$200,'Statistics &amp; Lists'!B282)</f>
        <v>0</v>
      </c>
    </row>
    <row r="216" spans="2:35" s="6" customFormat="1" x14ac:dyDescent="0.25">
      <c r="K216" s="41"/>
      <c r="N216" s="6">
        <f>COUNTIF(N$2:N$200,'Statistics &amp; Lists'!B93)</f>
        <v>0</v>
      </c>
      <c r="P216" s="6">
        <f>COUNTIF(P$2:P$200, 'Statistics &amp; Lists'!A130)</f>
        <v>0</v>
      </c>
      <c r="R216" s="48"/>
      <c r="S216" s="48"/>
      <c r="T216" s="48"/>
      <c r="U216" s="6">
        <f>COUNTIF(U2:U200, "Theft")</f>
        <v>0</v>
      </c>
      <c r="V216" s="6">
        <f>COUNTIF(V2:V200, "Theft/Robbery (Final)")</f>
        <v>0</v>
      </c>
      <c r="AA216" s="6">
        <f>COUNTIF(Z$2:AA$200, 'Statistics &amp; Lists'!B236)</f>
        <v>0</v>
      </c>
      <c r="AI216" s="6">
        <f>COUNTIF(AI$2:AI$200,'Statistics &amp; Lists'!B283)</f>
        <v>0</v>
      </c>
    </row>
    <row r="217" spans="2:35" s="6" customFormat="1" x14ac:dyDescent="0.25">
      <c r="K217" s="41"/>
      <c r="N217" s="6">
        <f>COUNTIF(N$2:N$200,'Statistics &amp; Lists'!B94)</f>
        <v>0</v>
      </c>
      <c r="P217" s="6">
        <f>COUNTIF(P$2:P$200, 'Statistics &amp; Lists'!A131)</f>
        <v>0</v>
      </c>
      <c r="R217" s="48"/>
      <c r="S217" s="48"/>
      <c r="T217" s="48"/>
      <c r="U217" s="6">
        <f>COUNTIF(U2:U200, "Trespassing")</f>
        <v>0</v>
      </c>
      <c r="V217" s="6">
        <f>COUNTIF(V2:V200, "Trespassing (Final)")</f>
        <v>0</v>
      </c>
      <c r="AI217" s="6">
        <f>COUNTIF(AI$2:AI$200,'Statistics &amp; Lists'!B284)</f>
        <v>0</v>
      </c>
    </row>
    <row r="218" spans="2:35" s="6" customFormat="1" x14ac:dyDescent="0.25">
      <c r="K218" s="41"/>
      <c r="N218" s="6">
        <f>COUNTIF(N$2:N$200,'Statistics &amp; Lists'!B95)</f>
        <v>0</v>
      </c>
      <c r="P218" s="6">
        <f>COUNTIF(P$2:P$200, 'Statistics &amp; Lists'!A132)</f>
        <v>0</v>
      </c>
      <c r="R218" s="48"/>
      <c r="S218" s="48"/>
      <c r="T218" s="48"/>
      <c r="U218" s="6">
        <f>COUNTIF(U2:U200, "Well Being Check")</f>
        <v>0</v>
      </c>
      <c r="V218" s="6">
        <f>COUNTIF(V2:V200, "Well Being Check (Final)")</f>
        <v>0</v>
      </c>
      <c r="AI218" s="6">
        <f>COUNTIF(AI$2:AI$200,'Statistics &amp; Lists'!B285)</f>
        <v>0</v>
      </c>
    </row>
    <row r="219" spans="2:35" s="6" customFormat="1" x14ac:dyDescent="0.25">
      <c r="K219" s="41"/>
      <c r="N219" s="6">
        <f>COUNTIF(N$2:N$200,'Statistics &amp; Lists'!B96)</f>
        <v>0</v>
      </c>
      <c r="P219" s="6">
        <f>COUNTIF(P$2:P$200, 'Statistics &amp; Lists'!A133)</f>
        <v>0</v>
      </c>
      <c r="R219" s="48"/>
      <c r="S219" s="48"/>
      <c r="T219" s="48"/>
      <c r="AI219" s="6">
        <f>COUNTIF(AI$2:AI$200,'Statistics &amp; Lists'!B286)</f>
        <v>0</v>
      </c>
    </row>
    <row r="220" spans="2:35" x14ac:dyDescent="0.25">
      <c r="N220" s="6">
        <f>COUNTIF(N$2:N$200,'Statistics &amp; Lists'!B97)</f>
        <v>0</v>
      </c>
      <c r="P220" s="6">
        <f>COUNTIF(P$2:P$200, 'Statistics &amp; Lists'!A134)</f>
        <v>0</v>
      </c>
    </row>
    <row r="221" spans="2:35" x14ac:dyDescent="0.25">
      <c r="N221" s="6">
        <f>COUNTIF(N$2:N$200,'Statistics &amp; Lists'!B98)</f>
        <v>0</v>
      </c>
      <c r="P221" s="6">
        <f>COUNTIF(P$2:P$200, 'Statistics &amp; Lists'!A135)</f>
        <v>0</v>
      </c>
    </row>
    <row r="222" spans="2:35" x14ac:dyDescent="0.25">
      <c r="N222" s="6">
        <f>COUNTIF(N$2:N$200,'Statistics &amp; Lists'!B99)</f>
        <v>0</v>
      </c>
      <c r="P222" s="6">
        <f>COUNTIF(P$2:P$200, 'Statistics &amp; Lists'!A136)</f>
        <v>0</v>
      </c>
    </row>
    <row r="223" spans="2:35" x14ac:dyDescent="0.25">
      <c r="N223" s="6">
        <f>COUNTIF(N$2:N$200,'Statistics &amp; Lists'!B100)</f>
        <v>0</v>
      </c>
      <c r="P223" s="6">
        <f>COUNTIF(P$2:P$200, 'Statistics &amp; Lists'!A137)</f>
        <v>0</v>
      </c>
    </row>
    <row r="224" spans="2:35" x14ac:dyDescent="0.25">
      <c r="N224" s="6">
        <f>COUNTIF(N$2:N$200,'Statistics &amp; Lists'!B101)</f>
        <v>0</v>
      </c>
      <c r="P224" s="6">
        <f>COUNTIF(P$2:P$200, 'Statistics &amp; Lists'!A138)</f>
        <v>0</v>
      </c>
    </row>
    <row r="225" spans="14:16" x14ac:dyDescent="0.25">
      <c r="N225" s="6">
        <f>COUNTIF(N$2:N$200,'Statistics &amp; Lists'!B102)</f>
        <v>0</v>
      </c>
      <c r="P225" s="6">
        <f>COUNTIF(P$2:P$200, 'Statistics &amp; Lists'!A139)</f>
        <v>0</v>
      </c>
    </row>
    <row r="226" spans="14:16" x14ac:dyDescent="0.25">
      <c r="N226" s="6">
        <f>COUNTIF(N$2:N$200,'Statistics &amp; Lists'!B103)</f>
        <v>0</v>
      </c>
      <c r="P226" s="6">
        <f>COUNTIF(P$2:P$200, 'Statistics &amp; Lists'!A140)</f>
        <v>0</v>
      </c>
    </row>
    <row r="227" spans="14:16" x14ac:dyDescent="0.25">
      <c r="N227" s="6">
        <f>COUNTIF(N$2:N$200,'Statistics &amp; Lists'!B104)</f>
        <v>0</v>
      </c>
      <c r="P227" s="6">
        <f>COUNTIF(P$2:P$200, 'Statistics &amp; Lists'!A141)</f>
        <v>0</v>
      </c>
    </row>
    <row r="228" spans="14:16" x14ac:dyDescent="0.25">
      <c r="N228" s="6">
        <f>COUNTIF(N$2:N$200,'Statistics &amp; Lists'!B105)</f>
        <v>0</v>
      </c>
      <c r="P228" s="6">
        <f>COUNTIF(P$2:P$200, 'Statistics &amp; Lists'!A142)</f>
        <v>0</v>
      </c>
    </row>
    <row r="229" spans="14:16" x14ac:dyDescent="0.25">
      <c r="N229" s="6">
        <f>COUNTIF(N$2:N$200,'Statistics &amp; Lists'!B106)</f>
        <v>0</v>
      </c>
      <c r="P229" s="6">
        <f>COUNTIF(P$2:P$200, 'Statistics &amp; Lists'!A143)</f>
        <v>0</v>
      </c>
    </row>
    <row r="230" spans="14:16" x14ac:dyDescent="0.25">
      <c r="P230" s="6">
        <f>COUNTIF(P$2:P$200, 'Statistics &amp; Lists'!A144)</f>
        <v>0</v>
      </c>
    </row>
    <row r="231" spans="14:16" x14ac:dyDescent="0.25">
      <c r="P231" s="6">
        <f>COUNTIF(P$2:P$200, 'Statistics &amp; Lists'!A145)</f>
        <v>0</v>
      </c>
    </row>
    <row r="232" spans="14:16" x14ac:dyDescent="0.25">
      <c r="P232" s="6">
        <f>COUNTIF(P$2:P$200, 'Statistics &amp; Lists'!A146)</f>
        <v>0</v>
      </c>
    </row>
    <row r="233" spans="14:16" x14ac:dyDescent="0.25">
      <c r="P233" s="6">
        <f>COUNTIF(P$2:P$200, 'Statistics &amp; Lists'!A147)</f>
        <v>0</v>
      </c>
    </row>
    <row r="234" spans="14:16" x14ac:dyDescent="0.25">
      <c r="P234" s="6">
        <f>COUNTIF(P$2:P$200, 'Statistics &amp; Lists'!A148)</f>
        <v>0</v>
      </c>
    </row>
    <row r="235" spans="14:16" x14ac:dyDescent="0.25">
      <c r="P235" s="6">
        <f>COUNTIF(P$2:P$200, 'Statistics &amp; Lists'!A149)</f>
        <v>0</v>
      </c>
    </row>
    <row r="236" spans="14:16" x14ac:dyDescent="0.25">
      <c r="P236" s="6">
        <f>COUNTIF(P$2:P$200, 'Statistics &amp; Lists'!A150)</f>
        <v>0</v>
      </c>
    </row>
    <row r="237" spans="14:16" x14ac:dyDescent="0.25">
      <c r="P237" s="6">
        <f>COUNTIF(P$2:P$200, 'Statistics &amp; Lists'!A151)</f>
        <v>0</v>
      </c>
    </row>
    <row r="238" spans="14:16" x14ac:dyDescent="0.25">
      <c r="P238" s="6">
        <f>COUNTIF(P$2:P$200, 'Statistics &amp; Lists'!A152)</f>
        <v>0</v>
      </c>
    </row>
    <row r="239" spans="14:16" x14ac:dyDescent="0.25">
      <c r="P239" s="6">
        <f>COUNTIF(P$2:P$200, 'Statistics &amp; Lists'!A153)</f>
        <v>0</v>
      </c>
    </row>
    <row r="240" spans="14:16" x14ac:dyDescent="0.25">
      <c r="P240" s="6">
        <f>COUNTIF(P$2:P$200, 'Statistics &amp; Lists'!A154)</f>
        <v>0</v>
      </c>
    </row>
    <row r="241" spans="16:16" x14ac:dyDescent="0.25">
      <c r="P241" s="6">
        <f>COUNTIF(P$2:P$200, 'Statistics &amp; Lists'!A155)</f>
        <v>0</v>
      </c>
    </row>
    <row r="242" spans="16:16" x14ac:dyDescent="0.25">
      <c r="P242" s="6">
        <f>COUNTIF(P$2:P$200, 'Statistics &amp; Lists'!A156)</f>
        <v>0</v>
      </c>
    </row>
    <row r="243" spans="16:16" x14ac:dyDescent="0.25">
      <c r="P243" s="6">
        <f>COUNTIF(P$2:P$200, 'Statistics &amp; Lists'!A157)</f>
        <v>0</v>
      </c>
    </row>
    <row r="244" spans="16:16" x14ac:dyDescent="0.25">
      <c r="P244" s="6">
        <f>COUNTIF(P$2:P$200, 'Statistics &amp; Lists'!A158)</f>
        <v>0</v>
      </c>
    </row>
    <row r="245" spans="16:16" x14ac:dyDescent="0.25">
      <c r="P245" s="6">
        <f>COUNTIF(P$2:P$200, 'Statistics &amp; Lists'!A159)</f>
        <v>0</v>
      </c>
    </row>
    <row r="246" spans="16:16" x14ac:dyDescent="0.25">
      <c r="P246" s="6">
        <f>COUNTIF(P$2:P$200, 'Statistics &amp; Lists'!A160)</f>
        <v>0</v>
      </c>
    </row>
    <row r="247" spans="16:16" x14ac:dyDescent="0.25">
      <c r="P247" s="6">
        <f>COUNTIF(P$2:P$200, 'Statistics &amp; Lists'!A161)</f>
        <v>0</v>
      </c>
    </row>
    <row r="248" spans="16:16" x14ac:dyDescent="0.25">
      <c r="P248" s="6">
        <f>COUNTIF(P$2:P$200, 'Statistics &amp; Lists'!A162)</f>
        <v>0</v>
      </c>
    </row>
  </sheetData>
  <autoFilter ref="A1:AQ201" xr:uid="{00000000-0001-0000-0300-000000000000}"/>
  <conditionalFormatting sqref="AH1:AH1048576">
    <cfRule type="containsText" priority="2" operator="containsText" text="BA / MA (LEO)">
      <formula>NOT(ISERROR(SEARCH("BA / MA (LEO)",AH1)))</formula>
    </cfRule>
  </conditionalFormatting>
  <conditionalFormatting sqref="AH2:AH200">
    <cfRule type="containsText" dxfId="78" priority="1" operator="containsText" text="BA / MA (LEO)">
      <formula>NOT(ISERROR(SEARCH("BA / MA (LEO)",AH2)))</formula>
    </cfRule>
  </conditionalFormatting>
  <dataValidations count="2">
    <dataValidation type="list" allowBlank="1" showInputMessage="1" showErrorMessage="1" sqref="AM2:AM200" xr:uid="{5E36B17E-6264-442B-90B4-C54B9FC7E0A9}">
      <formula1>ChWe</formula1>
    </dataValidation>
    <dataValidation type="list" allowBlank="1" showInputMessage="1" showErrorMessage="1" sqref="AN2:AN200" xr:uid="{DCD46013-C823-47C6-971F-A3DA5B6F69A2}">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300-000000000000}">
          <x14:formula1>
            <xm:f>'Statistics &amp; Lists'!$B$299:$B$301</xm:f>
          </x14:formula1>
          <xm:sqref>AL2:AL200</xm:sqref>
        </x14:dataValidation>
        <x14:dataValidation type="list" allowBlank="1" showInputMessage="1" showErrorMessage="1" xr:uid="{00000000-0002-0000-0300-000001000000}">
          <x14:formula1>
            <xm:f>'Statistics &amp; Lists'!$B$294:$B$296</xm:f>
          </x14:formula1>
          <xm:sqref>AK2:AK200</xm:sqref>
        </x14:dataValidation>
        <x14:dataValidation type="list" allowBlank="1" showInputMessage="1" showErrorMessage="1" xr:uid="{00000000-0002-0000-0300-000002000000}">
          <x14:formula1>
            <xm:f>'Statistics &amp; Lists'!$B$289:$B$291</xm:f>
          </x14:formula1>
          <xm:sqref>AO2:AO200 AJ2:AJ200</xm:sqref>
        </x14:dataValidation>
        <x14:dataValidation type="list" allowBlank="1" showInputMessage="1" showErrorMessage="1" xr:uid="{00000000-0002-0000-0300-000003000000}">
          <x14:formula1>
            <xm:f>'Statistics &amp; Lists'!$B$270:$B$286</xm:f>
          </x14:formula1>
          <xm:sqref>AI2:AI200</xm:sqref>
        </x14:dataValidation>
        <x14:dataValidation type="list" allowBlank="1" showInputMessage="1" showErrorMessage="1" xr:uid="{00000000-0002-0000-0300-000004000000}">
          <x14:formula1>
            <xm:f>'Statistics &amp; Lists'!$B$264:$B$267</xm:f>
          </x14:formula1>
          <xm:sqref>AH2:AH200</xm:sqref>
        </x14:dataValidation>
        <x14:dataValidation type="list" allowBlank="1" showInputMessage="1" showErrorMessage="1" xr:uid="{00000000-0002-0000-0300-000005000000}">
          <x14:formula1>
            <xm:f>'Statistics &amp; Lists'!$B$259:$B$261</xm:f>
          </x14:formula1>
          <xm:sqref>AG2:AG200</xm:sqref>
        </x14:dataValidation>
        <x14:dataValidation type="list" allowBlank="1" showInputMessage="1" showErrorMessage="1" xr:uid="{00000000-0002-0000-0300-000006000000}">
          <x14:formula1>
            <xm:f>'Statistics &amp; Lists'!$B$254:$B$256</xm:f>
          </x14:formula1>
          <xm:sqref>AF2:AF200</xm:sqref>
        </x14:dataValidation>
        <x14:dataValidation type="list" allowBlank="1" showInputMessage="1" showErrorMessage="1" xr:uid="{00000000-0002-0000-0300-000007000000}">
          <x14:formula1>
            <xm:f>'Statistics &amp; Lists'!$B$249:$B$251</xm:f>
          </x14:formula1>
          <xm:sqref>AE2:AE200</xm:sqref>
        </x14:dataValidation>
        <x14:dataValidation type="list" allowBlank="1" showInputMessage="1" showErrorMessage="1" xr:uid="{00000000-0002-0000-0300-000008000000}">
          <x14:formula1>
            <xm:f>'Statistics &amp; Lists'!$B$244:$B$246</xm:f>
          </x14:formula1>
          <xm:sqref>AC2:AC200</xm:sqref>
        </x14:dataValidation>
        <x14:dataValidation type="list" allowBlank="1" showInputMessage="1" showErrorMessage="1" xr:uid="{00000000-0002-0000-0300-000009000000}">
          <x14:formula1>
            <xm:f>'Statistics &amp; Lists'!$B$239:$B$241</xm:f>
          </x14:formula1>
          <xm:sqref>AB2:AB200</xm:sqref>
        </x14:dataValidation>
        <x14:dataValidation type="list" allowBlank="1" showInputMessage="1" showErrorMessage="1" xr:uid="{00000000-0002-0000-0300-00000A000000}">
          <x14:formula1>
            <xm:f>'Statistics &amp; Lists'!$B$223:$B$236</xm:f>
          </x14:formula1>
          <xm:sqref>Z2:AA200</xm:sqref>
        </x14:dataValidation>
        <x14:dataValidation type="list" allowBlank="1" showInputMessage="1" showErrorMessage="1" xr:uid="{00000000-0002-0000-0300-00000B000000}">
          <x14:formula1>
            <xm:f>'Statistics &amp; Lists'!$B$183:$B$198</xm:f>
          </x14:formula1>
          <xm:sqref>V2:V200</xm:sqref>
        </x14:dataValidation>
        <x14:dataValidation type="list" allowBlank="1" showInputMessage="1" showErrorMessage="1" xr:uid="{00000000-0002-0000-0300-00000C000000}">
          <x14:formula1>
            <xm:f>'Statistics &amp; Lists'!$B$165:$B$180</xm:f>
          </x14:formula1>
          <xm:sqref>U2:U200</xm:sqref>
        </x14:dataValidation>
        <x14:dataValidation type="list" allowBlank="1" showInputMessage="1" showErrorMessage="1" xr:uid="{00000000-0002-0000-0300-00000E000000}">
          <x14:formula1>
            <xm:f>'Statistics &amp; Lists'!$B$109:$B$114</xm:f>
          </x14:formula1>
          <xm:sqref>O2:O200</xm:sqref>
        </x14:dataValidation>
        <x14:dataValidation type="list" allowBlank="1" showInputMessage="1" showErrorMessage="1" xr:uid="{00000000-0002-0000-0300-00000F000000}">
          <x14:formula1>
            <xm:f>'Statistics &amp; Lists'!$B$80:$B$106</xm:f>
          </x14:formula1>
          <xm:sqref>N2:N200</xm:sqref>
        </x14:dataValidation>
        <x14:dataValidation type="list" allowBlank="1" showInputMessage="1" showErrorMessage="1" xr:uid="{00000000-0002-0000-0300-000010000000}">
          <x14:formula1>
            <xm:f>'Statistics &amp; Lists'!$B$75:$B$77</xm:f>
          </x14:formula1>
          <xm:sqref>Y2:Y200</xm:sqref>
        </x14:dataValidation>
        <x14:dataValidation type="list" allowBlank="1" showInputMessage="1" showErrorMessage="1" xr:uid="{00000000-0002-0000-0300-000011000000}">
          <x14:formula1>
            <xm:f>'Statistics &amp; Lists'!$B$70:$B$72</xm:f>
          </x14:formula1>
          <xm:sqref>X2:X200</xm:sqref>
        </x14:dataValidation>
        <x14:dataValidation type="list" allowBlank="1" showInputMessage="1" showErrorMessage="1" xr:uid="{00000000-0002-0000-0300-000012000000}">
          <x14:formula1>
            <xm:f>'Statistics &amp; Lists'!$B$65:$B$67</xm:f>
          </x14:formula1>
          <xm:sqref>W2:W200</xm:sqref>
        </x14:dataValidation>
        <x14:dataValidation type="list" allowBlank="1" showInputMessage="1" showErrorMessage="1" xr:uid="{00000000-0002-0000-0300-000013000000}">
          <x14:formula1>
            <xm:f>'Statistics &amp; Lists'!$B$46:$B$48</xm:f>
          </x14:formula1>
          <xm:sqref>M2:M200</xm:sqref>
        </x14:dataValidation>
        <x14:dataValidation type="list" allowBlank="1" showInputMessage="1" showErrorMessage="1" xr:uid="{00000000-0002-0000-0300-000014000000}">
          <x14:formula1>
            <xm:f>'Statistics &amp; Lists'!$B$33:$B$37</xm:f>
          </x14:formula1>
          <xm:sqref>L2:L200</xm:sqref>
        </x14:dataValidation>
        <x14:dataValidation type="list" allowBlank="1" showInputMessage="1" showErrorMessage="1" xr:uid="{00000000-0002-0000-0300-000015000000}">
          <x14:formula1>
            <xm:f>'Statistics &amp; Lists'!$B$26:$B$31</xm:f>
          </x14:formula1>
          <xm:sqref>C2:C200</xm:sqref>
        </x14:dataValidation>
        <x14:dataValidation type="list" allowBlank="1" showInputMessage="1" showErrorMessage="1" xr:uid="{00000000-0002-0000-0300-000016000000}">
          <x14:formula1>
            <xm:f>'Statistics &amp; Lists'!$B$8:$B$14</xm:f>
          </x14:formula1>
          <xm:sqref>B2:B200</xm:sqref>
        </x14:dataValidation>
        <x14:dataValidation type="list" allowBlank="1" showInputMessage="1" showErrorMessage="1" xr:uid="{0C1F2F0D-A688-49EC-ADF6-1803559B1A9F}">
          <x14:formula1>
            <xm:f>'Statistics &amp; Lists'!$AA$219:$AA$220</xm:f>
          </x14:formula1>
          <xm:sqref>Q2:Q1048576</xm:sqref>
        </x14:dataValidation>
        <x14:dataValidation type="list" errorStyle="warning" allowBlank="1" showInputMessage="1" showErrorMessage="1" xr:uid="{AEC71890-EDE0-4674-B639-BA3D76DEE2E2}">
          <x14:formula1>
            <xm:f>'Statistics &amp; Lists'!$A$117:$A$162</xm:f>
          </x14:formula1>
          <xm:sqref>P2:P200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R244"/>
  <sheetViews>
    <sheetView workbookViewId="0">
      <pane ySplit="1" topLeftCell="A2" activePane="bottomLeft" state="frozen"/>
      <selection activeCell="E1" sqref="E1"/>
      <selection pane="bottomLeft" activeCell="A71" sqref="A2:XFD71"/>
    </sheetView>
  </sheetViews>
  <sheetFormatPr defaultColWidth="9.140625" defaultRowHeight="15" x14ac:dyDescent="0.25"/>
  <cols>
    <col min="1" max="1" width="17" style="4" customWidth="1"/>
    <col min="2" max="2" width="14.7109375" style="4" customWidth="1"/>
    <col min="3" max="3" width="20.7109375" style="4" customWidth="1"/>
    <col min="4" max="4" width="11.42578125" style="4" customWidth="1"/>
    <col min="5" max="5" width="14.42578125" style="4" customWidth="1"/>
    <col min="6" max="6" width="25.28515625" style="4" customWidth="1"/>
    <col min="7" max="8" width="14.42578125" style="4" customWidth="1"/>
    <col min="9" max="9" width="13.7109375" style="4" hidden="1" customWidth="1"/>
    <col min="10" max="10" width="11.7109375" style="4" customWidth="1"/>
    <col min="11" max="11" width="13" style="42" customWidth="1"/>
    <col min="12" max="14" width="9.140625" style="4"/>
    <col min="15" max="15" width="11.42578125" style="4" customWidth="1"/>
    <col min="16" max="17" width="13.28515625" style="4" customWidth="1"/>
    <col min="18" max="18" width="9.140625" style="45"/>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s="141" customFormat="1" ht="90" x14ac:dyDescent="0.25">
      <c r="A1" s="3" t="s">
        <v>0</v>
      </c>
      <c r="B1" s="3" t="s">
        <v>1</v>
      </c>
      <c r="C1" s="3" t="s">
        <v>2</v>
      </c>
      <c r="D1" s="3" t="s">
        <v>3</v>
      </c>
      <c r="E1" s="3" t="s">
        <v>4</v>
      </c>
      <c r="F1" s="3" t="s">
        <v>5</v>
      </c>
      <c r="G1" s="3" t="s">
        <v>6</v>
      </c>
      <c r="H1" s="3" t="s">
        <v>7</v>
      </c>
      <c r="I1" s="3" t="s">
        <v>8</v>
      </c>
      <c r="J1" s="3" t="s">
        <v>9</v>
      </c>
      <c r="K1" s="140" t="s">
        <v>10</v>
      </c>
      <c r="L1" s="3" t="s">
        <v>11</v>
      </c>
      <c r="M1" s="3"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ht="15" customHeight="1" x14ac:dyDescent="0.25">
      <c r="A2" s="50"/>
      <c r="F2" s="5"/>
      <c r="I2" s="52"/>
      <c r="J2" s="50"/>
      <c r="K2" s="39"/>
      <c r="R2" s="51"/>
      <c r="S2" s="44"/>
      <c r="T2" s="51"/>
      <c r="AQ2" s="148"/>
      <c r="AR2" s="4"/>
    </row>
    <row r="3" spans="1:44" s="8" customFormat="1" x14ac:dyDescent="0.25">
      <c r="A3" s="52"/>
      <c r="D3" s="49"/>
      <c r="F3" s="5"/>
      <c r="I3" s="52"/>
      <c r="J3" s="52"/>
      <c r="K3" s="39"/>
      <c r="R3" s="46"/>
      <c r="S3" s="44"/>
      <c r="T3" s="46"/>
      <c r="AR3" s="4"/>
    </row>
    <row r="4" spans="1:44" s="49" customFormat="1" x14ac:dyDescent="0.25">
      <c r="A4" s="50"/>
      <c r="F4" s="5"/>
      <c r="I4" s="50"/>
      <c r="J4" s="50"/>
      <c r="K4" s="39"/>
      <c r="R4" s="51"/>
      <c r="S4" s="44"/>
      <c r="T4" s="51"/>
      <c r="AI4" s="5"/>
      <c r="AR4" s="4"/>
    </row>
    <row r="5" spans="1:44" s="8" customFormat="1" x14ac:dyDescent="0.25">
      <c r="A5" s="52"/>
      <c r="D5" s="49"/>
      <c r="F5" s="5"/>
      <c r="I5" s="52"/>
      <c r="J5" s="52"/>
      <c r="K5" s="39"/>
      <c r="R5" s="46"/>
      <c r="S5" s="44"/>
      <c r="T5" s="46"/>
      <c r="AR5" s="4"/>
    </row>
    <row r="6" spans="1:44" s="49" customFormat="1" x14ac:dyDescent="0.25">
      <c r="A6" s="50"/>
      <c r="F6" s="5"/>
      <c r="I6" s="50"/>
      <c r="J6" s="50"/>
      <c r="K6" s="39"/>
      <c r="R6" s="51"/>
      <c r="S6" s="44"/>
      <c r="T6" s="51"/>
      <c r="AI6" s="5"/>
      <c r="AR6" s="4"/>
    </row>
    <row r="7" spans="1:44" s="8" customFormat="1" ht="15" customHeight="1" x14ac:dyDescent="0.25">
      <c r="A7" s="52"/>
      <c r="D7" s="49"/>
      <c r="F7" s="5"/>
      <c r="I7" s="52"/>
      <c r="J7" s="52"/>
      <c r="K7" s="39"/>
      <c r="R7" s="46"/>
      <c r="S7" s="44"/>
      <c r="T7" s="46"/>
      <c r="AR7" s="4"/>
    </row>
    <row r="8" spans="1:44" s="49" customFormat="1" ht="14.25" customHeight="1" x14ac:dyDescent="0.25">
      <c r="A8" s="50"/>
      <c r="F8" s="5"/>
      <c r="I8" s="50"/>
      <c r="J8" s="50"/>
      <c r="K8" s="39"/>
      <c r="O8" s="5"/>
      <c r="R8" s="51"/>
      <c r="S8" s="44"/>
      <c r="T8" s="51"/>
      <c r="Z8" s="5"/>
      <c r="AI8" s="5"/>
      <c r="AR8" s="4"/>
    </row>
    <row r="9" spans="1:44" s="8" customFormat="1" x14ac:dyDescent="0.25">
      <c r="A9" s="52"/>
      <c r="D9" s="49"/>
      <c r="F9" s="5"/>
      <c r="G9"/>
      <c r="H9"/>
      <c r="I9" s="52"/>
      <c r="J9" s="52"/>
      <c r="K9" s="39"/>
      <c r="R9" s="46"/>
      <c r="S9" s="44"/>
      <c r="T9" s="46"/>
      <c r="AR9" s="4"/>
    </row>
    <row r="10" spans="1:44" s="49" customFormat="1" x14ac:dyDescent="0.25">
      <c r="A10" s="50"/>
      <c r="F10" s="5"/>
      <c r="I10" s="50"/>
      <c r="J10" s="50"/>
      <c r="K10" s="39"/>
      <c r="O10" s="5"/>
      <c r="P10" s="5"/>
      <c r="R10" s="51"/>
      <c r="S10" s="44"/>
      <c r="T10" s="51"/>
      <c r="AI10" s="5"/>
      <c r="AR10" s="4"/>
    </row>
    <row r="11" spans="1:44" s="8" customFormat="1" x14ac:dyDescent="0.25">
      <c r="A11" s="52"/>
      <c r="D11" s="49"/>
      <c r="F11" s="5"/>
      <c r="I11" s="52"/>
      <c r="J11" s="52"/>
      <c r="K11" s="39"/>
      <c r="R11" s="46"/>
      <c r="S11" s="44"/>
      <c r="T11" s="46"/>
      <c r="AR11" s="4"/>
    </row>
    <row r="12" spans="1:44" s="49" customFormat="1" x14ac:dyDescent="0.25">
      <c r="A12" s="50"/>
      <c r="F12" s="5"/>
      <c r="I12" s="50"/>
      <c r="J12" s="50"/>
      <c r="K12" s="39"/>
      <c r="P12" s="5"/>
      <c r="R12" s="51"/>
      <c r="S12" s="44"/>
      <c r="T12" s="51"/>
      <c r="AH12" s="5"/>
      <c r="AI12" s="5"/>
      <c r="AR12" s="4"/>
    </row>
    <row r="13" spans="1:44" s="8" customFormat="1" x14ac:dyDescent="0.25">
      <c r="A13" s="52"/>
      <c r="D13" s="49"/>
      <c r="F13" s="5"/>
      <c r="I13" s="52"/>
      <c r="J13" s="52"/>
      <c r="K13" s="39"/>
      <c r="R13" s="46"/>
      <c r="S13" s="44"/>
      <c r="T13" s="46"/>
      <c r="AR13" s="4"/>
    </row>
    <row r="14" spans="1:44" s="49" customFormat="1" x14ac:dyDescent="0.25">
      <c r="A14" s="50"/>
      <c r="F14" s="5"/>
      <c r="I14" s="50"/>
      <c r="J14" s="50"/>
      <c r="K14" s="39"/>
      <c r="P14" s="5"/>
      <c r="R14" s="51"/>
      <c r="S14" s="44"/>
      <c r="T14" s="51"/>
      <c r="AI14" s="5"/>
      <c r="AR14" s="4"/>
    </row>
    <row r="15" spans="1:44" s="8" customFormat="1" x14ac:dyDescent="0.25">
      <c r="A15" s="52"/>
      <c r="D15" s="49"/>
      <c r="F15" s="5"/>
      <c r="I15" s="52"/>
      <c r="J15" s="52"/>
      <c r="K15" s="39"/>
      <c r="R15" s="46"/>
      <c r="S15" s="44"/>
      <c r="T15" s="46"/>
      <c r="AR15" s="4"/>
    </row>
    <row r="16" spans="1:44" s="49" customFormat="1" x14ac:dyDescent="0.25">
      <c r="A16" s="50"/>
      <c r="F16" s="5"/>
      <c r="I16" s="50"/>
      <c r="J16" s="50"/>
      <c r="K16" s="39"/>
      <c r="N16" s="5"/>
      <c r="O16" s="5"/>
      <c r="P16" s="5"/>
      <c r="R16" s="51"/>
      <c r="S16" s="44"/>
      <c r="T16" s="51"/>
      <c r="AH16" s="5"/>
      <c r="AI16" s="5"/>
      <c r="AR16" s="4"/>
    </row>
    <row r="17" spans="1:44" s="8" customFormat="1" x14ac:dyDescent="0.25">
      <c r="A17" s="52"/>
      <c r="D17" s="49"/>
      <c r="F17" s="5"/>
      <c r="I17" s="52"/>
      <c r="J17" s="52"/>
      <c r="K17" s="39"/>
      <c r="R17" s="46"/>
      <c r="S17" s="44"/>
      <c r="T17" s="46"/>
      <c r="AR17" s="4"/>
    </row>
    <row r="18" spans="1:44" s="49" customFormat="1" x14ac:dyDescent="0.25">
      <c r="A18" s="50"/>
      <c r="F18" s="5"/>
      <c r="I18" s="50"/>
      <c r="J18" s="50"/>
      <c r="K18" s="39"/>
      <c r="P18" s="5"/>
      <c r="R18" s="51"/>
      <c r="S18" s="44"/>
      <c r="T18" s="51"/>
      <c r="AH18" s="5"/>
      <c r="AI18" s="5"/>
      <c r="AR18" s="4"/>
    </row>
    <row r="19" spans="1:44" s="8" customFormat="1" x14ac:dyDescent="0.25">
      <c r="A19" s="52"/>
      <c r="D19" s="49"/>
      <c r="F19" s="5"/>
      <c r="I19" s="52"/>
      <c r="J19" s="52"/>
      <c r="K19" s="39"/>
      <c r="R19" s="46"/>
      <c r="S19" s="44"/>
      <c r="T19" s="46"/>
      <c r="AR19" s="4"/>
    </row>
    <row r="20" spans="1:44" s="5" customFormat="1" x14ac:dyDescent="0.25">
      <c r="A20" s="7"/>
      <c r="C20" s="49"/>
      <c r="D20" s="49"/>
      <c r="I20" s="7"/>
      <c r="J20" s="7"/>
      <c r="K20" s="39"/>
      <c r="L20" s="149"/>
      <c r="N20" s="49"/>
      <c r="O20" s="49"/>
      <c r="P20" s="49"/>
      <c r="R20" s="44"/>
      <c r="S20" s="44"/>
      <c r="T20" s="44"/>
      <c r="Z20" s="49"/>
      <c r="AR20" s="4"/>
    </row>
    <row r="21" spans="1:44" s="8" customFormat="1" x14ac:dyDescent="0.25">
      <c r="A21" s="52"/>
      <c r="D21" s="49"/>
      <c r="F21" s="5"/>
      <c r="I21" s="52"/>
      <c r="J21" s="52"/>
      <c r="K21" s="39"/>
      <c r="R21" s="46"/>
      <c r="S21" s="44"/>
      <c r="T21" s="46"/>
      <c r="AR21" s="4"/>
    </row>
    <row r="22" spans="1:44" s="5" customFormat="1" x14ac:dyDescent="0.25">
      <c r="A22" s="50"/>
      <c r="B22" s="49"/>
      <c r="C22" s="49"/>
      <c r="D22" s="49"/>
      <c r="E22" s="49"/>
      <c r="G22" s="49"/>
      <c r="H22" s="49"/>
      <c r="I22" s="50"/>
      <c r="J22" s="50"/>
      <c r="K22" s="39"/>
      <c r="R22" s="44"/>
      <c r="S22" s="44"/>
      <c r="T22" s="44"/>
      <c r="Z22" s="49"/>
      <c r="AM22" s="49"/>
      <c r="AN22" s="49"/>
      <c r="AO22" s="49"/>
      <c r="AQ22" s="49"/>
      <c r="AR22" s="4"/>
    </row>
    <row r="23" spans="1:44" s="8" customFormat="1" x14ac:dyDescent="0.25">
      <c r="A23" s="52"/>
      <c r="D23" s="49"/>
      <c r="F23" s="5"/>
      <c r="I23" s="52"/>
      <c r="J23" s="52"/>
      <c r="K23" s="39"/>
      <c r="R23" s="46"/>
      <c r="S23" s="44"/>
      <c r="T23" s="46"/>
      <c r="AR23" s="4"/>
    </row>
    <row r="24" spans="1:44" s="5" customFormat="1" x14ac:dyDescent="0.25">
      <c r="A24" s="7"/>
      <c r="C24" s="49"/>
      <c r="D24" s="49"/>
      <c r="I24" s="7"/>
      <c r="J24" s="7"/>
      <c r="K24" s="39"/>
      <c r="N24" s="49"/>
      <c r="R24" s="44"/>
      <c r="S24" s="44"/>
      <c r="T24" s="44"/>
      <c r="Z24" s="49"/>
      <c r="AE24" s="49"/>
      <c r="AF24" s="49"/>
      <c r="AG24" s="49"/>
      <c r="AH24" s="49"/>
      <c r="AJ24" s="49"/>
      <c r="AK24" s="49"/>
      <c r="AL24" s="49"/>
      <c r="AM24" s="49"/>
      <c r="AN24" s="49"/>
      <c r="AO24" s="49"/>
      <c r="AR24" s="4"/>
    </row>
    <row r="25" spans="1:44" s="8" customFormat="1" x14ac:dyDescent="0.25">
      <c r="A25" s="52"/>
      <c r="D25" s="49"/>
      <c r="F25" s="5"/>
      <c r="I25" s="52"/>
      <c r="J25" s="52"/>
      <c r="K25" s="39"/>
      <c r="R25" s="46"/>
      <c r="S25" s="44"/>
      <c r="T25" s="46"/>
      <c r="AR25" s="4"/>
    </row>
    <row r="26" spans="1:44" s="5" customFormat="1" x14ac:dyDescent="0.25">
      <c r="A26" s="7"/>
      <c r="C26" s="49"/>
      <c r="D26" s="49"/>
      <c r="I26" s="7"/>
      <c r="J26" s="7"/>
      <c r="K26" s="39"/>
      <c r="N26" s="49"/>
      <c r="R26" s="44"/>
      <c r="S26" s="44"/>
      <c r="T26" s="44"/>
      <c r="Z26" s="49"/>
      <c r="AM26" s="49"/>
      <c r="AN26" s="49"/>
      <c r="AO26" s="49"/>
      <c r="AR26" s="4"/>
    </row>
    <row r="27" spans="1:44" s="8" customFormat="1" x14ac:dyDescent="0.25">
      <c r="A27" s="52"/>
      <c r="D27" s="49"/>
      <c r="F27" s="5"/>
      <c r="I27" s="52"/>
      <c r="J27" s="52"/>
      <c r="K27" s="39"/>
      <c r="R27" s="46"/>
      <c r="S27" s="44"/>
      <c r="T27" s="46"/>
      <c r="AR27" s="4"/>
    </row>
    <row r="28" spans="1:44" s="5" customFormat="1" x14ac:dyDescent="0.25">
      <c r="A28" s="7"/>
      <c r="C28" s="49"/>
      <c r="D28" s="49"/>
      <c r="I28" s="7"/>
      <c r="J28" s="7"/>
      <c r="K28" s="39"/>
      <c r="R28" s="44"/>
      <c r="S28" s="44"/>
      <c r="T28" s="44"/>
      <c r="Z28" s="49"/>
      <c r="AR28" s="4"/>
    </row>
    <row r="29" spans="1:44" s="8" customFormat="1" x14ac:dyDescent="0.25">
      <c r="D29" s="49"/>
      <c r="F29" s="5"/>
      <c r="I29" s="52"/>
      <c r="K29" s="39"/>
      <c r="R29" s="46"/>
      <c r="S29" s="44"/>
      <c r="T29" s="46"/>
      <c r="AR29" s="4"/>
    </row>
    <row r="30" spans="1:44" s="5" customFormat="1" x14ac:dyDescent="0.25">
      <c r="D30" s="49"/>
      <c r="I30" s="7"/>
      <c r="K30" s="39"/>
      <c r="R30" s="44"/>
      <c r="S30" s="44"/>
      <c r="T30" s="44"/>
      <c r="Z30" s="49"/>
      <c r="AR30" s="4"/>
    </row>
    <row r="31" spans="1:44" s="8" customFormat="1" x14ac:dyDescent="0.25">
      <c r="D31" s="49"/>
      <c r="F31" s="5"/>
      <c r="I31" s="52"/>
      <c r="K31" s="39"/>
      <c r="R31" s="46"/>
      <c r="S31" s="44"/>
      <c r="T31" s="46"/>
      <c r="AR31" s="4"/>
    </row>
    <row r="32" spans="1:44" s="5" customFormat="1" x14ac:dyDescent="0.25">
      <c r="D32" s="49"/>
      <c r="I32" s="7"/>
      <c r="K32" s="39"/>
      <c r="R32" s="44"/>
      <c r="S32" s="44"/>
      <c r="T32" s="44"/>
      <c r="Z32" s="49"/>
      <c r="AR32" s="4"/>
    </row>
    <row r="33" spans="3:44" s="8" customFormat="1" x14ac:dyDescent="0.25">
      <c r="D33" s="49"/>
      <c r="F33" s="5"/>
      <c r="I33" s="52"/>
      <c r="K33" s="39"/>
      <c r="R33" s="46"/>
      <c r="S33" s="44"/>
      <c r="T33" s="46"/>
      <c r="AR33" s="4"/>
    </row>
    <row r="34" spans="3:44" s="5" customFormat="1" x14ac:dyDescent="0.25">
      <c r="C34" s="49"/>
      <c r="D34" s="49"/>
      <c r="I34" s="7"/>
      <c r="K34" s="39"/>
      <c r="R34" s="44"/>
      <c r="S34" s="44"/>
      <c r="T34" s="44"/>
      <c r="Z34" s="49"/>
      <c r="AR34" s="4"/>
    </row>
    <row r="35" spans="3:44" s="8" customFormat="1" x14ac:dyDescent="0.25">
      <c r="D35" s="49"/>
      <c r="F35" s="5"/>
      <c r="I35" s="52"/>
      <c r="K35" s="39"/>
      <c r="R35" s="46"/>
      <c r="S35" s="44"/>
      <c r="T35" s="46"/>
      <c r="AR35" s="4"/>
    </row>
    <row r="36" spans="3:44" s="5" customFormat="1" x14ac:dyDescent="0.25">
      <c r="C36" s="49"/>
      <c r="D36" s="49"/>
      <c r="I36" s="7"/>
      <c r="K36" s="39"/>
      <c r="R36" s="44"/>
      <c r="S36" s="44"/>
      <c r="T36" s="44"/>
      <c r="Z36" s="49"/>
      <c r="AR36" s="4"/>
    </row>
    <row r="37" spans="3:44" s="8" customFormat="1" x14ac:dyDescent="0.25">
      <c r="D37" s="49"/>
      <c r="F37" s="5"/>
      <c r="I37" s="52"/>
      <c r="K37" s="39"/>
      <c r="R37" s="46"/>
      <c r="S37" s="44"/>
      <c r="T37" s="46"/>
      <c r="AR37" s="4"/>
    </row>
    <row r="38" spans="3:44" s="5" customFormat="1" x14ac:dyDescent="0.25">
      <c r="C38" s="49"/>
      <c r="D38" s="49"/>
      <c r="I38" s="7"/>
      <c r="K38" s="39"/>
      <c r="R38" s="44"/>
      <c r="S38" s="44"/>
      <c r="T38" s="44"/>
      <c r="Z38" s="49"/>
      <c r="AR38" s="4"/>
    </row>
    <row r="39" spans="3:44" s="8" customFormat="1" x14ac:dyDescent="0.25">
      <c r="D39" s="49"/>
      <c r="F39" s="5"/>
      <c r="I39" s="52"/>
      <c r="K39" s="39"/>
      <c r="R39" s="46"/>
      <c r="S39" s="44"/>
      <c r="T39" s="46"/>
      <c r="AR39" s="4"/>
    </row>
    <row r="40" spans="3:44" s="5" customFormat="1" x14ac:dyDescent="0.25">
      <c r="C40" s="49"/>
      <c r="D40" s="49"/>
      <c r="I40" s="7"/>
      <c r="K40" s="39"/>
      <c r="R40" s="44"/>
      <c r="S40" s="44"/>
      <c r="T40" s="44"/>
      <c r="Z40" s="49"/>
      <c r="AR40" s="4"/>
    </row>
    <row r="41" spans="3:44" s="8" customFormat="1" x14ac:dyDescent="0.25">
      <c r="D41" s="49"/>
      <c r="F41" s="5"/>
      <c r="I41" s="52"/>
      <c r="K41" s="39"/>
      <c r="R41" s="46"/>
      <c r="S41" s="44"/>
      <c r="T41" s="46"/>
      <c r="AR41" s="4"/>
    </row>
    <row r="42" spans="3:44" s="5" customFormat="1" x14ac:dyDescent="0.25">
      <c r="C42" s="49"/>
      <c r="D42" s="49"/>
      <c r="I42" s="7"/>
      <c r="K42" s="39"/>
      <c r="R42" s="44"/>
      <c r="S42" s="44"/>
      <c r="T42" s="44"/>
      <c r="AR42" s="4"/>
    </row>
    <row r="43" spans="3:44" s="8" customFormat="1" x14ac:dyDescent="0.25">
      <c r="D43" s="49"/>
      <c r="F43" s="5"/>
      <c r="I43" s="52"/>
      <c r="K43" s="39"/>
      <c r="R43" s="46"/>
      <c r="S43" s="44"/>
      <c r="T43" s="46"/>
      <c r="AR43" s="4"/>
    </row>
    <row r="44" spans="3:44" s="5" customFormat="1" x14ac:dyDescent="0.25">
      <c r="C44" s="49"/>
      <c r="D44" s="49"/>
      <c r="I44" s="7"/>
      <c r="K44" s="39"/>
      <c r="R44" s="44"/>
      <c r="S44" s="44"/>
      <c r="T44" s="44"/>
      <c r="AR44" s="4"/>
    </row>
    <row r="45" spans="3:44" s="8" customFormat="1" x14ac:dyDescent="0.25">
      <c r="D45" s="49"/>
      <c r="F45" s="5"/>
      <c r="I45" s="52"/>
      <c r="K45" s="39"/>
      <c r="R45" s="46"/>
      <c r="S45" s="44"/>
      <c r="T45" s="46"/>
      <c r="AR45" s="4"/>
    </row>
    <row r="46" spans="3:44" s="5" customFormat="1" x14ac:dyDescent="0.25">
      <c r="C46" s="49"/>
      <c r="D46" s="49"/>
      <c r="I46" s="7"/>
      <c r="K46" s="39"/>
      <c r="R46" s="44"/>
      <c r="S46" s="44"/>
      <c r="T46" s="44"/>
      <c r="AR46" s="4"/>
    </row>
    <row r="47" spans="3:44" s="8" customFormat="1" x14ac:dyDescent="0.25">
      <c r="D47" s="49"/>
      <c r="F47" s="5"/>
      <c r="I47" s="52"/>
      <c r="K47" s="39"/>
      <c r="R47" s="46"/>
      <c r="S47" s="44"/>
      <c r="T47" s="46"/>
      <c r="AR47" s="4"/>
    </row>
    <row r="48" spans="3:44" s="5" customFormat="1" x14ac:dyDescent="0.25">
      <c r="C48" s="49"/>
      <c r="D48" s="49"/>
      <c r="I48" s="7"/>
      <c r="K48" s="39"/>
      <c r="R48" s="44"/>
      <c r="S48" s="44"/>
      <c r="T48" s="44"/>
      <c r="AR48" s="4"/>
    </row>
    <row r="49" spans="3:44" s="8" customFormat="1" x14ac:dyDescent="0.25">
      <c r="D49" s="49"/>
      <c r="F49" s="5"/>
      <c r="I49" s="52"/>
      <c r="K49" s="39"/>
      <c r="R49" s="46"/>
      <c r="S49" s="44"/>
      <c r="T49" s="46"/>
      <c r="AR49" s="4"/>
    </row>
    <row r="50" spans="3:44" s="5" customFormat="1" x14ac:dyDescent="0.25">
      <c r="C50" s="49"/>
      <c r="D50" s="49"/>
      <c r="I50" s="7"/>
      <c r="K50" s="39"/>
      <c r="R50" s="44"/>
      <c r="S50" s="44"/>
      <c r="T50" s="44"/>
      <c r="AR50" s="4"/>
    </row>
    <row r="51" spans="3:44" s="8" customFormat="1" x14ac:dyDescent="0.25">
      <c r="D51" s="49"/>
      <c r="F51" s="5"/>
      <c r="I51" s="52"/>
      <c r="K51" s="39"/>
      <c r="R51" s="46"/>
      <c r="S51" s="44"/>
      <c r="T51" s="46"/>
      <c r="AR51" s="4"/>
    </row>
    <row r="52" spans="3:44" s="5" customFormat="1" x14ac:dyDescent="0.25">
      <c r="C52" s="49"/>
      <c r="D52" s="49"/>
      <c r="I52" s="7"/>
      <c r="K52" s="39"/>
      <c r="R52" s="44"/>
      <c r="S52" s="44"/>
      <c r="T52" s="44"/>
      <c r="AR52" s="4"/>
    </row>
    <row r="53" spans="3:44" s="8" customFormat="1" x14ac:dyDescent="0.25">
      <c r="D53" s="49"/>
      <c r="F53" s="5"/>
      <c r="I53" s="52"/>
      <c r="K53" s="39"/>
      <c r="R53" s="46"/>
      <c r="S53" s="44"/>
      <c r="T53" s="46"/>
      <c r="AR53" s="4"/>
    </row>
    <row r="54" spans="3:44" s="5" customFormat="1" x14ac:dyDescent="0.25">
      <c r="C54" s="49"/>
      <c r="D54" s="49"/>
      <c r="I54" s="7"/>
      <c r="K54" s="39"/>
      <c r="R54" s="44"/>
      <c r="S54" s="44"/>
      <c r="T54" s="44"/>
      <c r="AR54" s="4"/>
    </row>
    <row r="55" spans="3:44" s="8" customFormat="1" x14ac:dyDescent="0.25">
      <c r="D55" s="49"/>
      <c r="F55" s="5"/>
      <c r="I55" s="52"/>
      <c r="K55" s="39"/>
      <c r="R55" s="46"/>
      <c r="S55" s="44"/>
      <c r="T55" s="46"/>
      <c r="AR55" s="4"/>
    </row>
    <row r="56" spans="3:44" s="5" customFormat="1" x14ac:dyDescent="0.25">
      <c r="C56" s="49"/>
      <c r="D56" s="49"/>
      <c r="I56" s="7"/>
      <c r="K56" s="39"/>
      <c r="R56" s="44"/>
      <c r="S56" s="44"/>
      <c r="T56" s="44"/>
      <c r="AR56" s="4"/>
    </row>
    <row r="57" spans="3:44" s="8" customFormat="1" x14ac:dyDescent="0.25">
      <c r="D57" s="49"/>
      <c r="F57" s="5"/>
      <c r="I57" s="52"/>
      <c r="K57" s="39"/>
      <c r="R57" s="46"/>
      <c r="S57" s="44"/>
      <c r="T57" s="46"/>
      <c r="AR57" s="4"/>
    </row>
    <row r="58" spans="3:44" s="5" customFormat="1" x14ac:dyDescent="0.25">
      <c r="C58" s="49"/>
      <c r="D58" s="49"/>
      <c r="I58" s="7"/>
      <c r="K58" s="39"/>
      <c r="R58" s="44"/>
      <c r="S58" s="44"/>
      <c r="T58" s="44"/>
      <c r="AR58" s="4"/>
    </row>
    <row r="59" spans="3:44" s="8" customFormat="1" x14ac:dyDescent="0.25">
      <c r="D59" s="49"/>
      <c r="F59" s="5"/>
      <c r="I59" s="52"/>
      <c r="K59" s="39"/>
      <c r="R59" s="46"/>
      <c r="S59" s="44"/>
      <c r="T59" s="46"/>
      <c r="AR59" s="4"/>
    </row>
    <row r="60" spans="3:44" s="5" customFormat="1" x14ac:dyDescent="0.25">
      <c r="D60" s="49"/>
      <c r="I60" s="7"/>
      <c r="K60" s="39"/>
      <c r="R60" s="44"/>
      <c r="S60" s="44"/>
      <c r="T60" s="44"/>
      <c r="AR60" s="4"/>
    </row>
    <row r="61" spans="3:44" s="8" customFormat="1" x14ac:dyDescent="0.25">
      <c r="D61" s="49"/>
      <c r="F61" s="5"/>
      <c r="I61" s="52"/>
      <c r="K61" s="39"/>
      <c r="R61" s="46"/>
      <c r="S61" s="44"/>
      <c r="T61" s="46"/>
      <c r="AR61" s="4"/>
    </row>
    <row r="62" spans="3:44" s="5" customFormat="1" x14ac:dyDescent="0.25">
      <c r="D62" s="49"/>
      <c r="I62" s="7"/>
      <c r="K62" s="39"/>
      <c r="R62" s="44"/>
      <c r="S62" s="44"/>
      <c r="T62" s="44"/>
      <c r="AR62" s="4"/>
    </row>
    <row r="63" spans="3:44" s="8" customFormat="1" x14ac:dyDescent="0.25">
      <c r="D63" s="49"/>
      <c r="F63" s="5"/>
      <c r="I63" s="52"/>
      <c r="K63" s="39"/>
      <c r="R63" s="46"/>
      <c r="S63" s="44"/>
      <c r="T63" s="46"/>
      <c r="AR63" s="4"/>
    </row>
    <row r="64" spans="3:44" s="5" customFormat="1" x14ac:dyDescent="0.25">
      <c r="D64" s="49"/>
      <c r="I64" s="7"/>
      <c r="K64" s="39"/>
      <c r="R64" s="44"/>
      <c r="S64" s="44"/>
      <c r="T64" s="44"/>
      <c r="AR64" s="4"/>
    </row>
    <row r="65" spans="4:44" s="8" customFormat="1" x14ac:dyDescent="0.25">
      <c r="D65" s="49"/>
      <c r="F65" s="5"/>
      <c r="I65" s="52"/>
      <c r="K65" s="39"/>
      <c r="R65" s="46"/>
      <c r="S65" s="44"/>
      <c r="T65" s="46"/>
      <c r="AR65" s="4"/>
    </row>
    <row r="66" spans="4:44" s="5" customFormat="1" x14ac:dyDescent="0.25">
      <c r="D66" s="49"/>
      <c r="I66" s="7"/>
      <c r="K66" s="39"/>
      <c r="R66" s="44"/>
      <c r="S66" s="44"/>
      <c r="T66" s="44"/>
      <c r="AR66" s="4"/>
    </row>
    <row r="67" spans="4:44" s="8" customFormat="1" x14ac:dyDescent="0.25">
      <c r="D67" s="49"/>
      <c r="F67" s="5"/>
      <c r="I67" s="52"/>
      <c r="K67" s="39"/>
      <c r="R67" s="46"/>
      <c r="S67" s="44"/>
      <c r="T67" s="46"/>
      <c r="AR67" s="4"/>
    </row>
    <row r="68" spans="4:44" s="5" customFormat="1" x14ac:dyDescent="0.25">
      <c r="D68" s="49"/>
      <c r="I68" s="7"/>
      <c r="K68" s="39"/>
      <c r="R68" s="44"/>
      <c r="S68" s="44"/>
      <c r="T68" s="44"/>
      <c r="AR68" s="4"/>
    </row>
    <row r="69" spans="4:44" s="8" customFormat="1" x14ac:dyDescent="0.25">
      <c r="D69" s="49"/>
      <c r="F69" s="5"/>
      <c r="I69" s="52"/>
      <c r="K69" s="39"/>
      <c r="R69" s="46"/>
      <c r="S69" s="44"/>
      <c r="T69" s="46"/>
      <c r="AR69" s="4"/>
    </row>
    <row r="70" spans="4:44" s="5" customFormat="1" x14ac:dyDescent="0.25">
      <c r="D70" s="49"/>
      <c r="I70" s="7"/>
      <c r="K70" s="39"/>
      <c r="R70" s="44"/>
      <c r="S70" s="44"/>
      <c r="T70" s="44"/>
      <c r="AR70" s="4"/>
    </row>
    <row r="71" spans="4:44" s="8" customFormat="1" x14ac:dyDescent="0.25">
      <c r="D71" s="49"/>
      <c r="F71" s="5"/>
      <c r="I71" s="52"/>
      <c r="K71" s="39"/>
      <c r="R71" s="46"/>
      <c r="S71" s="44"/>
      <c r="T71" s="46"/>
      <c r="AR71" s="4"/>
    </row>
    <row r="72" spans="4:44" s="5" customFormat="1" x14ac:dyDescent="0.25">
      <c r="D72" s="49" t="str">
        <f t="shared" ref="D72:D130" si="0">IF(TRIM(F72)="","",COUNTIF($F$2:$F$200,F72))</f>
        <v/>
      </c>
      <c r="F72" s="5" t="str">
        <f t="shared" ref="F72:F130" si="1">IF(AND(LEN(TRIM(G72))=0,LEN(TRIM(H72))=0),"",CONCATENATE(TRIM(G72),", ",TRIM(H72)))</f>
        <v/>
      </c>
      <c r="I72" s="7"/>
      <c r="K72" s="39" t="str">
        <f t="shared" ref="K72:K130" si="2">IF(AND(TRIM(A72)&lt;&gt;"",TRIM(J72)&lt;&gt;""),IFERROR(DATEDIF(J72,A72,"Y"),""),"")</f>
        <v/>
      </c>
      <c r="R72" s="44"/>
      <c r="S72" s="44" t="str">
        <f t="shared" ref="S72:S126" si="3">IFERROR(IF(OR(Q72="Outreach",Q72=""),"",R72),"")</f>
        <v/>
      </c>
      <c r="T72" s="44"/>
      <c r="AR72" s="4" t="str">
        <f t="shared" ref="AR72:AR130" si="4">IF(R72&lt;&gt;"",R72*1440,"")</f>
        <v/>
      </c>
    </row>
    <row r="73" spans="4:44" s="8" customFormat="1" x14ac:dyDescent="0.25">
      <c r="D73" s="49" t="str">
        <f t="shared" si="0"/>
        <v/>
      </c>
      <c r="F73" s="5" t="str">
        <f t="shared" si="1"/>
        <v/>
      </c>
      <c r="I73" s="52"/>
      <c r="K73" s="39" t="str">
        <f t="shared" si="2"/>
        <v/>
      </c>
      <c r="R73" s="46"/>
      <c r="S73" s="44" t="str">
        <f t="shared" si="3"/>
        <v/>
      </c>
      <c r="T73" s="46"/>
      <c r="AR73" s="4" t="str">
        <f t="shared" si="4"/>
        <v/>
      </c>
    </row>
    <row r="74" spans="4:44" s="5" customFormat="1" x14ac:dyDescent="0.25">
      <c r="D74" s="49" t="str">
        <f t="shared" si="0"/>
        <v/>
      </c>
      <c r="F74" s="5" t="str">
        <f t="shared" si="1"/>
        <v/>
      </c>
      <c r="I74" s="7"/>
      <c r="K74" s="39" t="str">
        <f t="shared" si="2"/>
        <v/>
      </c>
      <c r="R74" s="44"/>
      <c r="S74" s="44" t="str">
        <f t="shared" si="3"/>
        <v/>
      </c>
      <c r="T74" s="44"/>
      <c r="AR74" s="4" t="str">
        <f t="shared" si="4"/>
        <v/>
      </c>
    </row>
    <row r="75" spans="4:44" s="8" customFormat="1" x14ac:dyDescent="0.25">
      <c r="D75" s="49" t="str">
        <f t="shared" si="0"/>
        <v/>
      </c>
      <c r="F75" s="5" t="str">
        <f t="shared" si="1"/>
        <v/>
      </c>
      <c r="I75" s="52"/>
      <c r="K75" s="39" t="str">
        <f t="shared" si="2"/>
        <v/>
      </c>
      <c r="R75" s="46"/>
      <c r="S75" s="44" t="str">
        <f t="shared" si="3"/>
        <v/>
      </c>
      <c r="T75" s="46"/>
      <c r="AR75" s="4" t="str">
        <f t="shared" si="4"/>
        <v/>
      </c>
    </row>
    <row r="76" spans="4:44" s="5" customFormat="1" x14ac:dyDescent="0.25">
      <c r="D76" s="49" t="str">
        <f t="shared" si="0"/>
        <v/>
      </c>
      <c r="F76" s="5" t="str">
        <f t="shared" si="1"/>
        <v/>
      </c>
      <c r="I76" s="7"/>
      <c r="K76" s="39" t="str">
        <f t="shared" si="2"/>
        <v/>
      </c>
      <c r="R76" s="44"/>
      <c r="S76" s="44" t="str">
        <f t="shared" si="3"/>
        <v/>
      </c>
      <c r="T76" s="44"/>
      <c r="AR76" s="4" t="str">
        <f t="shared" si="4"/>
        <v/>
      </c>
    </row>
    <row r="77" spans="4:44" s="8" customFormat="1" x14ac:dyDescent="0.25">
      <c r="D77" s="49" t="str">
        <f t="shared" si="0"/>
        <v/>
      </c>
      <c r="F77" s="5" t="str">
        <f t="shared" si="1"/>
        <v/>
      </c>
      <c r="I77" s="52"/>
      <c r="K77" s="39" t="str">
        <f t="shared" si="2"/>
        <v/>
      </c>
      <c r="R77" s="46"/>
      <c r="S77" s="44" t="str">
        <f t="shared" si="3"/>
        <v/>
      </c>
      <c r="T77" s="46"/>
      <c r="AR77" s="4" t="str">
        <f t="shared" si="4"/>
        <v/>
      </c>
    </row>
    <row r="78" spans="4:44" s="5" customFormat="1" x14ac:dyDescent="0.25">
      <c r="D78" s="49" t="str">
        <f t="shared" si="0"/>
        <v/>
      </c>
      <c r="F78" s="5" t="str">
        <f t="shared" si="1"/>
        <v/>
      </c>
      <c r="I78" s="7"/>
      <c r="K78" s="39" t="str">
        <f t="shared" si="2"/>
        <v/>
      </c>
      <c r="R78" s="44"/>
      <c r="S78" s="44" t="str">
        <f t="shared" si="3"/>
        <v/>
      </c>
      <c r="T78" s="44"/>
      <c r="AR78" s="4" t="str">
        <f t="shared" si="4"/>
        <v/>
      </c>
    </row>
    <row r="79" spans="4:44" s="8" customFormat="1" x14ac:dyDescent="0.25">
      <c r="D79" s="49" t="str">
        <f t="shared" si="0"/>
        <v/>
      </c>
      <c r="F79" s="5" t="str">
        <f t="shared" si="1"/>
        <v/>
      </c>
      <c r="I79" s="52"/>
      <c r="K79" s="39" t="str">
        <f t="shared" si="2"/>
        <v/>
      </c>
      <c r="R79" s="46"/>
      <c r="S79" s="44" t="str">
        <f t="shared" si="3"/>
        <v/>
      </c>
      <c r="T79" s="46"/>
      <c r="AR79" s="4" t="str">
        <f t="shared" si="4"/>
        <v/>
      </c>
    </row>
    <row r="80" spans="4:44" s="5" customFormat="1" x14ac:dyDescent="0.25">
      <c r="D80" s="49" t="str">
        <f t="shared" si="0"/>
        <v/>
      </c>
      <c r="F80" s="5" t="str">
        <f t="shared" si="1"/>
        <v/>
      </c>
      <c r="I80" s="7"/>
      <c r="K80" s="39" t="str">
        <f t="shared" si="2"/>
        <v/>
      </c>
      <c r="R80" s="44"/>
      <c r="S80" s="44" t="str">
        <f t="shared" si="3"/>
        <v/>
      </c>
      <c r="T80" s="44"/>
      <c r="AR80" s="4" t="str">
        <f t="shared" si="4"/>
        <v/>
      </c>
    </row>
    <row r="81" spans="4:44" s="8" customFormat="1" x14ac:dyDescent="0.25">
      <c r="D81" s="49" t="str">
        <f t="shared" si="0"/>
        <v/>
      </c>
      <c r="F81" s="5" t="str">
        <f t="shared" si="1"/>
        <v/>
      </c>
      <c r="I81" s="52"/>
      <c r="K81" s="39" t="str">
        <f t="shared" si="2"/>
        <v/>
      </c>
      <c r="R81" s="46"/>
      <c r="S81" s="44" t="str">
        <f t="shared" si="3"/>
        <v/>
      </c>
      <c r="T81" s="46"/>
      <c r="AR81" s="4" t="str">
        <f t="shared" si="4"/>
        <v/>
      </c>
    </row>
    <row r="82" spans="4:44" s="5" customFormat="1" x14ac:dyDescent="0.25">
      <c r="D82" s="49" t="str">
        <f t="shared" si="0"/>
        <v/>
      </c>
      <c r="F82" s="5" t="str">
        <f t="shared" si="1"/>
        <v/>
      </c>
      <c r="I82" s="7"/>
      <c r="K82" s="39" t="str">
        <f t="shared" si="2"/>
        <v/>
      </c>
      <c r="R82" s="44"/>
      <c r="S82" s="44" t="str">
        <f t="shared" si="3"/>
        <v/>
      </c>
      <c r="T82" s="44"/>
      <c r="AR82" s="4" t="str">
        <f t="shared" si="4"/>
        <v/>
      </c>
    </row>
    <row r="83" spans="4:44" s="8" customFormat="1" x14ac:dyDescent="0.25">
      <c r="D83" s="49" t="str">
        <f t="shared" si="0"/>
        <v/>
      </c>
      <c r="F83" s="5" t="str">
        <f t="shared" si="1"/>
        <v/>
      </c>
      <c r="I83" s="52"/>
      <c r="K83" s="39" t="str">
        <f t="shared" si="2"/>
        <v/>
      </c>
      <c r="R83" s="46"/>
      <c r="S83" s="44" t="str">
        <f t="shared" si="3"/>
        <v/>
      </c>
      <c r="T83" s="46"/>
      <c r="AR83" s="4" t="str">
        <f t="shared" si="4"/>
        <v/>
      </c>
    </row>
    <row r="84" spans="4:44" s="5" customFormat="1" x14ac:dyDescent="0.25">
      <c r="D84" s="49" t="str">
        <f t="shared" si="0"/>
        <v/>
      </c>
      <c r="F84" s="5" t="str">
        <f t="shared" si="1"/>
        <v/>
      </c>
      <c r="I84" s="7"/>
      <c r="K84" s="39" t="str">
        <f t="shared" si="2"/>
        <v/>
      </c>
      <c r="R84" s="44"/>
      <c r="S84" s="44" t="str">
        <f t="shared" si="3"/>
        <v/>
      </c>
      <c r="T84" s="44"/>
      <c r="AR84" s="4" t="str">
        <f t="shared" si="4"/>
        <v/>
      </c>
    </row>
    <row r="85" spans="4:44" s="8" customFormat="1" x14ac:dyDescent="0.25">
      <c r="D85" s="49" t="str">
        <f t="shared" si="0"/>
        <v/>
      </c>
      <c r="F85" s="5" t="str">
        <f t="shared" si="1"/>
        <v/>
      </c>
      <c r="I85" s="52"/>
      <c r="K85" s="39" t="str">
        <f t="shared" si="2"/>
        <v/>
      </c>
      <c r="R85" s="46"/>
      <c r="S85" s="44" t="str">
        <f t="shared" si="3"/>
        <v/>
      </c>
      <c r="T85" s="46"/>
      <c r="AR85" s="4" t="str">
        <f t="shared" si="4"/>
        <v/>
      </c>
    </row>
    <row r="86" spans="4:44" s="5" customFormat="1" x14ac:dyDescent="0.25">
      <c r="D86" s="49" t="str">
        <f t="shared" si="0"/>
        <v/>
      </c>
      <c r="F86" s="5" t="str">
        <f t="shared" si="1"/>
        <v/>
      </c>
      <c r="I86" s="7"/>
      <c r="K86" s="39" t="str">
        <f t="shared" si="2"/>
        <v/>
      </c>
      <c r="R86" s="44"/>
      <c r="S86" s="44" t="str">
        <f t="shared" si="3"/>
        <v/>
      </c>
      <c r="T86" s="44"/>
      <c r="AR86" s="4" t="str">
        <f t="shared" si="4"/>
        <v/>
      </c>
    </row>
    <row r="87" spans="4:44" s="8" customFormat="1" x14ac:dyDescent="0.25">
      <c r="D87" s="49" t="str">
        <f t="shared" si="0"/>
        <v/>
      </c>
      <c r="F87" s="5" t="str">
        <f t="shared" si="1"/>
        <v/>
      </c>
      <c r="I87" s="52"/>
      <c r="K87" s="39" t="str">
        <f t="shared" si="2"/>
        <v/>
      </c>
      <c r="R87" s="46"/>
      <c r="S87" s="44" t="str">
        <f t="shared" si="3"/>
        <v/>
      </c>
      <c r="T87" s="46"/>
      <c r="AR87" s="4" t="str">
        <f t="shared" si="4"/>
        <v/>
      </c>
    </row>
    <row r="88" spans="4:44" s="5" customFormat="1" x14ac:dyDescent="0.25">
      <c r="D88" s="49" t="str">
        <f t="shared" si="0"/>
        <v/>
      </c>
      <c r="F88" s="5" t="str">
        <f t="shared" si="1"/>
        <v/>
      </c>
      <c r="I88" s="7"/>
      <c r="K88" s="39" t="str">
        <f t="shared" si="2"/>
        <v/>
      </c>
      <c r="R88" s="44"/>
      <c r="S88" s="44" t="str">
        <f t="shared" si="3"/>
        <v/>
      </c>
      <c r="T88" s="44"/>
      <c r="AR88" s="4" t="str">
        <f t="shared" si="4"/>
        <v/>
      </c>
    </row>
    <row r="89" spans="4:44" s="8" customFormat="1" x14ac:dyDescent="0.25">
      <c r="D89" s="49" t="str">
        <f t="shared" si="0"/>
        <v/>
      </c>
      <c r="F89" s="5" t="str">
        <f t="shared" si="1"/>
        <v/>
      </c>
      <c r="I89" s="52"/>
      <c r="K89" s="39" t="str">
        <f t="shared" si="2"/>
        <v/>
      </c>
      <c r="R89" s="46"/>
      <c r="S89" s="44" t="str">
        <f t="shared" si="3"/>
        <v/>
      </c>
      <c r="T89" s="46"/>
      <c r="AR89" s="4" t="str">
        <f t="shared" si="4"/>
        <v/>
      </c>
    </row>
    <row r="90" spans="4:44" s="5" customFormat="1" x14ac:dyDescent="0.25">
      <c r="D90" s="49" t="str">
        <f t="shared" si="0"/>
        <v/>
      </c>
      <c r="F90" s="5" t="str">
        <f t="shared" si="1"/>
        <v/>
      </c>
      <c r="I90" s="7"/>
      <c r="K90" s="39" t="str">
        <f t="shared" si="2"/>
        <v/>
      </c>
      <c r="R90" s="44"/>
      <c r="S90" s="44" t="str">
        <f t="shared" si="3"/>
        <v/>
      </c>
      <c r="T90" s="44"/>
      <c r="AR90" s="4" t="str">
        <f t="shared" si="4"/>
        <v/>
      </c>
    </row>
    <row r="91" spans="4:44" s="8" customFormat="1" x14ac:dyDescent="0.25">
      <c r="D91" s="49" t="str">
        <f t="shared" si="0"/>
        <v/>
      </c>
      <c r="F91" s="5" t="str">
        <f t="shared" si="1"/>
        <v/>
      </c>
      <c r="I91" s="52"/>
      <c r="K91" s="39" t="str">
        <f t="shared" si="2"/>
        <v/>
      </c>
      <c r="R91" s="46"/>
      <c r="S91" s="44" t="str">
        <f t="shared" si="3"/>
        <v/>
      </c>
      <c r="T91" s="46"/>
      <c r="AR91" s="4" t="str">
        <f t="shared" si="4"/>
        <v/>
      </c>
    </row>
    <row r="92" spans="4:44" s="5" customFormat="1" x14ac:dyDescent="0.25">
      <c r="D92" s="49" t="str">
        <f t="shared" si="0"/>
        <v/>
      </c>
      <c r="F92" s="5" t="str">
        <f t="shared" si="1"/>
        <v/>
      </c>
      <c r="I92" s="7"/>
      <c r="K92" s="39" t="str">
        <f t="shared" si="2"/>
        <v/>
      </c>
      <c r="R92" s="44"/>
      <c r="S92" s="44" t="str">
        <f t="shared" si="3"/>
        <v/>
      </c>
      <c r="T92" s="44"/>
      <c r="AR92" s="4" t="str">
        <f t="shared" si="4"/>
        <v/>
      </c>
    </row>
    <row r="93" spans="4:44" s="8" customFormat="1" x14ac:dyDescent="0.25">
      <c r="D93" s="49" t="str">
        <f t="shared" si="0"/>
        <v/>
      </c>
      <c r="F93" s="5" t="str">
        <f t="shared" si="1"/>
        <v/>
      </c>
      <c r="I93" s="52"/>
      <c r="K93" s="39" t="str">
        <f t="shared" si="2"/>
        <v/>
      </c>
      <c r="R93" s="46"/>
      <c r="S93" s="44" t="str">
        <f t="shared" si="3"/>
        <v/>
      </c>
      <c r="T93" s="46"/>
      <c r="AR93" s="4" t="str">
        <f t="shared" si="4"/>
        <v/>
      </c>
    </row>
    <row r="94" spans="4:44" s="5" customFormat="1" x14ac:dyDescent="0.25">
      <c r="D94" s="49" t="str">
        <f t="shared" si="0"/>
        <v/>
      </c>
      <c r="F94" s="5" t="str">
        <f t="shared" si="1"/>
        <v/>
      </c>
      <c r="I94" s="7"/>
      <c r="K94" s="39" t="str">
        <f t="shared" si="2"/>
        <v/>
      </c>
      <c r="R94" s="44"/>
      <c r="S94" s="44" t="str">
        <f t="shared" si="3"/>
        <v/>
      </c>
      <c r="T94" s="44"/>
      <c r="AR94" s="4" t="str">
        <f t="shared" si="4"/>
        <v/>
      </c>
    </row>
    <row r="95" spans="4:44" s="8" customFormat="1" x14ac:dyDescent="0.25">
      <c r="D95" s="49" t="str">
        <f t="shared" si="0"/>
        <v/>
      </c>
      <c r="F95" s="5" t="str">
        <f t="shared" si="1"/>
        <v/>
      </c>
      <c r="I95" s="52"/>
      <c r="K95" s="39" t="str">
        <f t="shared" si="2"/>
        <v/>
      </c>
      <c r="R95" s="46"/>
      <c r="S95" s="44" t="str">
        <f t="shared" si="3"/>
        <v/>
      </c>
      <c r="T95" s="46"/>
      <c r="AR95" s="4" t="str">
        <f t="shared" si="4"/>
        <v/>
      </c>
    </row>
    <row r="96" spans="4:44" s="5" customFormat="1" x14ac:dyDescent="0.25">
      <c r="D96" s="49" t="str">
        <f t="shared" si="0"/>
        <v/>
      </c>
      <c r="F96" s="5" t="str">
        <f t="shared" si="1"/>
        <v/>
      </c>
      <c r="I96" s="7"/>
      <c r="K96" s="39" t="str">
        <f t="shared" si="2"/>
        <v/>
      </c>
      <c r="R96" s="44"/>
      <c r="S96" s="44" t="str">
        <f t="shared" si="3"/>
        <v/>
      </c>
      <c r="T96" s="44"/>
      <c r="AR96" s="4" t="str">
        <f t="shared" si="4"/>
        <v/>
      </c>
    </row>
    <row r="97" spans="4:44" s="8" customFormat="1" x14ac:dyDescent="0.25">
      <c r="D97" s="49" t="str">
        <f t="shared" si="0"/>
        <v/>
      </c>
      <c r="F97" s="5" t="str">
        <f t="shared" si="1"/>
        <v/>
      </c>
      <c r="I97" s="52"/>
      <c r="K97" s="39" t="str">
        <f t="shared" si="2"/>
        <v/>
      </c>
      <c r="R97" s="46"/>
      <c r="S97" s="44" t="str">
        <f t="shared" si="3"/>
        <v/>
      </c>
      <c r="T97" s="46"/>
      <c r="AR97" s="4" t="str">
        <f t="shared" si="4"/>
        <v/>
      </c>
    </row>
    <row r="98" spans="4:44" s="5" customFormat="1" x14ac:dyDescent="0.25">
      <c r="D98" s="49" t="str">
        <f t="shared" si="0"/>
        <v/>
      </c>
      <c r="F98" s="5" t="str">
        <f t="shared" si="1"/>
        <v/>
      </c>
      <c r="I98" s="7"/>
      <c r="K98" s="39" t="str">
        <f t="shared" si="2"/>
        <v/>
      </c>
      <c r="R98" s="44"/>
      <c r="S98" s="44" t="str">
        <f t="shared" si="3"/>
        <v/>
      </c>
      <c r="T98" s="44"/>
      <c r="AR98" s="4" t="str">
        <f t="shared" si="4"/>
        <v/>
      </c>
    </row>
    <row r="99" spans="4:44" s="8" customFormat="1" x14ac:dyDescent="0.25">
      <c r="D99" s="49" t="str">
        <f t="shared" si="0"/>
        <v/>
      </c>
      <c r="F99" s="5" t="str">
        <f t="shared" si="1"/>
        <v/>
      </c>
      <c r="I99" s="52"/>
      <c r="K99" s="39" t="str">
        <f t="shared" si="2"/>
        <v/>
      </c>
      <c r="R99" s="46"/>
      <c r="S99" s="44" t="str">
        <f t="shared" si="3"/>
        <v/>
      </c>
      <c r="T99" s="46"/>
      <c r="AR99" s="4" t="str">
        <f t="shared" si="4"/>
        <v/>
      </c>
    </row>
    <row r="100" spans="4:44" s="5" customFormat="1" x14ac:dyDescent="0.25">
      <c r="D100" s="49" t="str">
        <f t="shared" si="0"/>
        <v/>
      </c>
      <c r="F100" s="5" t="str">
        <f t="shared" si="1"/>
        <v/>
      </c>
      <c r="I100" s="7"/>
      <c r="K100" s="39" t="str">
        <f t="shared" si="2"/>
        <v/>
      </c>
      <c r="R100" s="44"/>
      <c r="S100" s="44" t="str">
        <f t="shared" si="3"/>
        <v/>
      </c>
      <c r="T100" s="44"/>
      <c r="AR100" s="4" t="str">
        <f t="shared" si="4"/>
        <v/>
      </c>
    </row>
    <row r="101" spans="4:44" s="8" customFormat="1" x14ac:dyDescent="0.25">
      <c r="D101" s="49" t="str">
        <f t="shared" si="0"/>
        <v/>
      </c>
      <c r="F101" s="5" t="str">
        <f t="shared" si="1"/>
        <v/>
      </c>
      <c r="I101" s="52"/>
      <c r="K101" s="39" t="str">
        <f t="shared" si="2"/>
        <v/>
      </c>
      <c r="R101" s="46"/>
      <c r="S101" s="44" t="str">
        <f t="shared" si="3"/>
        <v/>
      </c>
      <c r="T101" s="46"/>
      <c r="AR101" s="4" t="str">
        <f t="shared" si="4"/>
        <v/>
      </c>
    </row>
    <row r="102" spans="4:44" s="5" customFormat="1" x14ac:dyDescent="0.25">
      <c r="D102" s="49" t="str">
        <f t="shared" si="0"/>
        <v/>
      </c>
      <c r="F102" s="5" t="str">
        <f t="shared" si="1"/>
        <v/>
      </c>
      <c r="I102" s="7"/>
      <c r="K102" s="39" t="str">
        <f t="shared" si="2"/>
        <v/>
      </c>
      <c r="R102" s="44"/>
      <c r="S102" s="44" t="str">
        <f t="shared" si="3"/>
        <v/>
      </c>
      <c r="T102" s="44"/>
      <c r="AR102" s="4" t="str">
        <f t="shared" si="4"/>
        <v/>
      </c>
    </row>
    <row r="103" spans="4:44" s="8" customFormat="1" x14ac:dyDescent="0.25">
      <c r="D103" s="49" t="str">
        <f t="shared" si="0"/>
        <v/>
      </c>
      <c r="F103" s="5" t="str">
        <f t="shared" si="1"/>
        <v/>
      </c>
      <c r="I103" s="52"/>
      <c r="K103" s="39" t="str">
        <f t="shared" si="2"/>
        <v/>
      </c>
      <c r="R103" s="46"/>
      <c r="S103" s="44" t="str">
        <f t="shared" si="3"/>
        <v/>
      </c>
      <c r="T103" s="46"/>
      <c r="AR103" s="4" t="str">
        <f t="shared" si="4"/>
        <v/>
      </c>
    </row>
    <row r="104" spans="4:44" s="5" customFormat="1" x14ac:dyDescent="0.25">
      <c r="D104" s="49" t="str">
        <f t="shared" si="0"/>
        <v/>
      </c>
      <c r="F104" s="5" t="str">
        <f t="shared" si="1"/>
        <v/>
      </c>
      <c r="I104" s="7"/>
      <c r="K104" s="39" t="str">
        <f t="shared" si="2"/>
        <v/>
      </c>
      <c r="R104" s="44"/>
      <c r="S104" s="44" t="str">
        <f t="shared" si="3"/>
        <v/>
      </c>
      <c r="T104" s="44"/>
      <c r="AR104" s="4" t="str">
        <f t="shared" si="4"/>
        <v/>
      </c>
    </row>
    <row r="105" spans="4:44" s="8" customFormat="1" x14ac:dyDescent="0.25">
      <c r="D105" s="49" t="str">
        <f t="shared" si="0"/>
        <v/>
      </c>
      <c r="F105" s="5" t="str">
        <f t="shared" si="1"/>
        <v/>
      </c>
      <c r="I105" s="52"/>
      <c r="K105" s="39" t="str">
        <f t="shared" si="2"/>
        <v/>
      </c>
      <c r="R105" s="46"/>
      <c r="S105" s="44" t="str">
        <f t="shared" si="3"/>
        <v/>
      </c>
      <c r="T105" s="46"/>
      <c r="AR105" s="4" t="str">
        <f t="shared" si="4"/>
        <v/>
      </c>
    </row>
    <row r="106" spans="4:44" s="5" customFormat="1" x14ac:dyDescent="0.25">
      <c r="D106" s="49" t="str">
        <f t="shared" si="0"/>
        <v/>
      </c>
      <c r="F106" s="5" t="str">
        <f t="shared" si="1"/>
        <v/>
      </c>
      <c r="I106" s="7"/>
      <c r="K106" s="39" t="str">
        <f t="shared" si="2"/>
        <v/>
      </c>
      <c r="R106" s="44"/>
      <c r="S106" s="44" t="str">
        <f t="shared" si="3"/>
        <v/>
      </c>
      <c r="T106" s="44"/>
      <c r="AR106" s="4" t="str">
        <f t="shared" si="4"/>
        <v/>
      </c>
    </row>
    <row r="107" spans="4:44" s="8" customFormat="1" x14ac:dyDescent="0.25">
      <c r="D107" s="49" t="str">
        <f t="shared" si="0"/>
        <v/>
      </c>
      <c r="F107" s="5" t="str">
        <f t="shared" si="1"/>
        <v/>
      </c>
      <c r="I107" s="52"/>
      <c r="K107" s="39" t="str">
        <f t="shared" si="2"/>
        <v/>
      </c>
      <c r="R107" s="46"/>
      <c r="S107" s="44" t="str">
        <f t="shared" si="3"/>
        <v/>
      </c>
      <c r="T107" s="46"/>
      <c r="AR107" s="4" t="str">
        <f t="shared" si="4"/>
        <v/>
      </c>
    </row>
    <row r="108" spans="4:44" s="5" customFormat="1" x14ac:dyDescent="0.25">
      <c r="D108" s="49" t="str">
        <f t="shared" si="0"/>
        <v/>
      </c>
      <c r="F108" s="5" t="str">
        <f t="shared" si="1"/>
        <v/>
      </c>
      <c r="I108" s="7"/>
      <c r="K108" s="39" t="str">
        <f t="shared" si="2"/>
        <v/>
      </c>
      <c r="R108" s="44"/>
      <c r="S108" s="44" t="str">
        <f t="shared" si="3"/>
        <v/>
      </c>
      <c r="T108" s="44"/>
      <c r="AR108" s="4" t="str">
        <f t="shared" si="4"/>
        <v/>
      </c>
    </row>
    <row r="109" spans="4:44" s="8" customFormat="1" x14ac:dyDescent="0.25">
      <c r="D109" s="49" t="str">
        <f t="shared" si="0"/>
        <v/>
      </c>
      <c r="F109" s="5" t="str">
        <f t="shared" si="1"/>
        <v/>
      </c>
      <c r="I109" s="52"/>
      <c r="K109" s="39" t="str">
        <f t="shared" si="2"/>
        <v/>
      </c>
      <c r="R109" s="46"/>
      <c r="S109" s="44" t="str">
        <f t="shared" si="3"/>
        <v/>
      </c>
      <c r="T109" s="46"/>
      <c r="AR109" s="4" t="str">
        <f t="shared" si="4"/>
        <v/>
      </c>
    </row>
    <row r="110" spans="4:44" s="5" customFormat="1" x14ac:dyDescent="0.25">
      <c r="D110" s="49" t="str">
        <f t="shared" si="0"/>
        <v/>
      </c>
      <c r="F110" s="5" t="str">
        <f t="shared" si="1"/>
        <v/>
      </c>
      <c r="I110" s="7"/>
      <c r="K110" s="39" t="str">
        <f t="shared" si="2"/>
        <v/>
      </c>
      <c r="R110" s="44"/>
      <c r="S110" s="44" t="str">
        <f t="shared" si="3"/>
        <v/>
      </c>
      <c r="T110" s="44"/>
      <c r="AR110" s="4" t="str">
        <f t="shared" si="4"/>
        <v/>
      </c>
    </row>
    <row r="111" spans="4:44" s="8" customFormat="1" x14ac:dyDescent="0.25">
      <c r="D111" s="49" t="str">
        <f t="shared" si="0"/>
        <v/>
      </c>
      <c r="F111" s="5" t="str">
        <f t="shared" si="1"/>
        <v/>
      </c>
      <c r="I111" s="52"/>
      <c r="K111" s="39" t="str">
        <f t="shared" si="2"/>
        <v/>
      </c>
      <c r="R111" s="46"/>
      <c r="S111" s="44" t="str">
        <f t="shared" si="3"/>
        <v/>
      </c>
      <c r="T111" s="46"/>
      <c r="AR111" s="4" t="str">
        <f t="shared" si="4"/>
        <v/>
      </c>
    </row>
    <row r="112" spans="4:44" s="5" customFormat="1" x14ac:dyDescent="0.25">
      <c r="D112" s="49" t="str">
        <f t="shared" si="0"/>
        <v/>
      </c>
      <c r="F112" s="5" t="str">
        <f t="shared" si="1"/>
        <v/>
      </c>
      <c r="I112" s="7"/>
      <c r="K112" s="39" t="str">
        <f t="shared" si="2"/>
        <v/>
      </c>
      <c r="R112" s="44"/>
      <c r="S112" s="44" t="str">
        <f t="shared" si="3"/>
        <v/>
      </c>
      <c r="T112" s="44"/>
      <c r="AR112" s="4" t="str">
        <f t="shared" si="4"/>
        <v/>
      </c>
    </row>
    <row r="113" spans="4:44" s="8" customFormat="1" x14ac:dyDescent="0.25">
      <c r="D113" s="49" t="str">
        <f t="shared" si="0"/>
        <v/>
      </c>
      <c r="F113" s="5" t="str">
        <f t="shared" si="1"/>
        <v/>
      </c>
      <c r="I113" s="52"/>
      <c r="K113" s="39" t="str">
        <f t="shared" si="2"/>
        <v/>
      </c>
      <c r="R113" s="46"/>
      <c r="S113" s="44" t="str">
        <f t="shared" si="3"/>
        <v/>
      </c>
      <c r="T113" s="46"/>
      <c r="AR113" s="4" t="str">
        <f t="shared" si="4"/>
        <v/>
      </c>
    </row>
    <row r="114" spans="4:44" s="5" customFormat="1" x14ac:dyDescent="0.25">
      <c r="D114" s="49" t="str">
        <f t="shared" si="0"/>
        <v/>
      </c>
      <c r="F114" s="5" t="str">
        <f t="shared" si="1"/>
        <v/>
      </c>
      <c r="I114" s="7"/>
      <c r="K114" s="39" t="str">
        <f t="shared" si="2"/>
        <v/>
      </c>
      <c r="R114" s="44"/>
      <c r="S114" s="44" t="str">
        <f t="shared" si="3"/>
        <v/>
      </c>
      <c r="T114" s="44"/>
      <c r="AR114" s="4" t="str">
        <f t="shared" si="4"/>
        <v/>
      </c>
    </row>
    <row r="115" spans="4:44" s="8" customFormat="1" x14ac:dyDescent="0.25">
      <c r="D115" s="49" t="str">
        <f t="shared" si="0"/>
        <v/>
      </c>
      <c r="F115" s="5" t="str">
        <f t="shared" si="1"/>
        <v/>
      </c>
      <c r="I115" s="52"/>
      <c r="K115" s="39" t="str">
        <f t="shared" si="2"/>
        <v/>
      </c>
      <c r="R115" s="46"/>
      <c r="S115" s="44" t="str">
        <f t="shared" si="3"/>
        <v/>
      </c>
      <c r="T115" s="46"/>
      <c r="AR115" s="4" t="str">
        <f t="shared" si="4"/>
        <v/>
      </c>
    </row>
    <row r="116" spans="4:44" s="5" customFormat="1" x14ac:dyDescent="0.25">
      <c r="D116" s="49" t="str">
        <f t="shared" si="0"/>
        <v/>
      </c>
      <c r="F116" s="5" t="str">
        <f t="shared" si="1"/>
        <v/>
      </c>
      <c r="I116" s="7"/>
      <c r="K116" s="39" t="str">
        <f t="shared" si="2"/>
        <v/>
      </c>
      <c r="R116" s="44"/>
      <c r="S116" s="44" t="str">
        <f t="shared" si="3"/>
        <v/>
      </c>
      <c r="T116" s="44"/>
      <c r="AR116" s="4" t="str">
        <f t="shared" si="4"/>
        <v/>
      </c>
    </row>
    <row r="117" spans="4:44" s="8" customFormat="1" x14ac:dyDescent="0.25">
      <c r="D117" s="49" t="str">
        <f t="shared" si="0"/>
        <v/>
      </c>
      <c r="F117" s="5" t="str">
        <f t="shared" si="1"/>
        <v/>
      </c>
      <c r="I117" s="52"/>
      <c r="K117" s="39" t="str">
        <f t="shared" si="2"/>
        <v/>
      </c>
      <c r="R117" s="46"/>
      <c r="S117" s="44" t="str">
        <f t="shared" si="3"/>
        <v/>
      </c>
      <c r="T117" s="46"/>
      <c r="AR117" s="4" t="str">
        <f t="shared" si="4"/>
        <v/>
      </c>
    </row>
    <row r="118" spans="4:44" s="5" customFormat="1" x14ac:dyDescent="0.25">
      <c r="D118" s="49" t="str">
        <f t="shared" si="0"/>
        <v/>
      </c>
      <c r="F118" s="5" t="str">
        <f t="shared" si="1"/>
        <v/>
      </c>
      <c r="I118" s="7"/>
      <c r="K118" s="39" t="str">
        <f t="shared" si="2"/>
        <v/>
      </c>
      <c r="R118" s="44"/>
      <c r="S118" s="44" t="str">
        <f t="shared" si="3"/>
        <v/>
      </c>
      <c r="T118" s="44"/>
      <c r="AR118" s="4" t="str">
        <f t="shared" si="4"/>
        <v/>
      </c>
    </row>
    <row r="119" spans="4:44" s="8" customFormat="1" x14ac:dyDescent="0.25">
      <c r="D119" s="49" t="str">
        <f t="shared" si="0"/>
        <v/>
      </c>
      <c r="F119" s="5" t="str">
        <f t="shared" si="1"/>
        <v/>
      </c>
      <c r="I119" s="52"/>
      <c r="K119" s="39" t="str">
        <f t="shared" si="2"/>
        <v/>
      </c>
      <c r="R119" s="46"/>
      <c r="S119" s="44" t="str">
        <f t="shared" si="3"/>
        <v/>
      </c>
      <c r="T119" s="46"/>
      <c r="AR119" s="4" t="str">
        <f t="shared" si="4"/>
        <v/>
      </c>
    </row>
    <row r="120" spans="4:44" s="5" customFormat="1" x14ac:dyDescent="0.25">
      <c r="D120" s="49" t="str">
        <f t="shared" si="0"/>
        <v/>
      </c>
      <c r="F120" s="5" t="str">
        <f t="shared" si="1"/>
        <v/>
      </c>
      <c r="I120" s="7"/>
      <c r="K120" s="39" t="str">
        <f t="shared" si="2"/>
        <v/>
      </c>
      <c r="R120" s="44"/>
      <c r="S120" s="44" t="str">
        <f t="shared" si="3"/>
        <v/>
      </c>
      <c r="T120" s="44"/>
      <c r="AR120" s="4" t="str">
        <f t="shared" si="4"/>
        <v/>
      </c>
    </row>
    <row r="121" spans="4:44" s="8" customFormat="1" x14ac:dyDescent="0.25">
      <c r="D121" s="49" t="str">
        <f t="shared" si="0"/>
        <v/>
      </c>
      <c r="F121" s="5" t="str">
        <f t="shared" si="1"/>
        <v/>
      </c>
      <c r="I121" s="52"/>
      <c r="K121" s="39" t="str">
        <f t="shared" si="2"/>
        <v/>
      </c>
      <c r="R121" s="46"/>
      <c r="S121" s="44" t="str">
        <f t="shared" si="3"/>
        <v/>
      </c>
      <c r="T121" s="46"/>
      <c r="AR121" s="4" t="str">
        <f t="shared" si="4"/>
        <v/>
      </c>
    </row>
    <row r="122" spans="4:44" s="5" customFormat="1" x14ac:dyDescent="0.25">
      <c r="D122" s="49" t="str">
        <f t="shared" si="0"/>
        <v/>
      </c>
      <c r="F122" s="5" t="str">
        <f t="shared" si="1"/>
        <v/>
      </c>
      <c r="I122" s="7"/>
      <c r="K122" s="39" t="str">
        <f t="shared" si="2"/>
        <v/>
      </c>
      <c r="R122" s="44"/>
      <c r="S122" s="44" t="str">
        <f t="shared" si="3"/>
        <v/>
      </c>
      <c r="T122" s="44"/>
      <c r="AR122" s="4" t="str">
        <f t="shared" si="4"/>
        <v/>
      </c>
    </row>
    <row r="123" spans="4:44" s="8" customFormat="1" x14ac:dyDescent="0.25">
      <c r="D123" s="49" t="str">
        <f t="shared" si="0"/>
        <v/>
      </c>
      <c r="F123" s="5" t="str">
        <f t="shared" si="1"/>
        <v/>
      </c>
      <c r="I123" s="52"/>
      <c r="K123" s="39" t="str">
        <f t="shared" si="2"/>
        <v/>
      </c>
      <c r="R123" s="46"/>
      <c r="S123" s="44" t="str">
        <f t="shared" si="3"/>
        <v/>
      </c>
      <c r="T123" s="46"/>
      <c r="AR123" s="4" t="str">
        <f t="shared" si="4"/>
        <v/>
      </c>
    </row>
    <row r="124" spans="4:44" s="5" customFormat="1" x14ac:dyDescent="0.25">
      <c r="D124" s="49" t="str">
        <f t="shared" si="0"/>
        <v/>
      </c>
      <c r="F124" s="5" t="str">
        <f t="shared" si="1"/>
        <v/>
      </c>
      <c r="I124" s="7"/>
      <c r="K124" s="39" t="str">
        <f t="shared" si="2"/>
        <v/>
      </c>
      <c r="R124" s="44"/>
      <c r="S124" s="44" t="str">
        <f t="shared" si="3"/>
        <v/>
      </c>
      <c r="T124" s="44"/>
      <c r="AR124" s="4" t="str">
        <f t="shared" si="4"/>
        <v/>
      </c>
    </row>
    <row r="125" spans="4:44" s="8" customFormat="1" x14ac:dyDescent="0.25">
      <c r="D125" s="49" t="str">
        <f t="shared" si="0"/>
        <v/>
      </c>
      <c r="F125" s="5" t="str">
        <f t="shared" si="1"/>
        <v/>
      </c>
      <c r="I125" s="52"/>
      <c r="K125" s="39" t="str">
        <f t="shared" si="2"/>
        <v/>
      </c>
      <c r="R125" s="46"/>
      <c r="S125" s="44" t="str">
        <f t="shared" si="3"/>
        <v/>
      </c>
      <c r="T125" s="46"/>
      <c r="AR125" s="4" t="str">
        <f t="shared" si="4"/>
        <v/>
      </c>
    </row>
    <row r="126" spans="4:44" s="5" customFormat="1" x14ac:dyDescent="0.25">
      <c r="D126" s="49" t="str">
        <f t="shared" si="0"/>
        <v/>
      </c>
      <c r="F126" s="5" t="str">
        <f t="shared" si="1"/>
        <v/>
      </c>
      <c r="I126" s="7"/>
      <c r="K126" s="39" t="str">
        <f t="shared" si="2"/>
        <v/>
      </c>
      <c r="R126" s="44"/>
      <c r="S126" s="44" t="str">
        <f t="shared" si="3"/>
        <v/>
      </c>
      <c r="T126" s="44"/>
      <c r="AR126" s="4" t="str">
        <f t="shared" si="4"/>
        <v/>
      </c>
    </row>
    <row r="127" spans="4:44" s="8" customFormat="1" x14ac:dyDescent="0.25">
      <c r="D127" s="49" t="str">
        <f t="shared" si="0"/>
        <v/>
      </c>
      <c r="F127" s="5" t="str">
        <f t="shared" si="1"/>
        <v/>
      </c>
      <c r="I127" s="52"/>
      <c r="K127" s="39" t="str">
        <f t="shared" si="2"/>
        <v/>
      </c>
      <c r="R127" s="46"/>
      <c r="S127" s="44" t="str">
        <f t="shared" ref="S127:S190" si="5">IFERROR(IF(OR(Q127="Outreach",Q127=""),"",R127),"")</f>
        <v/>
      </c>
      <c r="T127" s="46"/>
      <c r="AR127" s="4" t="str">
        <f t="shared" si="4"/>
        <v/>
      </c>
    </row>
    <row r="128" spans="4:44" s="5" customFormat="1" x14ac:dyDescent="0.25">
      <c r="D128" s="49" t="str">
        <f t="shared" si="0"/>
        <v/>
      </c>
      <c r="F128" s="5" t="str">
        <f t="shared" si="1"/>
        <v/>
      </c>
      <c r="I128" s="7"/>
      <c r="K128" s="39" t="str">
        <f t="shared" si="2"/>
        <v/>
      </c>
      <c r="R128" s="44"/>
      <c r="S128" s="44" t="str">
        <f t="shared" si="5"/>
        <v/>
      </c>
      <c r="T128" s="44"/>
      <c r="AR128" s="4" t="str">
        <f t="shared" si="4"/>
        <v/>
      </c>
    </row>
    <row r="129" spans="4:44" s="8" customFormat="1" x14ac:dyDescent="0.25">
      <c r="D129" s="49" t="str">
        <f t="shared" si="0"/>
        <v/>
      </c>
      <c r="F129" s="5" t="str">
        <f t="shared" si="1"/>
        <v/>
      </c>
      <c r="I129" s="52"/>
      <c r="K129" s="39" t="str">
        <f t="shared" si="2"/>
        <v/>
      </c>
      <c r="R129" s="46"/>
      <c r="S129" s="44" t="str">
        <f t="shared" si="5"/>
        <v/>
      </c>
      <c r="T129" s="46"/>
      <c r="AR129" s="4" t="str">
        <f t="shared" si="4"/>
        <v/>
      </c>
    </row>
    <row r="130" spans="4:44" s="5" customFormat="1" x14ac:dyDescent="0.25">
      <c r="D130" s="49" t="str">
        <f t="shared" si="0"/>
        <v/>
      </c>
      <c r="F130" s="5" t="str">
        <f t="shared" si="1"/>
        <v/>
      </c>
      <c r="I130" s="7"/>
      <c r="K130" s="39" t="str">
        <f t="shared" si="2"/>
        <v/>
      </c>
      <c r="R130" s="44"/>
      <c r="S130" s="44" t="str">
        <f t="shared" si="5"/>
        <v/>
      </c>
      <c r="T130" s="44"/>
      <c r="AR130" s="4" t="str">
        <f t="shared" si="4"/>
        <v/>
      </c>
    </row>
    <row r="131" spans="4:44" s="8" customFormat="1" x14ac:dyDescent="0.25">
      <c r="D131" s="49" t="str">
        <f t="shared" ref="D131:D194" si="6">IF(TRIM(F131)="","",COUNTIF($F$2:$F$200,F131))</f>
        <v/>
      </c>
      <c r="F131" s="5" t="str">
        <f t="shared" ref="F131:F194" si="7">IF(AND(LEN(TRIM(G131))=0,LEN(TRIM(H131))=0),"",CONCATENATE(TRIM(G131),", ",TRIM(H131)))</f>
        <v/>
      </c>
      <c r="I131" s="52"/>
      <c r="K131" s="39" t="str">
        <f t="shared" ref="K131:K194" si="8">IF(AND(TRIM(A131)&lt;&gt;"",TRIM(J131)&lt;&gt;""),IFERROR(DATEDIF(J131,A131,"Y"),""),"")</f>
        <v/>
      </c>
      <c r="R131" s="46"/>
      <c r="S131" s="44" t="str">
        <f t="shared" si="5"/>
        <v/>
      </c>
      <c r="T131" s="46"/>
      <c r="AR131" s="4" t="str">
        <f t="shared" ref="AR131:AR194" si="9">IF(R131&lt;&gt;"",R131*1440,"")</f>
        <v/>
      </c>
    </row>
    <row r="132" spans="4:44" s="5" customFormat="1" x14ac:dyDescent="0.25">
      <c r="D132" s="49" t="str">
        <f t="shared" si="6"/>
        <v/>
      </c>
      <c r="F132" s="5" t="str">
        <f t="shared" si="7"/>
        <v/>
      </c>
      <c r="I132" s="7"/>
      <c r="K132" s="39" t="str">
        <f t="shared" si="8"/>
        <v/>
      </c>
      <c r="R132" s="44"/>
      <c r="S132" s="44" t="str">
        <f t="shared" si="5"/>
        <v/>
      </c>
      <c r="T132" s="44"/>
      <c r="AR132" s="4" t="str">
        <f t="shared" si="9"/>
        <v/>
      </c>
    </row>
    <row r="133" spans="4:44" s="8" customFormat="1" x14ac:dyDescent="0.25">
      <c r="D133" s="49" t="str">
        <f t="shared" si="6"/>
        <v/>
      </c>
      <c r="F133" s="5" t="str">
        <f t="shared" si="7"/>
        <v/>
      </c>
      <c r="I133" s="52"/>
      <c r="K133" s="39" t="str">
        <f t="shared" si="8"/>
        <v/>
      </c>
      <c r="R133" s="46"/>
      <c r="S133" s="44" t="str">
        <f t="shared" si="5"/>
        <v/>
      </c>
      <c r="T133" s="46"/>
      <c r="AR133" s="4" t="str">
        <f t="shared" si="9"/>
        <v/>
      </c>
    </row>
    <row r="134" spans="4:44" s="5" customFormat="1" x14ac:dyDescent="0.25">
      <c r="D134" s="49" t="str">
        <f t="shared" si="6"/>
        <v/>
      </c>
      <c r="F134" s="5" t="str">
        <f t="shared" si="7"/>
        <v/>
      </c>
      <c r="I134" s="7"/>
      <c r="K134" s="39" t="str">
        <f t="shared" si="8"/>
        <v/>
      </c>
      <c r="R134" s="44"/>
      <c r="S134" s="44" t="str">
        <f t="shared" si="5"/>
        <v/>
      </c>
      <c r="T134" s="44"/>
      <c r="AR134" s="4" t="str">
        <f t="shared" si="9"/>
        <v/>
      </c>
    </row>
    <row r="135" spans="4:44" s="8" customFormat="1" x14ac:dyDescent="0.25">
      <c r="D135" s="49" t="str">
        <f t="shared" si="6"/>
        <v/>
      </c>
      <c r="F135" s="5" t="str">
        <f t="shared" si="7"/>
        <v/>
      </c>
      <c r="I135" s="52"/>
      <c r="K135" s="39" t="str">
        <f t="shared" si="8"/>
        <v/>
      </c>
      <c r="R135" s="46"/>
      <c r="S135" s="44" t="str">
        <f t="shared" si="5"/>
        <v/>
      </c>
      <c r="T135" s="46"/>
      <c r="AR135" s="4" t="str">
        <f t="shared" si="9"/>
        <v/>
      </c>
    </row>
    <row r="136" spans="4:44" s="5" customFormat="1" x14ac:dyDescent="0.25">
      <c r="D136" s="49" t="str">
        <f t="shared" si="6"/>
        <v/>
      </c>
      <c r="F136" s="5" t="str">
        <f t="shared" si="7"/>
        <v/>
      </c>
      <c r="I136" s="7"/>
      <c r="K136" s="39" t="str">
        <f t="shared" si="8"/>
        <v/>
      </c>
      <c r="R136" s="44"/>
      <c r="S136" s="44" t="str">
        <f t="shared" si="5"/>
        <v/>
      </c>
      <c r="T136" s="44"/>
      <c r="AR136" s="4" t="str">
        <f t="shared" si="9"/>
        <v/>
      </c>
    </row>
    <row r="137" spans="4:44" s="8" customFormat="1" x14ac:dyDescent="0.25">
      <c r="D137" s="49" t="str">
        <f t="shared" si="6"/>
        <v/>
      </c>
      <c r="F137" s="5" t="str">
        <f t="shared" si="7"/>
        <v/>
      </c>
      <c r="I137" s="52"/>
      <c r="K137" s="39" t="str">
        <f t="shared" si="8"/>
        <v/>
      </c>
      <c r="R137" s="46"/>
      <c r="S137" s="44" t="str">
        <f t="shared" si="5"/>
        <v/>
      </c>
      <c r="T137" s="46"/>
      <c r="AR137" s="4" t="str">
        <f t="shared" si="9"/>
        <v/>
      </c>
    </row>
    <row r="138" spans="4:44" s="5" customFormat="1" x14ac:dyDescent="0.25">
      <c r="D138" s="49" t="str">
        <f t="shared" si="6"/>
        <v/>
      </c>
      <c r="F138" s="5" t="str">
        <f t="shared" si="7"/>
        <v/>
      </c>
      <c r="I138" s="7"/>
      <c r="K138" s="39" t="str">
        <f t="shared" si="8"/>
        <v/>
      </c>
      <c r="R138" s="44"/>
      <c r="S138" s="44" t="str">
        <f t="shared" si="5"/>
        <v/>
      </c>
      <c r="T138" s="44"/>
      <c r="AR138" s="4" t="str">
        <f t="shared" si="9"/>
        <v/>
      </c>
    </row>
    <row r="139" spans="4:44" s="8" customFormat="1" x14ac:dyDescent="0.25">
      <c r="D139" s="49" t="str">
        <f t="shared" si="6"/>
        <v/>
      </c>
      <c r="F139" s="5" t="str">
        <f t="shared" si="7"/>
        <v/>
      </c>
      <c r="I139" s="52"/>
      <c r="K139" s="39" t="str">
        <f t="shared" si="8"/>
        <v/>
      </c>
      <c r="R139" s="46"/>
      <c r="S139" s="44" t="str">
        <f t="shared" si="5"/>
        <v/>
      </c>
      <c r="T139" s="46"/>
      <c r="AR139" s="4" t="str">
        <f t="shared" si="9"/>
        <v/>
      </c>
    </row>
    <row r="140" spans="4:44" s="5" customFormat="1" x14ac:dyDescent="0.25">
      <c r="D140" s="49" t="str">
        <f t="shared" si="6"/>
        <v/>
      </c>
      <c r="F140" s="5" t="str">
        <f t="shared" si="7"/>
        <v/>
      </c>
      <c r="I140" s="7"/>
      <c r="K140" s="39" t="str">
        <f t="shared" si="8"/>
        <v/>
      </c>
      <c r="R140" s="44"/>
      <c r="S140" s="44" t="str">
        <f t="shared" si="5"/>
        <v/>
      </c>
      <c r="T140" s="44"/>
      <c r="AR140" s="4" t="str">
        <f t="shared" si="9"/>
        <v/>
      </c>
    </row>
    <row r="141" spans="4:44" s="8" customFormat="1" x14ac:dyDescent="0.25">
      <c r="D141" s="49" t="str">
        <f t="shared" si="6"/>
        <v/>
      </c>
      <c r="F141" s="5" t="str">
        <f t="shared" si="7"/>
        <v/>
      </c>
      <c r="I141" s="52"/>
      <c r="K141" s="39" t="str">
        <f t="shared" si="8"/>
        <v/>
      </c>
      <c r="R141" s="46"/>
      <c r="S141" s="44" t="str">
        <f t="shared" si="5"/>
        <v/>
      </c>
      <c r="T141" s="46"/>
      <c r="AR141" s="4" t="str">
        <f t="shared" si="9"/>
        <v/>
      </c>
    </row>
    <row r="142" spans="4:44" s="5" customFormat="1" x14ac:dyDescent="0.25">
      <c r="D142" s="49" t="str">
        <f t="shared" si="6"/>
        <v/>
      </c>
      <c r="F142" s="5" t="str">
        <f t="shared" si="7"/>
        <v/>
      </c>
      <c r="I142" s="7"/>
      <c r="K142" s="39" t="str">
        <f t="shared" si="8"/>
        <v/>
      </c>
      <c r="R142" s="44"/>
      <c r="S142" s="44" t="str">
        <f t="shared" si="5"/>
        <v/>
      </c>
      <c r="T142" s="44"/>
      <c r="AR142" s="4" t="str">
        <f t="shared" si="9"/>
        <v/>
      </c>
    </row>
    <row r="143" spans="4:44" s="8" customFormat="1" x14ac:dyDescent="0.25">
      <c r="D143" s="49" t="str">
        <f t="shared" si="6"/>
        <v/>
      </c>
      <c r="F143" s="5" t="str">
        <f t="shared" si="7"/>
        <v/>
      </c>
      <c r="I143" s="52"/>
      <c r="K143" s="39" t="str">
        <f t="shared" si="8"/>
        <v/>
      </c>
      <c r="R143" s="46"/>
      <c r="S143" s="44" t="str">
        <f t="shared" si="5"/>
        <v/>
      </c>
      <c r="T143" s="46"/>
      <c r="AR143" s="4" t="str">
        <f t="shared" si="9"/>
        <v/>
      </c>
    </row>
    <row r="144" spans="4:44" s="5" customFormat="1" x14ac:dyDescent="0.25">
      <c r="D144" s="49" t="str">
        <f t="shared" si="6"/>
        <v/>
      </c>
      <c r="F144" s="5" t="str">
        <f t="shared" si="7"/>
        <v/>
      </c>
      <c r="I144" s="7"/>
      <c r="K144" s="39" t="str">
        <f t="shared" si="8"/>
        <v/>
      </c>
      <c r="R144" s="44"/>
      <c r="S144" s="44" t="str">
        <f t="shared" si="5"/>
        <v/>
      </c>
      <c r="T144" s="44"/>
      <c r="AR144" s="4" t="str">
        <f t="shared" si="9"/>
        <v/>
      </c>
    </row>
    <row r="145" spans="4:44" s="8" customFormat="1" x14ac:dyDescent="0.25">
      <c r="D145" s="49" t="str">
        <f t="shared" si="6"/>
        <v/>
      </c>
      <c r="F145" s="5" t="str">
        <f t="shared" si="7"/>
        <v/>
      </c>
      <c r="I145" s="52"/>
      <c r="K145" s="39" t="str">
        <f t="shared" si="8"/>
        <v/>
      </c>
      <c r="R145" s="46"/>
      <c r="S145" s="44" t="str">
        <f t="shared" si="5"/>
        <v/>
      </c>
      <c r="T145" s="46"/>
      <c r="AR145" s="4" t="str">
        <f t="shared" si="9"/>
        <v/>
      </c>
    </row>
    <row r="146" spans="4:44" s="5" customFormat="1" x14ac:dyDescent="0.25">
      <c r="D146" s="49" t="str">
        <f t="shared" si="6"/>
        <v/>
      </c>
      <c r="F146" s="5" t="str">
        <f t="shared" si="7"/>
        <v/>
      </c>
      <c r="I146" s="7"/>
      <c r="K146" s="39" t="str">
        <f t="shared" si="8"/>
        <v/>
      </c>
      <c r="R146" s="44"/>
      <c r="S146" s="44" t="str">
        <f t="shared" si="5"/>
        <v/>
      </c>
      <c r="T146" s="44"/>
      <c r="AR146" s="4" t="str">
        <f t="shared" si="9"/>
        <v/>
      </c>
    </row>
    <row r="147" spans="4:44" s="8" customFormat="1" x14ac:dyDescent="0.25">
      <c r="D147" s="49" t="str">
        <f t="shared" si="6"/>
        <v/>
      </c>
      <c r="F147" s="5" t="str">
        <f t="shared" si="7"/>
        <v/>
      </c>
      <c r="I147" s="52"/>
      <c r="K147" s="39" t="str">
        <f t="shared" si="8"/>
        <v/>
      </c>
      <c r="R147" s="46"/>
      <c r="S147" s="44" t="str">
        <f t="shared" si="5"/>
        <v/>
      </c>
      <c r="T147" s="46"/>
      <c r="AR147" s="4" t="str">
        <f t="shared" si="9"/>
        <v/>
      </c>
    </row>
    <row r="148" spans="4:44" s="5" customFormat="1" x14ac:dyDescent="0.25">
      <c r="D148" s="49" t="str">
        <f t="shared" si="6"/>
        <v/>
      </c>
      <c r="F148" s="5" t="str">
        <f t="shared" si="7"/>
        <v/>
      </c>
      <c r="I148" s="7"/>
      <c r="K148" s="39" t="str">
        <f t="shared" si="8"/>
        <v/>
      </c>
      <c r="R148" s="44"/>
      <c r="S148" s="44" t="str">
        <f t="shared" si="5"/>
        <v/>
      </c>
      <c r="T148" s="44"/>
      <c r="AR148" s="4" t="str">
        <f t="shared" si="9"/>
        <v/>
      </c>
    </row>
    <row r="149" spans="4:44" s="8" customFormat="1" x14ac:dyDescent="0.25">
      <c r="D149" s="49" t="str">
        <f t="shared" si="6"/>
        <v/>
      </c>
      <c r="F149" s="5" t="str">
        <f t="shared" si="7"/>
        <v/>
      </c>
      <c r="I149" s="52"/>
      <c r="K149" s="39" t="str">
        <f t="shared" si="8"/>
        <v/>
      </c>
      <c r="R149" s="46"/>
      <c r="S149" s="44" t="str">
        <f t="shared" si="5"/>
        <v/>
      </c>
      <c r="T149" s="46"/>
      <c r="AR149" s="4" t="str">
        <f t="shared" si="9"/>
        <v/>
      </c>
    </row>
    <row r="150" spans="4:44" s="5" customFormat="1" x14ac:dyDescent="0.25">
      <c r="D150" s="49" t="str">
        <f t="shared" si="6"/>
        <v/>
      </c>
      <c r="F150" s="5" t="str">
        <f t="shared" si="7"/>
        <v/>
      </c>
      <c r="I150" s="7"/>
      <c r="K150" s="39" t="str">
        <f t="shared" si="8"/>
        <v/>
      </c>
      <c r="R150" s="44"/>
      <c r="S150" s="44" t="str">
        <f t="shared" si="5"/>
        <v/>
      </c>
      <c r="T150" s="44"/>
      <c r="AR150" s="4" t="str">
        <f t="shared" si="9"/>
        <v/>
      </c>
    </row>
    <row r="151" spans="4:44" s="8" customFormat="1" x14ac:dyDescent="0.25">
      <c r="D151" s="49" t="str">
        <f t="shared" si="6"/>
        <v/>
      </c>
      <c r="F151" s="5" t="str">
        <f t="shared" si="7"/>
        <v/>
      </c>
      <c r="I151" s="52"/>
      <c r="K151" s="39" t="str">
        <f t="shared" si="8"/>
        <v/>
      </c>
      <c r="R151" s="46"/>
      <c r="S151" s="44" t="str">
        <f t="shared" si="5"/>
        <v/>
      </c>
      <c r="T151" s="46"/>
      <c r="AR151" s="4" t="str">
        <f t="shared" si="9"/>
        <v/>
      </c>
    </row>
    <row r="152" spans="4:44" s="5" customFormat="1" x14ac:dyDescent="0.25">
      <c r="D152" s="49" t="str">
        <f t="shared" si="6"/>
        <v/>
      </c>
      <c r="F152" s="5" t="str">
        <f t="shared" si="7"/>
        <v/>
      </c>
      <c r="I152" s="7"/>
      <c r="K152" s="39" t="str">
        <f t="shared" si="8"/>
        <v/>
      </c>
      <c r="R152" s="44"/>
      <c r="S152" s="44" t="str">
        <f t="shared" si="5"/>
        <v/>
      </c>
      <c r="T152" s="44"/>
      <c r="AR152" s="4" t="str">
        <f t="shared" si="9"/>
        <v/>
      </c>
    </row>
    <row r="153" spans="4:44" s="8" customFormat="1" x14ac:dyDescent="0.25">
      <c r="D153" s="49" t="str">
        <f t="shared" si="6"/>
        <v/>
      </c>
      <c r="F153" s="5" t="str">
        <f t="shared" si="7"/>
        <v/>
      </c>
      <c r="I153" s="52"/>
      <c r="K153" s="39" t="str">
        <f t="shared" si="8"/>
        <v/>
      </c>
      <c r="R153" s="46"/>
      <c r="S153" s="44" t="str">
        <f t="shared" si="5"/>
        <v/>
      </c>
      <c r="T153" s="46"/>
      <c r="AR153" s="4" t="str">
        <f t="shared" si="9"/>
        <v/>
      </c>
    </row>
    <row r="154" spans="4:44" s="5" customFormat="1" x14ac:dyDescent="0.25">
      <c r="D154" s="49" t="str">
        <f t="shared" si="6"/>
        <v/>
      </c>
      <c r="F154" s="5" t="str">
        <f t="shared" si="7"/>
        <v/>
      </c>
      <c r="I154" s="7"/>
      <c r="K154" s="39" t="str">
        <f t="shared" si="8"/>
        <v/>
      </c>
      <c r="R154" s="44"/>
      <c r="S154" s="44" t="str">
        <f t="shared" si="5"/>
        <v/>
      </c>
      <c r="T154" s="44"/>
      <c r="AR154" s="4" t="str">
        <f t="shared" si="9"/>
        <v/>
      </c>
    </row>
    <row r="155" spans="4:44" s="8" customFormat="1" x14ac:dyDescent="0.25">
      <c r="D155" s="49" t="str">
        <f t="shared" si="6"/>
        <v/>
      </c>
      <c r="F155" s="5" t="str">
        <f t="shared" si="7"/>
        <v/>
      </c>
      <c r="I155" s="52"/>
      <c r="K155" s="39" t="str">
        <f t="shared" si="8"/>
        <v/>
      </c>
      <c r="R155" s="46"/>
      <c r="S155" s="44" t="str">
        <f t="shared" si="5"/>
        <v/>
      </c>
      <c r="T155" s="46"/>
      <c r="AR155" s="4" t="str">
        <f t="shared" si="9"/>
        <v/>
      </c>
    </row>
    <row r="156" spans="4:44" s="5" customFormat="1" x14ac:dyDescent="0.25">
      <c r="D156" s="49" t="str">
        <f t="shared" si="6"/>
        <v/>
      </c>
      <c r="F156" s="5" t="str">
        <f t="shared" si="7"/>
        <v/>
      </c>
      <c r="I156" s="7"/>
      <c r="K156" s="39" t="str">
        <f t="shared" si="8"/>
        <v/>
      </c>
      <c r="R156" s="44"/>
      <c r="S156" s="44" t="str">
        <f t="shared" si="5"/>
        <v/>
      </c>
      <c r="T156" s="44"/>
      <c r="AR156" s="4" t="str">
        <f t="shared" si="9"/>
        <v/>
      </c>
    </row>
    <row r="157" spans="4:44" s="8" customFormat="1" x14ac:dyDescent="0.25">
      <c r="D157" s="49" t="str">
        <f t="shared" si="6"/>
        <v/>
      </c>
      <c r="F157" s="5" t="str">
        <f t="shared" si="7"/>
        <v/>
      </c>
      <c r="I157" s="52"/>
      <c r="K157" s="39" t="str">
        <f t="shared" si="8"/>
        <v/>
      </c>
      <c r="R157" s="46"/>
      <c r="S157" s="44" t="str">
        <f t="shared" si="5"/>
        <v/>
      </c>
      <c r="T157" s="46"/>
      <c r="AR157" s="4" t="str">
        <f t="shared" si="9"/>
        <v/>
      </c>
    </row>
    <row r="158" spans="4:44" s="5" customFormat="1" x14ac:dyDescent="0.25">
      <c r="D158" s="49" t="str">
        <f t="shared" si="6"/>
        <v/>
      </c>
      <c r="F158" s="5" t="str">
        <f t="shared" si="7"/>
        <v/>
      </c>
      <c r="I158" s="7"/>
      <c r="K158" s="39" t="str">
        <f t="shared" si="8"/>
        <v/>
      </c>
      <c r="R158" s="44"/>
      <c r="S158" s="44" t="str">
        <f t="shared" si="5"/>
        <v/>
      </c>
      <c r="T158" s="44"/>
      <c r="AR158" s="4" t="str">
        <f t="shared" si="9"/>
        <v/>
      </c>
    </row>
    <row r="159" spans="4:44" s="8" customFormat="1" x14ac:dyDescent="0.25">
      <c r="D159" s="49" t="str">
        <f t="shared" si="6"/>
        <v/>
      </c>
      <c r="F159" s="5" t="str">
        <f t="shared" si="7"/>
        <v/>
      </c>
      <c r="I159" s="52"/>
      <c r="K159" s="39" t="str">
        <f t="shared" si="8"/>
        <v/>
      </c>
      <c r="R159" s="46"/>
      <c r="S159" s="44" t="str">
        <f t="shared" si="5"/>
        <v/>
      </c>
      <c r="T159" s="46"/>
      <c r="AR159" s="4" t="str">
        <f t="shared" si="9"/>
        <v/>
      </c>
    </row>
    <row r="160" spans="4:44" s="5" customFormat="1" x14ac:dyDescent="0.25">
      <c r="D160" s="49" t="str">
        <f t="shared" si="6"/>
        <v/>
      </c>
      <c r="F160" s="5" t="str">
        <f t="shared" si="7"/>
        <v/>
      </c>
      <c r="I160" s="7"/>
      <c r="K160" s="39" t="str">
        <f t="shared" si="8"/>
        <v/>
      </c>
      <c r="R160" s="44"/>
      <c r="S160" s="44" t="str">
        <f t="shared" si="5"/>
        <v/>
      </c>
      <c r="T160" s="44"/>
      <c r="AR160" s="4" t="str">
        <f t="shared" si="9"/>
        <v/>
      </c>
    </row>
    <row r="161" spans="4:44" s="8" customFormat="1" x14ac:dyDescent="0.25">
      <c r="D161" s="49" t="str">
        <f t="shared" si="6"/>
        <v/>
      </c>
      <c r="F161" s="5" t="str">
        <f t="shared" si="7"/>
        <v/>
      </c>
      <c r="I161" s="52"/>
      <c r="K161" s="39" t="str">
        <f t="shared" si="8"/>
        <v/>
      </c>
      <c r="R161" s="46"/>
      <c r="S161" s="44" t="str">
        <f t="shared" si="5"/>
        <v/>
      </c>
      <c r="T161" s="46"/>
      <c r="AR161" s="4" t="str">
        <f t="shared" si="9"/>
        <v/>
      </c>
    </row>
    <row r="162" spans="4:44" s="5" customFormat="1" x14ac:dyDescent="0.25">
      <c r="D162" s="49" t="str">
        <f t="shared" si="6"/>
        <v/>
      </c>
      <c r="F162" s="5" t="str">
        <f t="shared" si="7"/>
        <v/>
      </c>
      <c r="I162" s="7"/>
      <c r="K162" s="39" t="str">
        <f t="shared" si="8"/>
        <v/>
      </c>
      <c r="R162" s="44"/>
      <c r="S162" s="44" t="str">
        <f t="shared" si="5"/>
        <v/>
      </c>
      <c r="T162" s="44"/>
      <c r="AR162" s="4" t="str">
        <f t="shared" si="9"/>
        <v/>
      </c>
    </row>
    <row r="163" spans="4:44" s="8" customFormat="1" x14ac:dyDescent="0.25">
      <c r="D163" s="49" t="str">
        <f t="shared" si="6"/>
        <v/>
      </c>
      <c r="F163" s="5" t="str">
        <f t="shared" si="7"/>
        <v/>
      </c>
      <c r="I163" s="52"/>
      <c r="K163" s="39" t="str">
        <f t="shared" si="8"/>
        <v/>
      </c>
      <c r="R163" s="46"/>
      <c r="S163" s="44" t="str">
        <f t="shared" si="5"/>
        <v/>
      </c>
      <c r="T163" s="46"/>
      <c r="AR163" s="4" t="str">
        <f t="shared" si="9"/>
        <v/>
      </c>
    </row>
    <row r="164" spans="4:44" s="5" customFormat="1" x14ac:dyDescent="0.25">
      <c r="D164" s="49" t="str">
        <f t="shared" si="6"/>
        <v/>
      </c>
      <c r="F164" s="5" t="str">
        <f t="shared" si="7"/>
        <v/>
      </c>
      <c r="I164" s="7"/>
      <c r="K164" s="39" t="str">
        <f t="shared" si="8"/>
        <v/>
      </c>
      <c r="R164" s="44"/>
      <c r="S164" s="44" t="str">
        <f t="shared" si="5"/>
        <v/>
      </c>
      <c r="T164" s="44"/>
      <c r="AR164" s="4" t="str">
        <f t="shared" si="9"/>
        <v/>
      </c>
    </row>
    <row r="165" spans="4:44" s="8" customFormat="1" x14ac:dyDescent="0.25">
      <c r="D165" s="49" t="str">
        <f t="shared" si="6"/>
        <v/>
      </c>
      <c r="F165" s="5" t="str">
        <f t="shared" si="7"/>
        <v/>
      </c>
      <c r="I165" s="52"/>
      <c r="K165" s="39" t="str">
        <f t="shared" si="8"/>
        <v/>
      </c>
      <c r="R165" s="46"/>
      <c r="S165" s="44" t="str">
        <f t="shared" si="5"/>
        <v/>
      </c>
      <c r="T165" s="46"/>
      <c r="AR165" s="4" t="str">
        <f t="shared" si="9"/>
        <v/>
      </c>
    </row>
    <row r="166" spans="4:44" s="5" customFormat="1" x14ac:dyDescent="0.25">
      <c r="D166" s="49" t="str">
        <f t="shared" si="6"/>
        <v/>
      </c>
      <c r="F166" s="5" t="str">
        <f t="shared" si="7"/>
        <v/>
      </c>
      <c r="I166" s="7"/>
      <c r="K166" s="39" t="str">
        <f t="shared" si="8"/>
        <v/>
      </c>
      <c r="R166" s="44"/>
      <c r="S166" s="44" t="str">
        <f t="shared" si="5"/>
        <v/>
      </c>
      <c r="T166" s="44"/>
      <c r="AR166" s="4" t="str">
        <f t="shared" si="9"/>
        <v/>
      </c>
    </row>
    <row r="167" spans="4:44" s="8" customFormat="1" x14ac:dyDescent="0.25">
      <c r="D167" s="49" t="str">
        <f t="shared" si="6"/>
        <v/>
      </c>
      <c r="F167" s="5" t="str">
        <f t="shared" si="7"/>
        <v/>
      </c>
      <c r="I167" s="52"/>
      <c r="K167" s="39" t="str">
        <f t="shared" si="8"/>
        <v/>
      </c>
      <c r="R167" s="46"/>
      <c r="S167" s="44" t="str">
        <f t="shared" si="5"/>
        <v/>
      </c>
      <c r="T167" s="46"/>
      <c r="AR167" s="4" t="str">
        <f t="shared" si="9"/>
        <v/>
      </c>
    </row>
    <row r="168" spans="4:44" s="5" customFormat="1" x14ac:dyDescent="0.25">
      <c r="D168" s="49" t="str">
        <f t="shared" si="6"/>
        <v/>
      </c>
      <c r="F168" s="5" t="str">
        <f t="shared" si="7"/>
        <v/>
      </c>
      <c r="I168" s="7"/>
      <c r="K168" s="39" t="str">
        <f t="shared" si="8"/>
        <v/>
      </c>
      <c r="R168" s="44"/>
      <c r="S168" s="44" t="str">
        <f t="shared" si="5"/>
        <v/>
      </c>
      <c r="T168" s="44"/>
      <c r="AR168" s="4" t="str">
        <f t="shared" si="9"/>
        <v/>
      </c>
    </row>
    <row r="169" spans="4:44" s="8" customFormat="1" x14ac:dyDescent="0.25">
      <c r="D169" s="49" t="str">
        <f t="shared" si="6"/>
        <v/>
      </c>
      <c r="F169" s="5" t="str">
        <f t="shared" si="7"/>
        <v/>
      </c>
      <c r="I169" s="52"/>
      <c r="K169" s="39" t="str">
        <f t="shared" si="8"/>
        <v/>
      </c>
      <c r="R169" s="46"/>
      <c r="S169" s="44" t="str">
        <f t="shared" si="5"/>
        <v/>
      </c>
      <c r="T169" s="46"/>
      <c r="AR169" s="4" t="str">
        <f t="shared" si="9"/>
        <v/>
      </c>
    </row>
    <row r="170" spans="4:44" s="5" customFormat="1" x14ac:dyDescent="0.25">
      <c r="D170" s="49" t="str">
        <f t="shared" si="6"/>
        <v/>
      </c>
      <c r="F170" s="5" t="str">
        <f t="shared" si="7"/>
        <v/>
      </c>
      <c r="I170" s="7"/>
      <c r="K170" s="39" t="str">
        <f t="shared" si="8"/>
        <v/>
      </c>
      <c r="R170" s="44"/>
      <c r="S170" s="44" t="str">
        <f t="shared" si="5"/>
        <v/>
      </c>
      <c r="T170" s="44"/>
      <c r="AR170" s="4" t="str">
        <f t="shared" si="9"/>
        <v/>
      </c>
    </row>
    <row r="171" spans="4:44" s="8" customFormat="1" x14ac:dyDescent="0.25">
      <c r="D171" s="49" t="str">
        <f t="shared" si="6"/>
        <v/>
      </c>
      <c r="F171" s="5" t="str">
        <f t="shared" si="7"/>
        <v/>
      </c>
      <c r="I171" s="52"/>
      <c r="K171" s="39" t="str">
        <f t="shared" si="8"/>
        <v/>
      </c>
      <c r="R171" s="46"/>
      <c r="S171" s="44" t="str">
        <f t="shared" si="5"/>
        <v/>
      </c>
      <c r="T171" s="46"/>
      <c r="AR171" s="4" t="str">
        <f t="shared" si="9"/>
        <v/>
      </c>
    </row>
    <row r="172" spans="4:44" s="5" customFormat="1" x14ac:dyDescent="0.25">
      <c r="D172" s="49" t="str">
        <f t="shared" si="6"/>
        <v/>
      </c>
      <c r="F172" s="5" t="str">
        <f t="shared" si="7"/>
        <v/>
      </c>
      <c r="I172" s="7"/>
      <c r="K172" s="39" t="str">
        <f t="shared" si="8"/>
        <v/>
      </c>
      <c r="R172" s="44"/>
      <c r="S172" s="44" t="str">
        <f t="shared" si="5"/>
        <v/>
      </c>
      <c r="T172" s="44"/>
      <c r="AR172" s="4" t="str">
        <f t="shared" si="9"/>
        <v/>
      </c>
    </row>
    <row r="173" spans="4:44" s="8" customFormat="1" x14ac:dyDescent="0.25">
      <c r="D173" s="49" t="str">
        <f t="shared" si="6"/>
        <v/>
      </c>
      <c r="F173" s="5" t="str">
        <f t="shared" si="7"/>
        <v/>
      </c>
      <c r="I173" s="52"/>
      <c r="K173" s="39" t="str">
        <f t="shared" si="8"/>
        <v/>
      </c>
      <c r="R173" s="46"/>
      <c r="S173" s="44" t="str">
        <f t="shared" si="5"/>
        <v/>
      </c>
      <c r="T173" s="46"/>
      <c r="AR173" s="4" t="str">
        <f t="shared" si="9"/>
        <v/>
      </c>
    </row>
    <row r="174" spans="4:44" s="5" customFormat="1" x14ac:dyDescent="0.25">
      <c r="D174" s="49" t="str">
        <f t="shared" si="6"/>
        <v/>
      </c>
      <c r="F174" s="5" t="str">
        <f t="shared" si="7"/>
        <v/>
      </c>
      <c r="I174" s="7"/>
      <c r="K174" s="39" t="str">
        <f t="shared" si="8"/>
        <v/>
      </c>
      <c r="R174" s="44"/>
      <c r="S174" s="44" t="str">
        <f t="shared" si="5"/>
        <v/>
      </c>
      <c r="T174" s="44"/>
      <c r="AR174" s="4" t="str">
        <f t="shared" si="9"/>
        <v/>
      </c>
    </row>
    <row r="175" spans="4:44" s="8" customFormat="1" x14ac:dyDescent="0.25">
      <c r="D175" s="49" t="str">
        <f t="shared" si="6"/>
        <v/>
      </c>
      <c r="F175" s="5" t="str">
        <f t="shared" si="7"/>
        <v/>
      </c>
      <c r="I175" s="52"/>
      <c r="K175" s="39" t="str">
        <f t="shared" si="8"/>
        <v/>
      </c>
      <c r="R175" s="46"/>
      <c r="S175" s="44" t="str">
        <f t="shared" si="5"/>
        <v/>
      </c>
      <c r="T175" s="46"/>
      <c r="AR175" s="4" t="str">
        <f t="shared" si="9"/>
        <v/>
      </c>
    </row>
    <row r="176" spans="4:44" s="5" customFormat="1" x14ac:dyDescent="0.25">
      <c r="D176" s="49" t="str">
        <f t="shared" si="6"/>
        <v/>
      </c>
      <c r="F176" s="5" t="str">
        <f t="shared" si="7"/>
        <v/>
      </c>
      <c r="I176" s="7"/>
      <c r="K176" s="39" t="str">
        <f t="shared" si="8"/>
        <v/>
      </c>
      <c r="R176" s="44"/>
      <c r="S176" s="44" t="str">
        <f t="shared" si="5"/>
        <v/>
      </c>
      <c r="T176" s="44"/>
      <c r="AR176" s="4" t="str">
        <f t="shared" si="9"/>
        <v/>
      </c>
    </row>
    <row r="177" spans="4:44" s="8" customFormat="1" x14ac:dyDescent="0.25">
      <c r="D177" s="49" t="str">
        <f t="shared" si="6"/>
        <v/>
      </c>
      <c r="F177" s="5" t="str">
        <f t="shared" si="7"/>
        <v/>
      </c>
      <c r="I177" s="52"/>
      <c r="K177" s="39" t="str">
        <f t="shared" si="8"/>
        <v/>
      </c>
      <c r="R177" s="46"/>
      <c r="S177" s="44" t="str">
        <f t="shared" si="5"/>
        <v/>
      </c>
      <c r="T177" s="46"/>
      <c r="AR177" s="4" t="str">
        <f t="shared" si="9"/>
        <v/>
      </c>
    </row>
    <row r="178" spans="4:44" s="5" customFormat="1" x14ac:dyDescent="0.25">
      <c r="D178" s="49" t="str">
        <f t="shared" si="6"/>
        <v/>
      </c>
      <c r="F178" s="5" t="str">
        <f t="shared" si="7"/>
        <v/>
      </c>
      <c r="I178" s="7"/>
      <c r="K178" s="39" t="str">
        <f t="shared" si="8"/>
        <v/>
      </c>
      <c r="R178" s="44"/>
      <c r="S178" s="44" t="str">
        <f t="shared" si="5"/>
        <v/>
      </c>
      <c r="T178" s="44"/>
      <c r="AR178" s="4" t="str">
        <f t="shared" si="9"/>
        <v/>
      </c>
    </row>
    <row r="179" spans="4:44" s="8" customFormat="1" x14ac:dyDescent="0.25">
      <c r="D179" s="49" t="str">
        <f t="shared" si="6"/>
        <v/>
      </c>
      <c r="F179" s="5" t="str">
        <f t="shared" si="7"/>
        <v/>
      </c>
      <c r="I179" s="52"/>
      <c r="K179" s="39" t="str">
        <f t="shared" si="8"/>
        <v/>
      </c>
      <c r="R179" s="46"/>
      <c r="S179" s="44" t="str">
        <f t="shared" si="5"/>
        <v/>
      </c>
      <c r="T179" s="46"/>
      <c r="AR179" s="4" t="str">
        <f t="shared" si="9"/>
        <v/>
      </c>
    </row>
    <row r="180" spans="4:44" s="5" customFormat="1" x14ac:dyDescent="0.25">
      <c r="D180" s="49" t="str">
        <f t="shared" si="6"/>
        <v/>
      </c>
      <c r="F180" s="5" t="str">
        <f t="shared" si="7"/>
        <v/>
      </c>
      <c r="I180" s="7"/>
      <c r="K180" s="39" t="str">
        <f t="shared" si="8"/>
        <v/>
      </c>
      <c r="R180" s="44"/>
      <c r="S180" s="44" t="str">
        <f t="shared" si="5"/>
        <v/>
      </c>
      <c r="T180" s="44"/>
      <c r="AR180" s="4" t="str">
        <f t="shared" si="9"/>
        <v/>
      </c>
    </row>
    <row r="181" spans="4:44" s="8" customFormat="1" x14ac:dyDescent="0.25">
      <c r="D181" s="49" t="str">
        <f t="shared" si="6"/>
        <v/>
      </c>
      <c r="F181" s="5" t="str">
        <f t="shared" si="7"/>
        <v/>
      </c>
      <c r="I181" s="52"/>
      <c r="K181" s="39" t="str">
        <f t="shared" si="8"/>
        <v/>
      </c>
      <c r="R181" s="46"/>
      <c r="S181" s="44" t="str">
        <f t="shared" si="5"/>
        <v/>
      </c>
      <c r="T181" s="46"/>
      <c r="AR181" s="4" t="str">
        <f t="shared" si="9"/>
        <v/>
      </c>
    </row>
    <row r="182" spans="4:44" s="5" customFormat="1" x14ac:dyDescent="0.25">
      <c r="D182" s="49" t="str">
        <f t="shared" si="6"/>
        <v/>
      </c>
      <c r="F182" s="5" t="str">
        <f t="shared" si="7"/>
        <v/>
      </c>
      <c r="I182" s="7"/>
      <c r="K182" s="39" t="str">
        <f t="shared" si="8"/>
        <v/>
      </c>
      <c r="R182" s="44"/>
      <c r="S182" s="44" t="str">
        <f t="shared" si="5"/>
        <v/>
      </c>
      <c r="T182" s="44"/>
      <c r="AR182" s="4" t="str">
        <f t="shared" si="9"/>
        <v/>
      </c>
    </row>
    <row r="183" spans="4:44" s="8" customFormat="1" x14ac:dyDescent="0.25">
      <c r="D183" s="49" t="str">
        <f t="shared" si="6"/>
        <v/>
      </c>
      <c r="F183" s="5" t="str">
        <f t="shared" si="7"/>
        <v/>
      </c>
      <c r="I183" s="52"/>
      <c r="K183" s="39" t="str">
        <f t="shared" si="8"/>
        <v/>
      </c>
      <c r="R183" s="46"/>
      <c r="S183" s="44" t="str">
        <f t="shared" si="5"/>
        <v/>
      </c>
      <c r="T183" s="46"/>
      <c r="AR183" s="4" t="str">
        <f t="shared" si="9"/>
        <v/>
      </c>
    </row>
    <row r="184" spans="4:44" s="5" customFormat="1" x14ac:dyDescent="0.25">
      <c r="D184" s="49" t="str">
        <f t="shared" si="6"/>
        <v/>
      </c>
      <c r="F184" s="5" t="str">
        <f t="shared" si="7"/>
        <v/>
      </c>
      <c r="I184" s="7"/>
      <c r="K184" s="39" t="str">
        <f t="shared" si="8"/>
        <v/>
      </c>
      <c r="R184" s="44"/>
      <c r="S184" s="44" t="str">
        <f t="shared" si="5"/>
        <v/>
      </c>
      <c r="T184" s="44"/>
      <c r="AR184" s="4" t="str">
        <f t="shared" si="9"/>
        <v/>
      </c>
    </row>
    <row r="185" spans="4:44" s="8" customFormat="1" x14ac:dyDescent="0.25">
      <c r="D185" s="49" t="str">
        <f t="shared" si="6"/>
        <v/>
      </c>
      <c r="F185" s="5" t="str">
        <f t="shared" si="7"/>
        <v/>
      </c>
      <c r="I185" s="52"/>
      <c r="K185" s="39" t="str">
        <f t="shared" si="8"/>
        <v/>
      </c>
      <c r="R185" s="46"/>
      <c r="S185" s="44" t="str">
        <f t="shared" si="5"/>
        <v/>
      </c>
      <c r="T185" s="46"/>
      <c r="AR185" s="4" t="str">
        <f t="shared" si="9"/>
        <v/>
      </c>
    </row>
    <row r="186" spans="4:44" s="5" customFormat="1" x14ac:dyDescent="0.25">
      <c r="D186" s="49" t="str">
        <f t="shared" si="6"/>
        <v/>
      </c>
      <c r="F186" s="5" t="str">
        <f t="shared" si="7"/>
        <v/>
      </c>
      <c r="I186" s="7"/>
      <c r="K186" s="39" t="str">
        <f t="shared" si="8"/>
        <v/>
      </c>
      <c r="R186" s="44"/>
      <c r="S186" s="44" t="str">
        <f t="shared" si="5"/>
        <v/>
      </c>
      <c r="T186" s="44"/>
      <c r="AR186" s="4" t="str">
        <f t="shared" si="9"/>
        <v/>
      </c>
    </row>
    <row r="187" spans="4:44" s="8" customFormat="1" x14ac:dyDescent="0.25">
      <c r="D187" s="49" t="str">
        <f t="shared" si="6"/>
        <v/>
      </c>
      <c r="F187" s="5" t="str">
        <f t="shared" si="7"/>
        <v/>
      </c>
      <c r="I187" s="52"/>
      <c r="K187" s="39" t="str">
        <f t="shared" si="8"/>
        <v/>
      </c>
      <c r="R187" s="46"/>
      <c r="S187" s="44" t="str">
        <f t="shared" si="5"/>
        <v/>
      </c>
      <c r="T187" s="46"/>
      <c r="AR187" s="4" t="str">
        <f t="shared" si="9"/>
        <v/>
      </c>
    </row>
    <row r="188" spans="4:44" s="5" customFormat="1" x14ac:dyDescent="0.25">
      <c r="D188" s="49" t="str">
        <f t="shared" si="6"/>
        <v/>
      </c>
      <c r="F188" s="5" t="str">
        <f t="shared" si="7"/>
        <v/>
      </c>
      <c r="I188" s="7"/>
      <c r="K188" s="39" t="str">
        <f t="shared" si="8"/>
        <v/>
      </c>
      <c r="R188" s="44"/>
      <c r="S188" s="44" t="str">
        <f t="shared" si="5"/>
        <v/>
      </c>
      <c r="T188" s="44"/>
      <c r="AR188" s="4" t="str">
        <f t="shared" si="9"/>
        <v/>
      </c>
    </row>
    <row r="189" spans="4:44" s="8" customFormat="1" x14ac:dyDescent="0.25">
      <c r="D189" s="49" t="str">
        <f t="shared" si="6"/>
        <v/>
      </c>
      <c r="F189" s="5" t="str">
        <f t="shared" si="7"/>
        <v/>
      </c>
      <c r="I189" s="52"/>
      <c r="K189" s="39" t="str">
        <f t="shared" si="8"/>
        <v/>
      </c>
      <c r="R189" s="46"/>
      <c r="S189" s="44" t="str">
        <f t="shared" si="5"/>
        <v/>
      </c>
      <c r="T189" s="46"/>
      <c r="AR189" s="4" t="str">
        <f t="shared" si="9"/>
        <v/>
      </c>
    </row>
    <row r="190" spans="4:44" s="5" customFormat="1" x14ac:dyDescent="0.25">
      <c r="D190" s="49" t="str">
        <f t="shared" si="6"/>
        <v/>
      </c>
      <c r="F190" s="5" t="str">
        <f t="shared" si="7"/>
        <v/>
      </c>
      <c r="I190" s="7"/>
      <c r="K190" s="39" t="str">
        <f t="shared" si="8"/>
        <v/>
      </c>
      <c r="R190" s="44"/>
      <c r="S190" s="44" t="str">
        <f t="shared" si="5"/>
        <v/>
      </c>
      <c r="T190" s="44"/>
      <c r="AR190" s="4" t="str">
        <f t="shared" si="9"/>
        <v/>
      </c>
    </row>
    <row r="191" spans="4:44" s="8" customFormat="1" x14ac:dyDescent="0.25">
      <c r="D191" s="49" t="str">
        <f t="shared" si="6"/>
        <v/>
      </c>
      <c r="F191" s="5" t="str">
        <f t="shared" si="7"/>
        <v/>
      </c>
      <c r="I191" s="52"/>
      <c r="K191" s="39" t="str">
        <f t="shared" si="8"/>
        <v/>
      </c>
      <c r="R191" s="46"/>
      <c r="S191" s="44" t="str">
        <f t="shared" ref="S191:S196" si="10">IFERROR(IF(OR(Q191="Outreach",Q191=""),"",R191),"")</f>
        <v/>
      </c>
      <c r="T191" s="46"/>
      <c r="AR191" s="4" t="str">
        <f t="shared" si="9"/>
        <v/>
      </c>
    </row>
    <row r="192" spans="4:44" s="5" customFormat="1" x14ac:dyDescent="0.25">
      <c r="D192" s="49" t="str">
        <f t="shared" si="6"/>
        <v/>
      </c>
      <c r="F192" s="5" t="str">
        <f t="shared" si="7"/>
        <v/>
      </c>
      <c r="I192" s="7"/>
      <c r="K192" s="39" t="str">
        <f t="shared" si="8"/>
        <v/>
      </c>
      <c r="R192" s="44"/>
      <c r="S192" s="44" t="str">
        <f t="shared" si="10"/>
        <v/>
      </c>
      <c r="T192" s="44"/>
      <c r="AR192" s="4" t="str">
        <f t="shared" si="9"/>
        <v/>
      </c>
    </row>
    <row r="193" spans="1:44" s="8" customFormat="1" x14ac:dyDescent="0.25">
      <c r="D193" s="49" t="str">
        <f t="shared" si="6"/>
        <v/>
      </c>
      <c r="F193" s="5" t="str">
        <f t="shared" si="7"/>
        <v/>
      </c>
      <c r="I193" s="52"/>
      <c r="K193" s="39" t="str">
        <f t="shared" si="8"/>
        <v/>
      </c>
      <c r="R193" s="46"/>
      <c r="S193" s="44" t="str">
        <f t="shared" si="10"/>
        <v/>
      </c>
      <c r="T193" s="46"/>
      <c r="AR193" s="4" t="str">
        <f t="shared" si="9"/>
        <v/>
      </c>
    </row>
    <row r="194" spans="1:44" s="5" customFormat="1" x14ac:dyDescent="0.25">
      <c r="D194" s="49" t="str">
        <f t="shared" si="6"/>
        <v/>
      </c>
      <c r="F194" s="5" t="str">
        <f t="shared" si="7"/>
        <v/>
      </c>
      <c r="I194" s="7"/>
      <c r="K194" s="39" t="str">
        <f t="shared" si="8"/>
        <v/>
      </c>
      <c r="R194" s="44"/>
      <c r="S194" s="44" t="str">
        <f t="shared" si="10"/>
        <v/>
      </c>
      <c r="T194" s="44"/>
      <c r="AR194" s="4" t="str">
        <f t="shared" si="9"/>
        <v/>
      </c>
    </row>
    <row r="195" spans="1:44" s="8" customFormat="1" x14ac:dyDescent="0.25">
      <c r="D195" s="49" t="str">
        <f t="shared" ref="D195:D197" si="11">IF(TRIM(F195)="","",COUNTIF($F$2:$F$200,F195))</f>
        <v/>
      </c>
      <c r="F195" s="5" t="str">
        <f t="shared" ref="F195:F196" si="12">IF(AND(LEN(TRIM(G195))=0,LEN(TRIM(H195))=0),"",CONCATENATE(TRIM(G195),", ",TRIM(H195)))</f>
        <v/>
      </c>
      <c r="I195" s="52"/>
      <c r="K195" s="39" t="str">
        <f t="shared" ref="K195:K196" si="13">IF(AND(TRIM(A195)&lt;&gt;"",TRIM(J195)&lt;&gt;""),IFERROR(DATEDIF(J195,A195,"Y"),""),"")</f>
        <v/>
      </c>
      <c r="R195" s="46"/>
      <c r="S195" s="44" t="str">
        <f t="shared" si="10"/>
        <v/>
      </c>
      <c r="T195" s="46"/>
      <c r="AR195" s="4" t="str">
        <f t="shared" ref="AR195:AR197" si="14">IF(R195&lt;&gt;"",R195*1440,"")</f>
        <v/>
      </c>
    </row>
    <row r="196" spans="1:44" s="5" customFormat="1" x14ac:dyDescent="0.25">
      <c r="D196" s="49" t="str">
        <f t="shared" si="11"/>
        <v/>
      </c>
      <c r="F196" s="5" t="str">
        <f t="shared" si="12"/>
        <v/>
      </c>
      <c r="I196" s="7"/>
      <c r="K196" s="39" t="str">
        <f t="shared" si="13"/>
        <v/>
      </c>
      <c r="R196" s="44"/>
      <c r="S196" s="44" t="str">
        <f t="shared" si="10"/>
        <v/>
      </c>
      <c r="T196" s="44"/>
      <c r="AR196" s="4" t="str">
        <f t="shared" si="14"/>
        <v/>
      </c>
    </row>
    <row r="197" spans="1:44" s="11" customFormat="1" x14ac:dyDescent="0.25">
      <c r="A197" s="10" t="s">
        <v>43</v>
      </c>
      <c r="D197" s="49" t="str">
        <f t="shared" si="11"/>
        <v/>
      </c>
      <c r="K197" s="40"/>
      <c r="R197" s="47"/>
      <c r="S197" s="47"/>
      <c r="T197" s="47"/>
      <c r="AR197" s="4" t="str">
        <f t="shared" si="14"/>
        <v/>
      </c>
    </row>
    <row r="198" spans="1:44" s="6" customFormat="1" x14ac:dyDescent="0.25">
      <c r="K198" s="41"/>
      <c r="R198" s="48"/>
      <c r="S198" s="48"/>
      <c r="T198" s="48"/>
    </row>
    <row r="199" spans="1:44" s="6" customFormat="1" x14ac:dyDescent="0.25">
      <c r="A199" s="6">
        <f>COUNTIF(A2:A196,"&gt;0")</f>
        <v>0</v>
      </c>
      <c r="B199" s="6">
        <f>COUNTIF(B2:B196, "Sunday")</f>
        <v>0</v>
      </c>
      <c r="C199" s="6">
        <f>COUNTIF(C2:C196,"*Block A*")</f>
        <v>0</v>
      </c>
      <c r="K199" s="41">
        <f>COUNTIFS(K2:K196,"&gt;0",K2:K196,"&lt;13")</f>
        <v>0</v>
      </c>
      <c r="L199" s="6">
        <f>COUNTIF(L2:L196,"W")</f>
        <v>0</v>
      </c>
      <c r="M199" s="6">
        <f>COUNTIF(M2:M196,"M")</f>
        <v>0</v>
      </c>
      <c r="N199" s="6">
        <f>COUNTIF(N$2:N$196,'Statistics &amp; Lists'!B80)</f>
        <v>0</v>
      </c>
      <c r="O199" s="6">
        <f>COUNTIF(O2:O196,"NW")</f>
        <v>0</v>
      </c>
      <c r="P199" s="6">
        <f>COUNTIF(P$2:P$196, 'Statistics &amp; Lists'!A117)</f>
        <v>0</v>
      </c>
      <c r="R199" s="48" t="e">
        <f>AVERAGE(S2:S196)</f>
        <v>#DIV/0!</v>
      </c>
      <c r="S199" s="48"/>
      <c r="T199" s="48" t="e">
        <f>AVERAGE(T2:T196)</f>
        <v>#DIV/0!</v>
      </c>
      <c r="U199" s="6">
        <f>COUNTIF(U2:U196, "Armed Disturbance")</f>
        <v>0</v>
      </c>
      <c r="V199" s="6">
        <f>COUNTIF(V2:V196, "Armed Disturbance (Final)")</f>
        <v>0</v>
      </c>
      <c r="W199" s="6">
        <f>COUNTIF(W2:W196,"Y")</f>
        <v>0</v>
      </c>
      <c r="X199" s="6">
        <f>COUNTIF(X2:X196,"Y")</f>
        <v>0</v>
      </c>
      <c r="Y199" s="6">
        <f>COUNTIF(Y2:Y196,"Y")</f>
        <v>0</v>
      </c>
      <c r="AA199" s="6">
        <f>COUNTIF(Z$2:AA$196, 'Statistics &amp; Lists'!B223)</f>
        <v>0</v>
      </c>
      <c r="AB199" s="6">
        <f>COUNTIF(AB2:AB196, "Y")</f>
        <v>0</v>
      </c>
      <c r="AC199" s="6">
        <f>COUNTIF(AC2:AC196, "Y")</f>
        <v>0</v>
      </c>
      <c r="AE199" s="6">
        <f>COUNTIF(AE2:AE196,"Y")</f>
        <v>0</v>
      </c>
      <c r="AF199" s="6">
        <f>COUNTIF(AF2:AF196,"Y")</f>
        <v>0</v>
      </c>
      <c r="AG199" s="6">
        <f>COUNTIF(AG2:AG196,"Y")</f>
        <v>0</v>
      </c>
      <c r="AH199" s="6">
        <f>COUNTIF(AH2:AH196,"N/A")</f>
        <v>0</v>
      </c>
      <c r="AI199" s="6">
        <f>COUNTIF(AI$2:AI$196,'Statistics &amp; Lists'!B270)</f>
        <v>0</v>
      </c>
      <c r="AJ199" s="6">
        <f>COUNTIF(AJ2:AJ196,"Y")</f>
        <v>0</v>
      </c>
      <c r="AK199" s="6">
        <f>COUNTIF(AK2:AK196,"Y")</f>
        <v>0</v>
      </c>
      <c r="AL199" s="6">
        <f>COUNTIF(AL2:AL196,"Y")</f>
        <v>0</v>
      </c>
    </row>
    <row r="200" spans="1:44" s="6" customFormat="1" x14ac:dyDescent="0.25">
      <c r="B200" s="6">
        <f>COUNTIF(B2:B196, "Monday")</f>
        <v>0</v>
      </c>
      <c r="C200" s="6">
        <f>COUNTIF(C2:C196,"*Block B*")</f>
        <v>0</v>
      </c>
      <c r="K200" s="41">
        <f>COUNTIFS(K2:K196,"&gt;12",K2:K196,"&lt;18")</f>
        <v>0</v>
      </c>
      <c r="L200" s="6">
        <f>COUNTIF(L2:L196,"B")</f>
        <v>0</v>
      </c>
      <c r="M200" s="6">
        <f>COUNTIF(M2:M196,"F")</f>
        <v>0</v>
      </c>
      <c r="N200" s="6">
        <f>COUNTIF(N$2:N$196,'Statistics &amp; Lists'!B81)</f>
        <v>0</v>
      </c>
      <c r="O200" s="6">
        <f>COUNTIF(O2:O196,"SW")</f>
        <v>0</v>
      </c>
      <c r="P200" s="6">
        <f>COUNTIF(P$2:P$196, 'Statistics &amp; Lists'!A118)</f>
        <v>0</v>
      </c>
      <c r="R200" s="48"/>
      <c r="S200" s="48"/>
      <c r="T200" s="48"/>
      <c r="U200" s="6">
        <f>COUNTIF(U2:U196, "Assist Citizen")</f>
        <v>0</v>
      </c>
      <c r="V200" s="6">
        <f>COUNTIF(V2:V196, "Assist Citizen (Finall)")</f>
        <v>0</v>
      </c>
      <c r="W200" s="6">
        <f>COUNTIF(W2:W196,"N")</f>
        <v>0</v>
      </c>
      <c r="X200" s="6">
        <f>COUNTIF(X2:X196,"N")</f>
        <v>0</v>
      </c>
      <c r="Y200" s="6">
        <f>COUNTIF(Y2:Y196,"n")</f>
        <v>0</v>
      </c>
      <c r="AA200" s="6">
        <f>COUNTIF(Z$2:AA$196, 'Statistics &amp; Lists'!B224)</f>
        <v>0</v>
      </c>
      <c r="AB200" s="6">
        <f>COUNTIF(AB2:AB196, "N")</f>
        <v>0</v>
      </c>
      <c r="AC200" s="6">
        <f>COUNTIF(AC2:AC196, "N")</f>
        <v>0</v>
      </c>
      <c r="AE200" s="6">
        <f>COUNTIF(AE2:AE196,"N")</f>
        <v>0</v>
      </c>
      <c r="AF200" s="6">
        <f>COUNTIF(AF2:AF196,"N")</f>
        <v>0</v>
      </c>
      <c r="AG200" s="6">
        <f>COUNTIF(AG2:AG196,"N")</f>
        <v>0</v>
      </c>
      <c r="AH200" s="6">
        <f>COUNTIF(AH2:AH196,"BA")</f>
        <v>0</v>
      </c>
      <c r="AI200" s="6">
        <f>COUNTIF(AI$2:AI$196,'Statistics &amp; Lists'!B271)</f>
        <v>0</v>
      </c>
      <c r="AJ200" s="6">
        <f>COUNTIF(AJ2:AJ196,"N")</f>
        <v>0</v>
      </c>
      <c r="AK200" s="6">
        <f>COUNTIF(AK2:AK196,"N")</f>
        <v>0</v>
      </c>
      <c r="AL200" s="6">
        <f>COUNTIF(AL2:AL196,"N")</f>
        <v>0</v>
      </c>
    </row>
    <row r="201" spans="1:44" s="6" customFormat="1" x14ac:dyDescent="0.25">
      <c r="B201" s="6">
        <f>COUNTIF(B2:B196, "Tuesday")</f>
        <v>0</v>
      </c>
      <c r="C201" s="6">
        <f>COUNTIF(C2:C196,"*Block C*")</f>
        <v>0</v>
      </c>
      <c r="K201" s="41">
        <f>COUNTIFS(K2:K196,"&gt;17",K2:K196,"&lt;26")</f>
        <v>0</v>
      </c>
      <c r="L201" s="6">
        <f>COUNTIF(L2:L196,"A")</f>
        <v>0</v>
      </c>
      <c r="M201" s="6">
        <f>COUNTIF(M2:M196,"Other")</f>
        <v>0</v>
      </c>
      <c r="N201" s="6">
        <f>COUNTIF(N$2:N$196,'Statistics &amp; Lists'!B82)</f>
        <v>0</v>
      </c>
      <c r="O201" s="6">
        <f>COUNTIF(O2:O196,"SE")</f>
        <v>0</v>
      </c>
      <c r="P201" s="6">
        <f>COUNTIF(P$2:P$196, 'Statistics &amp; Lists'!A119)</f>
        <v>0</v>
      </c>
      <c r="R201" s="48"/>
      <c r="S201" s="48"/>
      <c r="T201" s="48"/>
      <c r="U201" s="6">
        <f>COUNTIF(U2:U196, "Baker Act")</f>
        <v>0</v>
      </c>
      <c r="V201" s="6">
        <f>COUNTIF(V2:V196, "Baker Act/Marchman Act (Final)")</f>
        <v>0</v>
      </c>
      <c r="W201" s="6">
        <f>COUNTIF(W2:W196,"Unknown")</f>
        <v>0</v>
      </c>
      <c r="X201" s="6">
        <f>COUNTIF(X2:X196,"Unknown")</f>
        <v>0</v>
      </c>
      <c r="Y201" s="6">
        <f>COUNTIF(Y2:Y196,"unknown")</f>
        <v>0</v>
      </c>
      <c r="AA201" s="6">
        <f>COUNTIF(Z$2:AA$196, 'Statistics &amp; Lists'!B225)</f>
        <v>0</v>
      </c>
      <c r="AB201" s="6">
        <f>COUNTIF(AB2:AB196, "Unknown")</f>
        <v>0</v>
      </c>
      <c r="AC201" s="6">
        <f>COUNTIF(AC2:AC196, "Unknown")</f>
        <v>0</v>
      </c>
      <c r="AE201" s="6">
        <f>COUNTIF(AE2:AE196,"Unknown")</f>
        <v>0</v>
      </c>
      <c r="AF201" s="6">
        <f>COUNTIF(AF2:AF196,"Unknown")</f>
        <v>0</v>
      </c>
      <c r="AG201" s="6">
        <f>COUNTIF(AG2:AG196,"Unknown")</f>
        <v>0</v>
      </c>
      <c r="AH201" s="6">
        <f>COUNTIF(AH2:AH196,"Medical")</f>
        <v>0</v>
      </c>
      <c r="AI201" s="6">
        <f>COUNTIF(AI$2:AI$196,'Statistics &amp; Lists'!B272)</f>
        <v>0</v>
      </c>
      <c r="AJ201" s="6">
        <f>COUNTIF(AJ2:AJ196,"Unknown")</f>
        <v>0</v>
      </c>
      <c r="AK201" s="6">
        <f>COUNTIF(AK2:AK196,"Unknown")</f>
        <v>0</v>
      </c>
      <c r="AL201" s="6">
        <f>COUNTIF(AL2:AL196,"Unknown")</f>
        <v>0</v>
      </c>
    </row>
    <row r="202" spans="1:44" s="6" customFormat="1" x14ac:dyDescent="0.25">
      <c r="B202" s="6">
        <f>COUNTIF(B2:B196, "Wednesday")</f>
        <v>0</v>
      </c>
      <c r="C202" s="6">
        <f>COUNTIF(C2:C196,"*Block D*")</f>
        <v>0</v>
      </c>
      <c r="K202" s="41">
        <f>COUNTIFS(K2:K196,"&gt;25",K2:K196,"&lt;41")</f>
        <v>0</v>
      </c>
      <c r="L202" s="6">
        <f>COUNTIF(L2:L196,"H")</f>
        <v>0</v>
      </c>
      <c r="N202" s="6">
        <f>COUNTIF(N$2:N$196,'Statistics &amp; Lists'!B83)</f>
        <v>0</v>
      </c>
      <c r="O202" s="6">
        <f>COUNTIF(O2:O196,"NE")</f>
        <v>0</v>
      </c>
      <c r="P202" s="6">
        <f>COUNTIF(P$2:P$196, 'Statistics &amp; Lists'!A120)</f>
        <v>0</v>
      </c>
      <c r="R202" s="48"/>
      <c r="S202" s="48"/>
      <c r="T202" s="48"/>
      <c r="U202" s="6">
        <f>COUNTIF(U2:U196, "Battery")</f>
        <v>0</v>
      </c>
      <c r="V202" s="6">
        <f>COUNTIF(V2:V196, "Battery/Assault (Final)")</f>
        <v>0</v>
      </c>
      <c r="AA202" s="6">
        <f>COUNTIF(Z$2:AA$196, 'Statistics &amp; Lists'!B226)</f>
        <v>0</v>
      </c>
      <c r="AH202" s="6">
        <f>COUNTIF(AH2:AH196,"Voluntary")</f>
        <v>0</v>
      </c>
      <c r="AI202" s="6">
        <f>COUNTIF(AI$2:AI$196,'Statistics &amp; Lists'!B273)</f>
        <v>0</v>
      </c>
    </row>
    <row r="203" spans="1:44" s="6" customFormat="1" x14ac:dyDescent="0.25">
      <c r="B203" s="6">
        <f>COUNTIF(B2:B196, "Thursday")</f>
        <v>0</v>
      </c>
      <c r="C203" s="6">
        <f>COUNTIF(C2:C196,"*Block E*")</f>
        <v>0</v>
      </c>
      <c r="K203" s="41">
        <f>COUNTIFS(K2:K196,"&gt;40",K2:K196,"&lt;61")</f>
        <v>0</v>
      </c>
      <c r="L203" s="6">
        <f>COUNTIF(L2:L196,"O")</f>
        <v>0</v>
      </c>
      <c r="N203" s="6">
        <f>COUNTIF(N$2:N$196,'Statistics &amp; Lists'!B84)</f>
        <v>0</v>
      </c>
      <c r="P203" s="6">
        <f>COUNTIF(P$2:P$196, 'Statistics &amp; Lists'!A121)</f>
        <v>0</v>
      </c>
      <c r="R203" s="48"/>
      <c r="S203" s="48"/>
      <c r="T203" s="48"/>
      <c r="U203" s="6">
        <f>COUNTIF(U2:U196, "Burglary")</f>
        <v>0</v>
      </c>
      <c r="V203" s="6">
        <f>COUNTIF(V2:V196, "Burglary (Final)")</f>
        <v>0</v>
      </c>
      <c r="AA203" s="6">
        <f>COUNTIF(Z$2:AA$196, 'Statistics &amp; Lists'!B227)</f>
        <v>0</v>
      </c>
      <c r="AI203" s="6">
        <f>COUNTIF(AI$2:AI$196,'Statistics &amp; Lists'!B274)</f>
        <v>0</v>
      </c>
    </row>
    <row r="204" spans="1:44" s="6" customFormat="1" x14ac:dyDescent="0.25">
      <c r="B204" s="6">
        <f>COUNTIF(B2:B196, "Friday")</f>
        <v>0</v>
      </c>
      <c r="C204" s="6">
        <f>COUNTIF(C2:C196,"*Block F*")</f>
        <v>0</v>
      </c>
      <c r="K204" s="41">
        <f>COUNTIFS(K2:K196,"&gt;60",K2:K196,"&lt;81")</f>
        <v>0</v>
      </c>
      <c r="N204" s="6">
        <f>COUNTIF(N$2:N$196,'Statistics &amp; Lists'!B85)</f>
        <v>0</v>
      </c>
      <c r="P204" s="6">
        <f>COUNTIF(P$2:P$196, 'Statistics &amp; Lists'!A122)</f>
        <v>0</v>
      </c>
      <c r="R204" s="48"/>
      <c r="S204" s="48"/>
      <c r="T204" s="48"/>
      <c r="U204" s="6">
        <f>COUNTIF(U2:U196, "Disturbance")</f>
        <v>0</v>
      </c>
      <c r="V204" s="6">
        <f>COUNTIF(V2:V196, "Disturbance (Final)")</f>
        <v>0</v>
      </c>
      <c r="AA204" s="6">
        <f>COUNTIF(Z$2:AA$196, 'Statistics &amp; Lists'!B228)</f>
        <v>0</v>
      </c>
      <c r="AI204" s="6">
        <f>COUNTIF(AI$2:AI$196,'Statistics &amp; Lists'!B275)</f>
        <v>0</v>
      </c>
    </row>
    <row r="205" spans="1:44" s="6" customFormat="1" x14ac:dyDescent="0.25">
      <c r="B205" s="6">
        <f>COUNTIF(B2:B196, "Saturday")</f>
        <v>0</v>
      </c>
      <c r="K205" s="41">
        <f>COUNTIFS(K2:K196,"&gt;80",K2:K196,"&lt;111")</f>
        <v>0</v>
      </c>
      <c r="N205" s="6">
        <f>COUNTIF(N$2:N$196,'Statistics &amp; Lists'!B86)</f>
        <v>0</v>
      </c>
      <c r="P205" s="6">
        <f>COUNTIF(P$2:P$196, 'Statistics &amp; Lists'!A123)</f>
        <v>0</v>
      </c>
      <c r="R205" s="48"/>
      <c r="S205" s="48"/>
      <c r="T205" s="48"/>
      <c r="U205" s="6">
        <f>COUNTIF(U2:U196, "Domestic")</f>
        <v>0</v>
      </c>
      <c r="V205" s="6">
        <f>COUNTIF(V2:V196, "Domestic (Final)")</f>
        <v>0</v>
      </c>
      <c r="AA205" s="6">
        <f>COUNTIF(Z$2:AA$196, 'Statistics &amp; Lists'!B229)</f>
        <v>0</v>
      </c>
      <c r="AI205" s="6">
        <f>COUNTIF(AI$2:AI$196,'Statistics &amp; Lists'!B276)</f>
        <v>0</v>
      </c>
    </row>
    <row r="206" spans="1:44" s="6" customFormat="1" x14ac:dyDescent="0.25">
      <c r="K206" s="41"/>
      <c r="N206" s="6">
        <f>COUNTIF(N$2:N$196,'Statistics &amp; Lists'!B87)</f>
        <v>0</v>
      </c>
      <c r="P206" s="6">
        <f>COUNTIF(P$2:P$196, 'Statistics &amp; Lists'!A124)</f>
        <v>0</v>
      </c>
      <c r="R206" s="48"/>
      <c r="S206" s="48"/>
      <c r="T206" s="48"/>
      <c r="U206" s="6">
        <f>COUNTIF(U2:U196, "Medical Emergency")</f>
        <v>0</v>
      </c>
      <c r="V206" s="6">
        <f>COUNTIF(V2:V196, "Medical Emerency (Final)")</f>
        <v>0</v>
      </c>
      <c r="AA206" s="6">
        <f>COUNTIF(Z$2:AA$196, 'Statistics &amp; Lists'!B230)</f>
        <v>0</v>
      </c>
      <c r="AI206" s="6">
        <f>COUNTIF(AI$2:AI$196,'Statistics &amp; Lists'!B277)</f>
        <v>0</v>
      </c>
    </row>
    <row r="207" spans="1:44" s="6" customFormat="1" x14ac:dyDescent="0.25">
      <c r="K207" s="41"/>
      <c r="N207" s="6">
        <f>COUNTIF(N$2:N$196,'Statistics &amp; Lists'!B88)</f>
        <v>0</v>
      </c>
      <c r="P207" s="6">
        <f>COUNTIF(P$2:P$196, 'Statistics &amp; Lists'!A125)</f>
        <v>0</v>
      </c>
      <c r="R207" s="48"/>
      <c r="S207" s="48"/>
      <c r="T207" s="48"/>
      <c r="U207" s="6">
        <f>COUNTIF(U2:U196, "Mental Health Crisis Situation ")</f>
        <v>0</v>
      </c>
      <c r="V207" s="6">
        <f>COUNTIF(V2:V196, "Mental Health Crisis Situation (Final)")</f>
        <v>0</v>
      </c>
      <c r="AA207" s="6">
        <f>COUNTIF(Z$2:AA$196, 'Statistics &amp; Lists'!B231)</f>
        <v>0</v>
      </c>
      <c r="AI207" s="6">
        <f>COUNTIF(AI$2:AI$196,'Statistics &amp; Lists'!B278)</f>
        <v>0</v>
      </c>
    </row>
    <row r="208" spans="1:44" s="6" customFormat="1" x14ac:dyDescent="0.25">
      <c r="K208" s="41"/>
      <c r="N208" s="6">
        <f>COUNTIF(N$2:N$196,'Statistics &amp; Lists'!B89)</f>
        <v>0</v>
      </c>
      <c r="P208" s="6">
        <f>COUNTIF(P$2:P$196, 'Statistics &amp; Lists'!A126)</f>
        <v>0</v>
      </c>
      <c r="R208" s="48"/>
      <c r="S208" s="48"/>
      <c r="T208" s="48"/>
      <c r="U208" s="6">
        <f>COUNTIF(U2:U196, "Other")</f>
        <v>0</v>
      </c>
      <c r="V208" s="6">
        <f>COUNTIF(V2:V196, "Other (Final)")</f>
        <v>0</v>
      </c>
      <c r="AA208" s="6">
        <f>COUNTIF(Z$2:AA$196, 'Statistics &amp; Lists'!B232)</f>
        <v>0</v>
      </c>
      <c r="AI208" s="6">
        <f>COUNTIF(AI$2:AI$196,'Statistics &amp; Lists'!B279)</f>
        <v>0</v>
      </c>
    </row>
    <row r="209" spans="11:35" s="6" customFormat="1" x14ac:dyDescent="0.25">
      <c r="K209" s="41"/>
      <c r="N209" s="6">
        <f>COUNTIF(N$2:N$196,'Statistics &amp; Lists'!B90)</f>
        <v>0</v>
      </c>
      <c r="P209" s="6">
        <f>COUNTIF(P$2:P$196, 'Statistics &amp; Lists'!A127)</f>
        <v>0</v>
      </c>
      <c r="R209" s="48"/>
      <c r="S209" s="48"/>
      <c r="T209" s="48"/>
      <c r="U209" s="6">
        <f>COUNTIF(U2:U196, "S20")</f>
        <v>0</v>
      </c>
      <c r="V209" s="6">
        <f>COUNTIF(V2:V196, "S20 (Final)")</f>
        <v>0</v>
      </c>
      <c r="AA209" s="6">
        <f>COUNTIF(Z$2:AA$196, 'Statistics &amp; Lists'!B233)</f>
        <v>0</v>
      </c>
      <c r="AI209" s="6">
        <f>COUNTIF(AI$2:AI$196,'Statistics &amp; Lists'!B280)</f>
        <v>0</v>
      </c>
    </row>
    <row r="210" spans="11:35" s="6" customFormat="1" x14ac:dyDescent="0.25">
      <c r="K210" s="41"/>
      <c r="N210" s="6">
        <f>COUNTIF(N$2:N$196,'Statistics &amp; Lists'!B91)</f>
        <v>0</v>
      </c>
      <c r="P210" s="6">
        <f>COUNTIF(P$2:P$196, 'Statistics &amp; Lists'!A128)</f>
        <v>0</v>
      </c>
      <c r="R210" s="48"/>
      <c r="S210" s="48"/>
      <c r="T210" s="48"/>
      <c r="U210" s="6">
        <f>COUNTIF(U2:U196, "Suicide Attempt")</f>
        <v>0</v>
      </c>
      <c r="V210" s="6">
        <f>COUNTIF(V2:V196, "Suicide Attempt (Final)")</f>
        <v>0</v>
      </c>
      <c r="AA210" s="6">
        <f>COUNTIF(Z$2:AA$196, 'Statistics &amp; Lists'!B234)</f>
        <v>0</v>
      </c>
      <c r="AI210" s="6">
        <f>COUNTIF(AI$2:AI$196,'Statistics &amp; Lists'!B281)</f>
        <v>0</v>
      </c>
    </row>
    <row r="211" spans="11:35" s="6" customFormat="1" x14ac:dyDescent="0.25">
      <c r="K211" s="41"/>
      <c r="N211" s="6">
        <f>COUNTIF(N$2:N$196,'Statistics &amp; Lists'!B92)</f>
        <v>0</v>
      </c>
      <c r="P211" s="6">
        <f>COUNTIF(P$2:P$196, 'Statistics &amp; Lists'!A129)</f>
        <v>0</v>
      </c>
      <c r="R211" s="48"/>
      <c r="S211" s="48"/>
      <c r="T211" s="48"/>
      <c r="U211" s="6">
        <f>COUNTIF(U2:U196, "Suspicious Activity")</f>
        <v>0</v>
      </c>
      <c r="V211" s="6">
        <f>COUNTIF(V2:V196, "Suspicious Activity/Person (Final)")</f>
        <v>0</v>
      </c>
      <c r="AA211" s="6">
        <f>COUNTIF(Z$2:AA$196, 'Statistics &amp; Lists'!B235)</f>
        <v>0</v>
      </c>
      <c r="AI211" s="6">
        <f>COUNTIF(AI$2:AI$196,'Statistics &amp; Lists'!B282)</f>
        <v>0</v>
      </c>
    </row>
    <row r="212" spans="11:35" s="6" customFormat="1" x14ac:dyDescent="0.25">
      <c r="K212" s="41"/>
      <c r="N212" s="6">
        <f>COUNTIF(N$2:N$196,'Statistics &amp; Lists'!B93)</f>
        <v>0</v>
      </c>
      <c r="P212" s="6">
        <f>COUNTIF(P$2:P$196, 'Statistics &amp; Lists'!A130)</f>
        <v>0</v>
      </c>
      <c r="R212" s="48"/>
      <c r="S212" s="48"/>
      <c r="T212" s="48"/>
      <c r="U212" s="6">
        <f>COUNTIF(U2:U196, "Theft")</f>
        <v>0</v>
      </c>
      <c r="V212" s="6">
        <f>COUNTIF(V2:V196, "Theft/Robbery (Final)")</f>
        <v>0</v>
      </c>
      <c r="AA212" s="6">
        <f>COUNTIF(Z$2:AA$196, 'Statistics &amp; Lists'!B236)</f>
        <v>0</v>
      </c>
      <c r="AI212" s="6">
        <f>COUNTIF(AI$2:AI$196,'Statistics &amp; Lists'!B283)</f>
        <v>0</v>
      </c>
    </row>
    <row r="213" spans="11:35" s="6" customFormat="1" x14ac:dyDescent="0.25">
      <c r="K213" s="41"/>
      <c r="N213" s="6">
        <f>COUNTIF(N$2:N$196,'Statistics &amp; Lists'!B94)</f>
        <v>0</v>
      </c>
      <c r="P213" s="6">
        <f>COUNTIF(P$2:P$196, 'Statistics &amp; Lists'!A131)</f>
        <v>0</v>
      </c>
      <c r="R213" s="48"/>
      <c r="S213" s="48"/>
      <c r="T213" s="48"/>
      <c r="U213" s="6">
        <f>COUNTIF(U2:U196, "Trespassing")</f>
        <v>0</v>
      </c>
      <c r="V213" s="6">
        <f>COUNTIF(V2:V196, "Trespassing (Final)")</f>
        <v>0</v>
      </c>
      <c r="AI213" s="6">
        <f>COUNTIF(AI$2:AI$196,'Statistics &amp; Lists'!B284)</f>
        <v>0</v>
      </c>
    </row>
    <row r="214" spans="11:35" s="6" customFormat="1" x14ac:dyDescent="0.25">
      <c r="K214" s="41"/>
      <c r="N214" s="6">
        <f>COUNTIF(N$2:N$196,'Statistics &amp; Lists'!B95)</f>
        <v>0</v>
      </c>
      <c r="P214" s="6">
        <f>COUNTIF(P$2:P$196, 'Statistics &amp; Lists'!A132)</f>
        <v>0</v>
      </c>
      <c r="R214" s="48"/>
      <c r="S214" s="48"/>
      <c r="T214" s="48"/>
      <c r="U214" s="6">
        <f>COUNTIF(U2:U196, "Well Being Check")</f>
        <v>0</v>
      </c>
      <c r="V214" s="6">
        <f>COUNTIF(V2:V196, "Well Being Check (Final)")</f>
        <v>0</v>
      </c>
      <c r="AI214" s="6">
        <f>COUNTIF(AI$2:AI$196,'Statistics &amp; Lists'!B285)</f>
        <v>0</v>
      </c>
    </row>
    <row r="215" spans="11:35" s="6" customFormat="1" x14ac:dyDescent="0.25">
      <c r="K215" s="41"/>
      <c r="N215" s="6">
        <f>COUNTIF(N$2:N$196,'Statistics &amp; Lists'!B96)</f>
        <v>0</v>
      </c>
      <c r="P215" s="6">
        <f>COUNTIF(P$2:P$196, 'Statistics &amp; Lists'!A133)</f>
        <v>0</v>
      </c>
      <c r="R215" s="48"/>
      <c r="S215" s="48"/>
      <c r="T215" s="48"/>
      <c r="AI215" s="6">
        <f>COUNTIF(AI$2:AI$196,'Statistics &amp; Lists'!B286)</f>
        <v>0</v>
      </c>
    </row>
    <row r="216" spans="11:35" x14ac:dyDescent="0.25">
      <c r="N216" s="6">
        <f>COUNTIF(N$2:N$196,'Statistics &amp; Lists'!B97)</f>
        <v>0</v>
      </c>
      <c r="P216" s="6">
        <f>COUNTIF(P$2:P$196, 'Statistics &amp; Lists'!A134)</f>
        <v>0</v>
      </c>
    </row>
    <row r="217" spans="11:35" x14ac:dyDescent="0.25">
      <c r="N217" s="6">
        <f>COUNTIF(N$2:N$196,'Statistics &amp; Lists'!B98)</f>
        <v>0</v>
      </c>
      <c r="P217" s="6">
        <f>COUNTIF(P$2:P$196, 'Statistics &amp; Lists'!A135)</f>
        <v>0</v>
      </c>
    </row>
    <row r="218" spans="11:35" x14ac:dyDescent="0.25">
      <c r="N218" s="6">
        <f>COUNTIF(N$2:N$196,'Statistics &amp; Lists'!B99)</f>
        <v>0</v>
      </c>
      <c r="P218" s="6">
        <f>COUNTIF(P$2:P$196, 'Statistics &amp; Lists'!A136)</f>
        <v>0</v>
      </c>
    </row>
    <row r="219" spans="11:35" x14ac:dyDescent="0.25">
      <c r="N219" s="6">
        <f>COUNTIF(N$2:N$196,'Statistics &amp; Lists'!B100)</f>
        <v>0</v>
      </c>
      <c r="P219" s="6">
        <f>COUNTIF(P$2:P$196, 'Statistics &amp; Lists'!A137)</f>
        <v>0</v>
      </c>
    </row>
    <row r="220" spans="11:35" x14ac:dyDescent="0.25">
      <c r="N220" s="6">
        <f>COUNTIF(N$2:N$196,'Statistics &amp; Lists'!B101)</f>
        <v>0</v>
      </c>
      <c r="P220" s="6">
        <f>COUNTIF(P$2:P$196, 'Statistics &amp; Lists'!A138)</f>
        <v>0</v>
      </c>
    </row>
    <row r="221" spans="11:35" x14ac:dyDescent="0.25">
      <c r="N221" s="6">
        <f>COUNTIF(N$2:N$196,'Statistics &amp; Lists'!B102)</f>
        <v>0</v>
      </c>
      <c r="P221" s="6">
        <f>COUNTIF(P$2:P$196, 'Statistics &amp; Lists'!A139)</f>
        <v>0</v>
      </c>
    </row>
    <row r="222" spans="11:35" x14ac:dyDescent="0.25">
      <c r="N222" s="6">
        <f>COUNTIF(N$2:N$196,'Statistics &amp; Lists'!B103)</f>
        <v>0</v>
      </c>
      <c r="P222" s="6">
        <f>COUNTIF(P$2:P$196, 'Statistics &amp; Lists'!A140)</f>
        <v>0</v>
      </c>
    </row>
    <row r="223" spans="11:35" x14ac:dyDescent="0.25">
      <c r="N223" s="6">
        <f>COUNTIF(N$2:N$196,'Statistics &amp; Lists'!B104)</f>
        <v>0</v>
      </c>
      <c r="P223" s="6">
        <f>COUNTIF(P$2:P$196, 'Statistics &amp; Lists'!A141)</f>
        <v>0</v>
      </c>
    </row>
    <row r="224" spans="11:35" x14ac:dyDescent="0.25">
      <c r="N224" s="6">
        <f>COUNTIF(N$2:N$196,'Statistics &amp; Lists'!B105)</f>
        <v>0</v>
      </c>
      <c r="P224" s="6">
        <f>COUNTIF(P$2:P$196, 'Statistics &amp; Lists'!A142)</f>
        <v>0</v>
      </c>
    </row>
    <row r="225" spans="14:16" x14ac:dyDescent="0.25">
      <c r="N225" s="6">
        <f>COUNTIF(N$2:N$196,'Statistics &amp; Lists'!B106)</f>
        <v>0</v>
      </c>
      <c r="P225" s="6">
        <f>COUNTIF(P$2:P$196, 'Statistics &amp; Lists'!A143)</f>
        <v>0</v>
      </c>
    </row>
    <row r="226" spans="14:16" x14ac:dyDescent="0.25">
      <c r="P226" s="6">
        <f>COUNTIF(P$2:P$196, 'Statistics &amp; Lists'!A144)</f>
        <v>0</v>
      </c>
    </row>
    <row r="227" spans="14:16" x14ac:dyDescent="0.25">
      <c r="P227" s="6">
        <f>COUNTIF(P$2:P$196, 'Statistics &amp; Lists'!A145)</f>
        <v>0</v>
      </c>
    </row>
    <row r="228" spans="14:16" x14ac:dyDescent="0.25">
      <c r="P228" s="6">
        <f>COUNTIF(P$2:P$196, 'Statistics &amp; Lists'!A146)</f>
        <v>0</v>
      </c>
    </row>
    <row r="229" spans="14:16" x14ac:dyDescent="0.25">
      <c r="P229" s="6">
        <f>COUNTIF(P$2:P$196, 'Statistics &amp; Lists'!A147)</f>
        <v>0</v>
      </c>
    </row>
    <row r="230" spans="14:16" x14ac:dyDescent="0.25">
      <c r="P230" s="6">
        <f>COUNTIF(P$2:P$196, 'Statistics &amp; Lists'!A148)</f>
        <v>0</v>
      </c>
    </row>
    <row r="231" spans="14:16" x14ac:dyDescent="0.25">
      <c r="P231" s="6">
        <f>COUNTIF(P$2:P$196, 'Statistics &amp; Lists'!A149)</f>
        <v>0</v>
      </c>
    </row>
    <row r="232" spans="14:16" x14ac:dyDescent="0.25">
      <c r="P232" s="6">
        <f>COUNTIF(P$2:P$196, 'Statistics &amp; Lists'!A150)</f>
        <v>0</v>
      </c>
    </row>
    <row r="233" spans="14:16" x14ac:dyDescent="0.25">
      <c r="P233" s="6">
        <f>COUNTIF(P$2:P$196, 'Statistics &amp; Lists'!A151)</f>
        <v>0</v>
      </c>
    </row>
    <row r="234" spans="14:16" x14ac:dyDescent="0.25">
      <c r="P234" s="6">
        <f>COUNTIF(P$2:P$196, 'Statistics &amp; Lists'!A152)</f>
        <v>0</v>
      </c>
    </row>
    <row r="235" spans="14:16" x14ac:dyDescent="0.25">
      <c r="P235" s="6">
        <f>COUNTIF(P$2:P$196, 'Statistics &amp; Lists'!A153)</f>
        <v>0</v>
      </c>
    </row>
    <row r="236" spans="14:16" x14ac:dyDescent="0.25">
      <c r="P236" s="6">
        <f>COUNTIF(P$2:P$196, 'Statistics &amp; Lists'!A154)</f>
        <v>0</v>
      </c>
    </row>
    <row r="237" spans="14:16" x14ac:dyDescent="0.25">
      <c r="P237" s="6">
        <f>COUNTIF(P$2:P$196, 'Statistics &amp; Lists'!A155)</f>
        <v>0</v>
      </c>
    </row>
    <row r="238" spans="14:16" x14ac:dyDescent="0.25">
      <c r="P238" s="6">
        <f>COUNTIF(P$2:P$196, 'Statistics &amp; Lists'!A156)</f>
        <v>0</v>
      </c>
    </row>
    <row r="239" spans="14:16" x14ac:dyDescent="0.25">
      <c r="P239" s="6">
        <f>COUNTIF(P$2:P$196, 'Statistics &amp; Lists'!A157)</f>
        <v>0</v>
      </c>
    </row>
    <row r="240" spans="14:16" x14ac:dyDescent="0.25">
      <c r="P240" s="6">
        <f>COUNTIF(P$2:P$196, 'Statistics &amp; Lists'!A158)</f>
        <v>0</v>
      </c>
    </row>
    <row r="241" spans="16:16" x14ac:dyDescent="0.25">
      <c r="P241" s="6">
        <f>COUNTIF(P$2:P$196, 'Statistics &amp; Lists'!A159)</f>
        <v>0</v>
      </c>
    </row>
    <row r="242" spans="16:16" x14ac:dyDescent="0.25">
      <c r="P242" s="6">
        <f>COUNTIF(P$2:P$196, 'Statistics &amp; Lists'!A160)</f>
        <v>0</v>
      </c>
    </row>
    <row r="243" spans="16:16" x14ac:dyDescent="0.25">
      <c r="P243" s="6">
        <f>COUNTIF(P$2:P$196, 'Statistics &amp; Lists'!A161)</f>
        <v>0</v>
      </c>
    </row>
    <row r="244" spans="16:16" x14ac:dyDescent="0.25">
      <c r="P244" s="6">
        <f>COUNTIF(P$2:P$196, 'Statistics &amp; Lists'!A162)</f>
        <v>0</v>
      </c>
    </row>
  </sheetData>
  <autoFilter ref="A1:AQ197" xr:uid="{00000000-0001-0000-0400-000000000000}"/>
  <conditionalFormatting sqref="AH1:AH1048576">
    <cfRule type="containsText" priority="2" operator="containsText" text="BA / MA (LEO)">
      <formula>NOT(ISERROR(SEARCH("BA / MA (LEO)",AH1)))</formula>
    </cfRule>
  </conditionalFormatting>
  <conditionalFormatting sqref="AH2:AH196">
    <cfRule type="containsText" dxfId="77" priority="1" operator="containsText" text="BA / MA (LEO)">
      <formula>NOT(ISERROR(SEARCH("BA / MA (LEO)",AH2)))</formula>
    </cfRule>
  </conditionalFormatting>
  <dataValidations count="2">
    <dataValidation type="list" allowBlank="1" showInputMessage="1" showErrorMessage="1" sqref="AM2:AM196" xr:uid="{9C6285F0-D87A-4CAE-9551-3934F24BF2B5}">
      <formula1>ChWe</formula1>
    </dataValidation>
    <dataValidation type="list" allowBlank="1" showInputMessage="1" showErrorMessage="1" sqref="AN2:AN196" xr:uid="{98999824-3822-444D-B8D4-22BDCCE27D13}">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400-000000000000}">
          <x14:formula1>
            <xm:f>'Statistics &amp; Lists'!$B$8:$B$14</xm:f>
          </x14:formula1>
          <xm:sqref>B2:B8 B28:B196 B15:B19</xm:sqref>
        </x14:dataValidation>
        <x14:dataValidation type="list" allowBlank="1" showInputMessage="1" showErrorMessage="1" xr:uid="{00000000-0002-0000-0400-000001000000}">
          <x14:formula1>
            <xm:f>'Statistics &amp; Lists'!$B$26:$B$31</xm:f>
          </x14:formula1>
          <xm:sqref>C2:C196</xm:sqref>
        </x14:dataValidation>
        <x14:dataValidation type="list" allowBlank="1" showInputMessage="1" showErrorMessage="1" xr:uid="{00000000-0002-0000-0400-000002000000}">
          <x14:formula1>
            <xm:f>'Statistics &amp; Lists'!$B$33:$B$37</xm:f>
          </x14:formula1>
          <xm:sqref>L2:L8 L28:L196</xm:sqref>
        </x14:dataValidation>
        <x14:dataValidation type="list" allowBlank="1" showInputMessage="1" showErrorMessage="1" xr:uid="{00000000-0002-0000-0400-000003000000}">
          <x14:formula1>
            <xm:f>'Statistics &amp; Lists'!$B$46:$B$48</xm:f>
          </x14:formula1>
          <xm:sqref>M2:M8 M28:M196</xm:sqref>
        </x14:dataValidation>
        <x14:dataValidation type="list" allowBlank="1" showInputMessage="1" showErrorMessage="1" xr:uid="{00000000-0002-0000-0400-000004000000}">
          <x14:formula1>
            <xm:f>'Statistics &amp; Lists'!$B$65:$B$67</xm:f>
          </x14:formula1>
          <xm:sqref>W2:W8 W28:W196</xm:sqref>
        </x14:dataValidation>
        <x14:dataValidation type="list" allowBlank="1" showInputMessage="1" showErrorMessage="1" xr:uid="{00000000-0002-0000-0400-000005000000}">
          <x14:formula1>
            <xm:f>'Statistics &amp; Lists'!$B$70:$B$72</xm:f>
          </x14:formula1>
          <xm:sqref>X2:X8 X28:X196</xm:sqref>
        </x14:dataValidation>
        <x14:dataValidation type="list" allowBlank="1" showInputMessage="1" showErrorMessage="1" xr:uid="{00000000-0002-0000-0400-000006000000}">
          <x14:formula1>
            <xm:f>'Statistics &amp; Lists'!$B$75:$B$77</xm:f>
          </x14:formula1>
          <xm:sqref>Y2:Y8 Y28:Y196</xm:sqref>
        </x14:dataValidation>
        <x14:dataValidation type="list" allowBlank="1" showInputMessage="1" showErrorMessage="1" xr:uid="{00000000-0002-0000-0400-000007000000}">
          <x14:formula1>
            <xm:f>'Statistics &amp; Lists'!$B$80:$B$106</xm:f>
          </x14:formula1>
          <xm:sqref>N16 N27:N196 N25 N21:N22 N2:N6 N8</xm:sqref>
        </x14:dataValidation>
        <x14:dataValidation type="list" allowBlank="1" showInputMessage="1" showErrorMessage="1" xr:uid="{00000000-0002-0000-0400-000008000000}">
          <x14:formula1>
            <xm:f>'Statistics &amp; Lists'!$B$109:$B$114</xm:f>
          </x14:formula1>
          <xm:sqref>O15:O16 O27:O196 O2:O9 O19 O13 O21:O25</xm:sqref>
        </x14:dataValidation>
        <x14:dataValidation type="list" allowBlank="1" showInputMessage="1" showErrorMessage="1" xr:uid="{00000000-0002-0000-0400-000009000000}">
          <x14:formula1>
            <xm:f>'Statistics &amp; Lists'!$A$117:$A$162</xm:f>
          </x14:formula1>
          <xm:sqref>P2:P196</xm:sqref>
        </x14:dataValidation>
        <x14:dataValidation type="list" allowBlank="1" showInputMessage="1" showErrorMessage="1" xr:uid="{00000000-0002-0000-0400-00000A000000}">
          <x14:formula1>
            <xm:f>'Statistics &amp; Lists'!$B$165:$B$180</xm:f>
          </x14:formula1>
          <xm:sqref>U2:U8 U28:U196</xm:sqref>
        </x14:dataValidation>
        <x14:dataValidation type="list" allowBlank="1" showInputMessage="1" showErrorMessage="1" xr:uid="{00000000-0002-0000-0400-00000B000000}">
          <x14:formula1>
            <xm:f>'Statistics &amp; Lists'!$B$183:$B$198</xm:f>
          </x14:formula1>
          <xm:sqref>V2:V8 V18 V28:V196</xm:sqref>
        </x14:dataValidation>
        <x14:dataValidation type="list" allowBlank="1" showInputMessage="1" showErrorMessage="1" xr:uid="{00000000-0002-0000-0400-00000C000000}">
          <x14:formula1>
            <xm:f>'Statistics &amp; Lists'!$B$223:$B$236</xm:f>
          </x14:formula1>
          <xm:sqref>Z10:Z196 Z2:AA8 AA9:AA13 AA28:AA196 AA16</xm:sqref>
        </x14:dataValidation>
        <x14:dataValidation type="list" allowBlank="1" showInputMessage="1" showErrorMessage="1" xr:uid="{00000000-0002-0000-0400-00000D000000}">
          <x14:formula1>
            <xm:f>'Statistics &amp; Lists'!$B$239:$B$241</xm:f>
          </x14:formula1>
          <xm:sqref>AB2:AB8 AB28:AB196</xm:sqref>
        </x14:dataValidation>
        <x14:dataValidation type="list" allowBlank="1" showInputMessage="1" showErrorMessage="1" xr:uid="{00000000-0002-0000-0400-00000E000000}">
          <x14:formula1>
            <xm:f>'Statistics &amp; Lists'!$B$244:$B$246</xm:f>
          </x14:formula1>
          <xm:sqref>AC2:AC8 AC28:AC196</xm:sqref>
        </x14:dataValidation>
        <x14:dataValidation type="list" allowBlank="1" showInputMessage="1" showErrorMessage="1" xr:uid="{00000000-0002-0000-0400-00000F000000}">
          <x14:formula1>
            <xm:f>'Statistics &amp; Lists'!$B$249:$B$251</xm:f>
          </x14:formula1>
          <xm:sqref>AE2:AE8 AE28:AE196</xm:sqref>
        </x14:dataValidation>
        <x14:dataValidation type="list" allowBlank="1" showInputMessage="1" showErrorMessage="1" xr:uid="{00000000-0002-0000-0400-000010000000}">
          <x14:formula1>
            <xm:f>'Statistics &amp; Lists'!$B$254:$B$256</xm:f>
          </x14:formula1>
          <xm:sqref>AF2:AF8 AF28:AF196</xm:sqref>
        </x14:dataValidation>
        <x14:dataValidation type="list" allowBlank="1" showInputMessage="1" showErrorMessage="1" xr:uid="{00000000-0002-0000-0400-000011000000}">
          <x14:formula1>
            <xm:f>'Statistics &amp; Lists'!$B$259:$B$261</xm:f>
          </x14:formula1>
          <xm:sqref>AG2:AG8 AG28:AG196</xm:sqref>
        </x14:dataValidation>
        <x14:dataValidation type="list" allowBlank="1" showInputMessage="1" showErrorMessage="1" xr:uid="{00000000-0002-0000-0400-000012000000}">
          <x14:formula1>
            <xm:f>'Statistics &amp; Lists'!$B$264:$B$267</xm:f>
          </x14:formula1>
          <xm:sqref>AH2:AH8 AH28:AH196 AH12:AH13 AH16:AH18</xm:sqref>
        </x14:dataValidation>
        <x14:dataValidation type="list" allowBlank="1" showInputMessage="1" showErrorMessage="1" xr:uid="{00000000-0002-0000-0400-000013000000}">
          <x14:formula1>
            <xm:f>'Statistics &amp; Lists'!$B$270:$B$286</xm:f>
          </x14:formula1>
          <xm:sqref>AI10 AI28:AI196 AI12:AI26 AI2:AI8</xm:sqref>
        </x14:dataValidation>
        <x14:dataValidation type="list" allowBlank="1" showInputMessage="1" showErrorMessage="1" xr:uid="{00000000-0002-0000-0400-000014000000}">
          <x14:formula1>
            <xm:f>'Statistics &amp; Lists'!$B$289:$B$291</xm:f>
          </x14:formula1>
          <xm:sqref>AO28:AO196 AJ2:AJ8 AO2:AO8 AJ28:AJ196</xm:sqref>
        </x14:dataValidation>
        <x14:dataValidation type="list" allowBlank="1" showInputMessage="1" showErrorMessage="1" xr:uid="{00000000-0002-0000-0400-000015000000}">
          <x14:formula1>
            <xm:f>'Statistics &amp; Lists'!$B$294:$B$296</xm:f>
          </x14:formula1>
          <xm:sqref>AK2:AK8 AK28:AK196</xm:sqref>
        </x14:dataValidation>
        <x14:dataValidation type="list" allowBlank="1" showInputMessage="1" showErrorMessage="1" xr:uid="{00000000-0002-0000-0400-000016000000}">
          <x14:formula1>
            <xm:f>'Statistics &amp; Lists'!$B$299:$B$301</xm:f>
          </x14:formula1>
          <xm:sqref>AL2:AL8 AL28:AL196</xm:sqref>
        </x14:dataValidation>
        <x14:dataValidation type="list" allowBlank="1" showInputMessage="1" showErrorMessage="1" xr:uid="{B222F21B-0696-46E6-8434-2FC9E1743219}">
          <x14:formula1>
            <xm:f>'Statistics &amp; Lists'!$AA$219:$AA$220</xm:f>
          </x14:formula1>
          <xm:sqref>Q2:Q8 Q28:Q1048576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R242"/>
  <sheetViews>
    <sheetView workbookViewId="0">
      <pane ySplit="1" topLeftCell="A2" activePane="bottomLeft" state="frozen"/>
      <selection activeCell="E1" sqref="E1"/>
      <selection pane="bottomLeft" activeCell="A115" sqref="A2:XFD115"/>
    </sheetView>
  </sheetViews>
  <sheetFormatPr defaultColWidth="9.140625" defaultRowHeight="15" x14ac:dyDescent="0.25"/>
  <cols>
    <col min="1" max="1" width="17" style="4" customWidth="1"/>
    <col min="2" max="2" width="14.7109375" style="4" customWidth="1"/>
    <col min="3" max="3" width="17" style="4" customWidth="1"/>
    <col min="4" max="4" width="16.7109375" style="4" customWidth="1"/>
    <col min="5" max="5" width="14.42578125" style="4" customWidth="1"/>
    <col min="6" max="6" width="25.28515625" style="4" customWidth="1"/>
    <col min="7" max="8" width="14.42578125" style="4" customWidth="1"/>
    <col min="9" max="9" width="9.7109375" style="4" hidden="1" customWidth="1"/>
    <col min="10" max="10" width="10.7109375" style="4" bestFit="1" customWidth="1"/>
    <col min="11" max="11" width="9.140625" style="42"/>
    <col min="12" max="14" width="9.140625" style="4"/>
    <col min="15" max="15" width="11.42578125" style="4" customWidth="1"/>
    <col min="16" max="17" width="13.28515625" style="4" customWidth="1"/>
    <col min="18" max="18" width="9.140625" style="45"/>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6" width="28.28515625" style="4" customWidth="1"/>
    <col min="27"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3"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8" customFormat="1" x14ac:dyDescent="0.25">
      <c r="A2" s="52"/>
      <c r="D2" s="49"/>
      <c r="F2" s="5"/>
      <c r="K2" s="39"/>
      <c r="R2" s="46"/>
      <c r="S2" s="44"/>
      <c r="T2" s="46"/>
      <c r="AD2" s="46"/>
      <c r="AE2" s="44"/>
      <c r="AF2" s="46"/>
      <c r="AO2" s="46"/>
      <c r="AP2" s="44"/>
      <c r="AR2" s="4"/>
    </row>
    <row r="3" spans="1:44" s="49" customFormat="1" x14ac:dyDescent="0.25">
      <c r="A3" s="50"/>
      <c r="F3" s="5"/>
      <c r="I3" s="50"/>
      <c r="J3" s="50"/>
      <c r="K3" s="39"/>
      <c r="R3" s="51"/>
      <c r="S3" s="44"/>
      <c r="T3" s="51"/>
      <c r="AR3" s="4"/>
    </row>
    <row r="4" spans="1:44" s="8" customFormat="1" x14ac:dyDescent="0.25">
      <c r="A4" s="52"/>
      <c r="D4" s="49"/>
      <c r="F4" s="5"/>
      <c r="I4" s="52"/>
      <c r="J4" s="52"/>
      <c r="K4" s="39"/>
      <c r="R4" s="46"/>
      <c r="S4" s="44"/>
      <c r="T4" s="46"/>
      <c r="AR4" s="4"/>
    </row>
    <row r="5" spans="1:44" s="49" customFormat="1" x14ac:dyDescent="0.25">
      <c r="A5" s="50"/>
      <c r="F5" s="5"/>
      <c r="I5" s="50"/>
      <c r="J5" s="50"/>
      <c r="K5" s="39"/>
      <c r="R5" s="51"/>
      <c r="S5" s="44"/>
      <c r="T5" s="51"/>
      <c r="AR5" s="4"/>
    </row>
    <row r="6" spans="1:44" s="8" customFormat="1" x14ac:dyDescent="0.25">
      <c r="A6" s="52"/>
      <c r="D6" s="49"/>
      <c r="F6" s="5"/>
      <c r="I6" s="52"/>
      <c r="J6" s="52"/>
      <c r="K6" s="39"/>
      <c r="R6" s="46"/>
      <c r="S6" s="44"/>
      <c r="T6" s="46"/>
      <c r="V6" s="46"/>
      <c r="Y6" s="46"/>
      <c r="AR6" s="4"/>
    </row>
    <row r="7" spans="1:44" s="49" customFormat="1" x14ac:dyDescent="0.25">
      <c r="A7" s="50"/>
      <c r="F7" s="5"/>
      <c r="I7" s="50"/>
      <c r="J7" s="50"/>
      <c r="K7" s="39"/>
      <c r="R7" s="44"/>
      <c r="S7" s="44"/>
      <c r="T7" s="44"/>
      <c r="V7" s="51"/>
      <c r="Y7" s="51"/>
      <c r="AA7" s="5"/>
      <c r="AR7" s="4"/>
    </row>
    <row r="8" spans="1:44" s="8" customFormat="1" x14ac:dyDescent="0.25">
      <c r="A8" s="52"/>
      <c r="D8" s="49"/>
      <c r="F8" s="5"/>
      <c r="I8" s="52"/>
      <c r="J8" s="52"/>
      <c r="K8" s="39"/>
      <c r="R8" s="46"/>
      <c r="S8" s="44"/>
      <c r="T8" s="46"/>
      <c r="V8" s="46"/>
      <c r="Y8" s="46"/>
      <c r="AR8" s="4"/>
    </row>
    <row r="9" spans="1:44" s="8" customFormat="1" x14ac:dyDescent="0.25">
      <c r="A9" s="52"/>
      <c r="D9" s="49"/>
      <c r="F9" s="5"/>
      <c r="I9" s="52"/>
      <c r="J9" s="52"/>
      <c r="K9" s="39"/>
      <c r="R9" s="44"/>
      <c r="S9" s="44"/>
      <c r="T9" s="44"/>
      <c r="AA9" s="5"/>
      <c r="AP9" s="49"/>
      <c r="AR9" s="4"/>
    </row>
    <row r="10" spans="1:44" s="49" customFormat="1" x14ac:dyDescent="0.25">
      <c r="A10" s="50"/>
      <c r="F10" s="5"/>
      <c r="I10" s="50"/>
      <c r="J10" s="50"/>
      <c r="K10" s="39"/>
      <c r="R10" s="46"/>
      <c r="S10" s="44"/>
      <c r="T10" s="46"/>
      <c r="AA10" s="8"/>
      <c r="AP10" s="8"/>
      <c r="AR10" s="4"/>
    </row>
    <row r="11" spans="1:44" s="8" customFormat="1" x14ac:dyDescent="0.25">
      <c r="A11" s="52"/>
      <c r="D11" s="49"/>
      <c r="F11" s="5"/>
      <c r="I11" s="52"/>
      <c r="J11" s="52"/>
      <c r="K11" s="39"/>
      <c r="R11" s="44"/>
      <c r="S11" s="44"/>
      <c r="T11" s="44"/>
      <c r="AA11" s="5"/>
      <c r="AP11" s="49"/>
      <c r="AR11" s="4"/>
    </row>
    <row r="12" spans="1:44" s="49" customFormat="1" x14ac:dyDescent="0.25">
      <c r="A12" s="50"/>
      <c r="F12" s="5"/>
      <c r="I12" s="50"/>
      <c r="J12" s="50"/>
      <c r="K12" s="39"/>
      <c r="R12" s="46"/>
      <c r="S12" s="44"/>
      <c r="T12" s="46"/>
      <c r="AA12" s="8"/>
      <c r="AP12" s="8"/>
      <c r="AR12" s="4"/>
    </row>
    <row r="13" spans="1:44" s="8" customFormat="1" x14ac:dyDescent="0.25">
      <c r="A13" s="52"/>
      <c r="D13" s="49"/>
      <c r="F13" s="5"/>
      <c r="I13" s="52"/>
      <c r="J13" s="52"/>
      <c r="K13" s="39"/>
      <c r="R13" s="44"/>
      <c r="S13" s="44"/>
      <c r="T13" s="44"/>
      <c r="AA13" s="5"/>
      <c r="AR13" s="4"/>
    </row>
    <row r="14" spans="1:44" s="49" customFormat="1" x14ac:dyDescent="0.25">
      <c r="A14" s="50"/>
      <c r="F14" s="5"/>
      <c r="I14" s="50"/>
      <c r="J14" s="50"/>
      <c r="K14" s="39"/>
      <c r="R14" s="46"/>
      <c r="S14" s="44"/>
      <c r="T14" s="46"/>
      <c r="AA14" s="8"/>
      <c r="AR14" s="4"/>
    </row>
    <row r="15" spans="1:44" s="8" customFormat="1" x14ac:dyDescent="0.25">
      <c r="A15" s="52"/>
      <c r="D15" s="49"/>
      <c r="F15" s="5"/>
      <c r="I15" s="52"/>
      <c r="J15" s="52"/>
      <c r="K15" s="39"/>
      <c r="Q15" s="49"/>
      <c r="R15" s="44"/>
      <c r="S15" s="44"/>
      <c r="T15" s="44"/>
      <c r="V15" s="46"/>
      <c r="Y15" s="46"/>
      <c r="AA15" s="5"/>
      <c r="AE15" s="49"/>
      <c r="AF15" s="49"/>
      <c r="AK15" s="49"/>
      <c r="AL15" s="49"/>
      <c r="AM15" s="49"/>
      <c r="AR15" s="4"/>
    </row>
    <row r="16" spans="1:44" s="49" customFormat="1" x14ac:dyDescent="0.25">
      <c r="A16" s="50"/>
      <c r="F16" s="5"/>
      <c r="I16" s="50"/>
      <c r="J16" s="50"/>
      <c r="K16" s="39"/>
      <c r="N16" s="8"/>
      <c r="R16" s="46"/>
      <c r="S16" s="44"/>
      <c r="T16" s="46"/>
      <c r="V16" s="51"/>
      <c r="Y16" s="51"/>
      <c r="AA16" s="8"/>
      <c r="AR16" s="4"/>
    </row>
    <row r="17" spans="1:44" s="8" customFormat="1" x14ac:dyDescent="0.25">
      <c r="A17" s="52"/>
      <c r="D17" s="49"/>
      <c r="F17" s="5"/>
      <c r="I17" s="52"/>
      <c r="J17" s="52"/>
      <c r="K17" s="39"/>
      <c r="Q17" s="49"/>
      <c r="R17" s="44"/>
      <c r="S17" s="44"/>
      <c r="T17" s="44"/>
      <c r="V17" s="49"/>
      <c r="AA17" s="5"/>
      <c r="AE17" s="49"/>
      <c r="AF17" s="49"/>
      <c r="AL17" s="49"/>
      <c r="AM17" s="49"/>
      <c r="AR17" s="4"/>
    </row>
    <row r="18" spans="1:44" s="49" customFormat="1" x14ac:dyDescent="0.25">
      <c r="A18" s="50"/>
      <c r="F18" s="5"/>
      <c r="I18" s="50"/>
      <c r="J18" s="50"/>
      <c r="K18" s="39"/>
      <c r="N18" s="8"/>
      <c r="R18" s="46"/>
      <c r="S18" s="44"/>
      <c r="T18" s="46"/>
      <c r="Y18" s="8"/>
      <c r="AA18" s="8"/>
      <c r="AR18" s="4"/>
    </row>
    <row r="19" spans="1:44" s="8" customFormat="1" x14ac:dyDescent="0.25">
      <c r="A19" s="52"/>
      <c r="D19" s="49"/>
      <c r="F19" s="5"/>
      <c r="I19" s="52"/>
      <c r="J19" s="52"/>
      <c r="K19" s="39"/>
      <c r="Q19" s="49"/>
      <c r="R19" s="44"/>
      <c r="S19" s="44"/>
      <c r="T19" s="44"/>
      <c r="V19" s="49"/>
      <c r="AE19" s="49"/>
      <c r="AF19" s="49"/>
      <c r="AH19" s="49"/>
      <c r="AJ19" s="49"/>
      <c r="AK19" s="49"/>
      <c r="AL19" s="49"/>
      <c r="AM19" s="49"/>
      <c r="AR19" s="4"/>
    </row>
    <row r="20" spans="1:44" s="49" customFormat="1" x14ac:dyDescent="0.25">
      <c r="A20" s="50"/>
      <c r="F20" s="5"/>
      <c r="I20" s="50"/>
      <c r="J20" s="50"/>
      <c r="K20" s="39"/>
      <c r="N20" s="8"/>
      <c r="O20" s="5"/>
      <c r="R20" s="46"/>
      <c r="S20" s="44"/>
      <c r="T20" s="46"/>
      <c r="Y20" s="8"/>
      <c r="AR20" s="4"/>
    </row>
    <row r="21" spans="1:44" s="8" customFormat="1" x14ac:dyDescent="0.25">
      <c r="A21" s="52"/>
      <c r="D21" s="49"/>
      <c r="F21" s="5"/>
      <c r="I21" s="52"/>
      <c r="J21" s="52"/>
      <c r="K21" s="39"/>
      <c r="Q21" s="49"/>
      <c r="R21" s="44"/>
      <c r="S21" s="44"/>
      <c r="T21" s="44"/>
      <c r="V21" s="49"/>
      <c r="AE21" s="49"/>
      <c r="AF21" s="49"/>
      <c r="AH21" s="49"/>
      <c r="AJ21" s="49"/>
      <c r="AK21" s="49"/>
      <c r="AL21" s="49"/>
      <c r="AM21" s="49"/>
      <c r="AR21" s="4"/>
    </row>
    <row r="22" spans="1:44" s="5" customFormat="1" x14ac:dyDescent="0.25">
      <c r="A22" s="7"/>
      <c r="D22" s="49"/>
      <c r="I22" s="7"/>
      <c r="J22" s="7"/>
      <c r="K22" s="39"/>
      <c r="N22" s="49"/>
      <c r="Q22" s="49"/>
      <c r="R22" s="46"/>
      <c r="S22" s="44"/>
      <c r="T22" s="46"/>
      <c r="V22" s="51"/>
      <c r="Y22" s="44"/>
      <c r="Z22" s="49"/>
      <c r="AE22" s="49"/>
      <c r="AF22" s="49"/>
      <c r="AH22" s="49"/>
      <c r="AJ22" s="49"/>
      <c r="AK22" s="49"/>
      <c r="AL22" s="49"/>
      <c r="AM22" s="49"/>
      <c r="AR22" s="4"/>
    </row>
    <row r="23" spans="1:44" s="8" customFormat="1" x14ac:dyDescent="0.25">
      <c r="A23" s="52"/>
      <c r="D23" s="49"/>
      <c r="F23" s="5"/>
      <c r="H23" s="150"/>
      <c r="I23" s="52"/>
      <c r="K23" s="39"/>
      <c r="R23" s="46"/>
      <c r="S23" s="44"/>
      <c r="T23" s="46"/>
      <c r="AR23" s="4"/>
    </row>
    <row r="24" spans="1:44" s="5" customFormat="1" x14ac:dyDescent="0.25">
      <c r="A24" s="7"/>
      <c r="D24" s="49"/>
      <c r="H24" s="150"/>
      <c r="I24" s="7"/>
      <c r="J24" s="7"/>
      <c r="K24" s="39"/>
      <c r="R24" s="44"/>
      <c r="S24" s="44"/>
      <c r="T24" s="44"/>
      <c r="AQ24" s="49"/>
      <c r="AR24" s="4"/>
    </row>
    <row r="25" spans="1:44" s="8" customFormat="1" x14ac:dyDescent="0.25">
      <c r="A25" s="52"/>
      <c r="D25" s="49"/>
      <c r="F25" s="5"/>
      <c r="H25" s="150"/>
      <c r="I25" s="52"/>
      <c r="J25" s="52"/>
      <c r="K25" s="39"/>
      <c r="R25" s="46"/>
      <c r="S25" s="44"/>
      <c r="T25" s="46"/>
      <c r="AR25" s="4"/>
    </row>
    <row r="26" spans="1:44" s="5" customFormat="1" x14ac:dyDescent="0.25">
      <c r="A26" s="7"/>
      <c r="D26" s="49"/>
      <c r="H26" s="150"/>
      <c r="I26" s="7"/>
      <c r="J26" s="7"/>
      <c r="K26" s="39"/>
      <c r="R26" s="44"/>
      <c r="S26" s="44"/>
      <c r="T26" s="44"/>
      <c r="AR26" s="4"/>
    </row>
    <row r="27" spans="1:44" s="8" customFormat="1" x14ac:dyDescent="0.25">
      <c r="A27" s="52"/>
      <c r="D27" s="49"/>
      <c r="F27" s="5"/>
      <c r="H27" s="150"/>
      <c r="I27" s="52"/>
      <c r="J27" s="52"/>
      <c r="K27" s="39"/>
      <c r="R27" s="46"/>
      <c r="S27" s="44"/>
      <c r="T27" s="46"/>
      <c r="AR27" s="4"/>
    </row>
    <row r="28" spans="1:44" s="5" customFormat="1" x14ac:dyDescent="0.25">
      <c r="A28" s="7"/>
      <c r="D28" s="49"/>
      <c r="H28" s="150"/>
      <c r="I28" s="7"/>
      <c r="J28" s="7"/>
      <c r="K28" s="39"/>
      <c r="R28" s="44"/>
      <c r="S28" s="44"/>
      <c r="T28" s="44"/>
      <c r="AR28" s="4"/>
    </row>
    <row r="29" spans="1:44" s="8" customFormat="1" x14ac:dyDescent="0.25">
      <c r="A29" s="52"/>
      <c r="D29" s="49"/>
      <c r="F29" s="5"/>
      <c r="H29" s="150"/>
      <c r="I29" s="52"/>
      <c r="J29" s="52"/>
      <c r="K29" s="39"/>
      <c r="R29" s="46"/>
      <c r="S29" s="44"/>
      <c r="T29" s="46"/>
      <c r="AR29" s="4"/>
    </row>
    <row r="30" spans="1:44" s="5" customFormat="1" x14ac:dyDescent="0.25">
      <c r="A30" s="7"/>
      <c r="D30" s="49"/>
      <c r="H30" s="150"/>
      <c r="I30" s="7"/>
      <c r="J30" s="7"/>
      <c r="K30" s="39"/>
      <c r="R30" s="44"/>
      <c r="S30" s="44"/>
      <c r="T30" s="44"/>
      <c r="AR30" s="4"/>
    </row>
    <row r="31" spans="1:44" s="8" customFormat="1" x14ac:dyDescent="0.25">
      <c r="A31" s="52"/>
      <c r="D31" s="49"/>
      <c r="F31" s="5"/>
      <c r="H31" s="150"/>
      <c r="I31" s="52"/>
      <c r="J31" s="52"/>
      <c r="K31" s="39"/>
      <c r="R31" s="46"/>
      <c r="S31" s="44"/>
      <c r="T31" s="46"/>
      <c r="AR31" s="4"/>
    </row>
    <row r="32" spans="1:44" s="5" customFormat="1" x14ac:dyDescent="0.25">
      <c r="A32" s="7"/>
      <c r="D32" s="49"/>
      <c r="H32" s="150"/>
      <c r="I32" s="7"/>
      <c r="J32" s="7"/>
      <c r="K32" s="39"/>
      <c r="R32" s="44"/>
      <c r="S32" s="44"/>
      <c r="T32" s="44"/>
      <c r="AR32" s="4"/>
    </row>
    <row r="33" spans="1:44" s="8" customFormat="1" x14ac:dyDescent="0.25">
      <c r="A33" s="52"/>
      <c r="D33" s="49"/>
      <c r="F33" s="5"/>
      <c r="H33" s="150"/>
      <c r="I33" s="52"/>
      <c r="J33" s="52"/>
      <c r="K33" s="39"/>
      <c r="R33" s="46"/>
      <c r="S33" s="44"/>
      <c r="T33" s="46"/>
      <c r="AR33" s="4"/>
    </row>
    <row r="34" spans="1:44" s="5" customFormat="1" x14ac:dyDescent="0.25">
      <c r="A34" s="7"/>
      <c r="D34" s="49"/>
      <c r="H34" s="150"/>
      <c r="I34" s="7"/>
      <c r="J34" s="7"/>
      <c r="K34" s="39"/>
      <c r="R34" s="44"/>
      <c r="S34" s="44"/>
      <c r="T34" s="44"/>
      <c r="AR34" s="4"/>
    </row>
    <row r="35" spans="1:44" s="8" customFormat="1" x14ac:dyDescent="0.25">
      <c r="A35" s="52"/>
      <c r="D35" s="49"/>
      <c r="F35" s="5"/>
      <c r="H35" s="150"/>
      <c r="I35" s="52"/>
      <c r="J35" s="52"/>
      <c r="K35" s="39"/>
      <c r="R35" s="46"/>
      <c r="S35" s="44"/>
      <c r="T35" s="46"/>
      <c r="AR35" s="4"/>
    </row>
    <row r="36" spans="1:44" s="5" customFormat="1" x14ac:dyDescent="0.25">
      <c r="A36" s="7"/>
      <c r="D36" s="49"/>
      <c r="H36" s="150"/>
      <c r="I36" s="7"/>
      <c r="J36" s="7"/>
      <c r="K36" s="39"/>
      <c r="R36" s="44"/>
      <c r="S36" s="44"/>
      <c r="T36" s="44"/>
      <c r="AR36" s="4"/>
    </row>
    <row r="37" spans="1:44" s="8" customFormat="1" x14ac:dyDescent="0.25">
      <c r="A37" s="52"/>
      <c r="D37" s="49"/>
      <c r="F37" s="5"/>
      <c r="H37" s="150"/>
      <c r="I37" s="52"/>
      <c r="J37" s="52"/>
      <c r="K37" s="39"/>
      <c r="R37" s="46"/>
      <c r="S37" s="44"/>
      <c r="T37" s="46"/>
      <c r="AR37" s="4"/>
    </row>
    <row r="38" spans="1:44" s="5" customFormat="1" x14ac:dyDescent="0.25">
      <c r="A38" s="7"/>
      <c r="D38" s="49"/>
      <c r="H38" s="150"/>
      <c r="I38" s="7"/>
      <c r="J38" s="7"/>
      <c r="K38" s="39"/>
      <c r="R38" s="44"/>
      <c r="S38" s="44"/>
      <c r="T38" s="44"/>
      <c r="AR38" s="4"/>
    </row>
    <row r="39" spans="1:44" s="8" customFormat="1" x14ac:dyDescent="0.25">
      <c r="A39" s="52"/>
      <c r="D39" s="49"/>
      <c r="F39" s="5"/>
      <c r="I39" s="52"/>
      <c r="K39" s="39"/>
      <c r="R39" s="46"/>
      <c r="S39" s="44"/>
      <c r="T39" s="46"/>
      <c r="AR39" s="4"/>
    </row>
    <row r="40" spans="1:44" s="5" customFormat="1" x14ac:dyDescent="0.25">
      <c r="D40" s="49"/>
      <c r="I40" s="7"/>
      <c r="K40" s="39"/>
      <c r="R40" s="44"/>
      <c r="S40" s="44"/>
      <c r="T40" s="44"/>
      <c r="AR40" s="4"/>
    </row>
    <row r="41" spans="1:44" s="8" customFormat="1" x14ac:dyDescent="0.25">
      <c r="D41" s="49"/>
      <c r="F41" s="5"/>
      <c r="I41" s="52"/>
      <c r="K41" s="39"/>
      <c r="R41" s="46"/>
      <c r="S41" s="44"/>
      <c r="T41" s="46"/>
      <c r="AR41" s="4"/>
    </row>
    <row r="42" spans="1:44" s="5" customFormat="1" x14ac:dyDescent="0.25">
      <c r="D42" s="49"/>
      <c r="I42" s="7"/>
      <c r="K42" s="39"/>
      <c r="R42" s="44"/>
      <c r="S42" s="44"/>
      <c r="T42" s="44"/>
      <c r="AR42" s="4"/>
    </row>
    <row r="43" spans="1:44" s="8" customFormat="1" x14ac:dyDescent="0.25">
      <c r="D43" s="49"/>
      <c r="F43" s="5"/>
      <c r="I43" s="52"/>
      <c r="K43" s="39"/>
      <c r="R43" s="46"/>
      <c r="S43" s="44"/>
      <c r="T43" s="46"/>
      <c r="AR43" s="4"/>
    </row>
    <row r="44" spans="1:44" s="5" customFormat="1" x14ac:dyDescent="0.25">
      <c r="D44" s="49"/>
      <c r="I44" s="7"/>
      <c r="K44" s="39"/>
      <c r="R44" s="44"/>
      <c r="S44" s="44"/>
      <c r="T44" s="44"/>
      <c r="AR44" s="4"/>
    </row>
    <row r="45" spans="1:44" s="8" customFormat="1" x14ac:dyDescent="0.25">
      <c r="D45" s="49"/>
      <c r="F45" s="5"/>
      <c r="I45" s="52"/>
      <c r="K45" s="39"/>
      <c r="R45" s="46"/>
      <c r="S45" s="44"/>
      <c r="T45" s="46"/>
      <c r="AR45" s="4"/>
    </row>
    <row r="46" spans="1:44" s="5" customFormat="1" x14ac:dyDescent="0.25">
      <c r="D46" s="49"/>
      <c r="I46" s="7"/>
      <c r="K46" s="39"/>
      <c r="R46" s="44"/>
      <c r="S46" s="44"/>
      <c r="T46" s="44"/>
      <c r="AR46" s="4"/>
    </row>
    <row r="47" spans="1:44" s="8" customFormat="1" x14ac:dyDescent="0.25">
      <c r="D47" s="49"/>
      <c r="F47" s="5"/>
      <c r="I47" s="52"/>
      <c r="K47" s="39"/>
      <c r="R47" s="46"/>
      <c r="S47" s="44"/>
      <c r="T47" s="46"/>
      <c r="AR47" s="4"/>
    </row>
    <row r="48" spans="1:44" s="5" customFormat="1" x14ac:dyDescent="0.25">
      <c r="D48" s="49"/>
      <c r="I48" s="7"/>
      <c r="K48" s="39"/>
      <c r="R48" s="44"/>
      <c r="S48" s="44"/>
      <c r="T48" s="44"/>
      <c r="AR48" s="4"/>
    </row>
    <row r="49" spans="4:44" s="8" customFormat="1" x14ac:dyDescent="0.25">
      <c r="D49" s="49"/>
      <c r="F49" s="5"/>
      <c r="I49" s="52"/>
      <c r="K49" s="39"/>
      <c r="R49" s="46"/>
      <c r="S49" s="44"/>
      <c r="T49" s="46"/>
      <c r="AR49" s="4"/>
    </row>
    <row r="50" spans="4:44" s="5" customFormat="1" x14ac:dyDescent="0.25">
      <c r="D50" s="49"/>
      <c r="I50" s="7"/>
      <c r="K50" s="39"/>
      <c r="R50" s="44"/>
      <c r="S50" s="44"/>
      <c r="T50" s="44"/>
      <c r="AR50" s="4"/>
    </row>
    <row r="51" spans="4:44" s="8" customFormat="1" x14ac:dyDescent="0.25">
      <c r="D51" s="49"/>
      <c r="F51" s="5"/>
      <c r="I51" s="52"/>
      <c r="K51" s="39"/>
      <c r="R51" s="46"/>
      <c r="S51" s="44"/>
      <c r="T51" s="46"/>
      <c r="AR51" s="4"/>
    </row>
    <row r="52" spans="4:44" s="5" customFormat="1" x14ac:dyDescent="0.25">
      <c r="D52" s="49"/>
      <c r="I52" s="7"/>
      <c r="K52" s="39"/>
      <c r="R52" s="44"/>
      <c r="S52" s="44"/>
      <c r="T52" s="44"/>
      <c r="AR52" s="4"/>
    </row>
    <row r="53" spans="4:44" s="8" customFormat="1" x14ac:dyDescent="0.25">
      <c r="D53" s="49"/>
      <c r="F53" s="5"/>
      <c r="I53" s="52"/>
      <c r="K53" s="39"/>
      <c r="R53" s="46"/>
      <c r="S53" s="44"/>
      <c r="T53" s="46"/>
      <c r="AR53" s="4"/>
    </row>
    <row r="54" spans="4:44" s="5" customFormat="1" x14ac:dyDescent="0.25">
      <c r="D54" s="49"/>
      <c r="I54" s="7"/>
      <c r="K54" s="39"/>
      <c r="R54" s="44"/>
      <c r="S54" s="44"/>
      <c r="T54" s="44"/>
      <c r="AR54" s="4"/>
    </row>
    <row r="55" spans="4:44" s="8" customFormat="1" x14ac:dyDescent="0.25">
      <c r="D55" s="49"/>
      <c r="F55" s="5"/>
      <c r="I55" s="52"/>
      <c r="K55" s="39"/>
      <c r="R55" s="46"/>
      <c r="S55" s="44"/>
      <c r="T55" s="46"/>
      <c r="AR55" s="4"/>
    </row>
    <row r="56" spans="4:44" s="5" customFormat="1" x14ac:dyDescent="0.25">
      <c r="D56" s="49"/>
      <c r="I56" s="7"/>
      <c r="K56" s="39"/>
      <c r="R56" s="44"/>
      <c r="S56" s="44"/>
      <c r="T56" s="44"/>
      <c r="AR56" s="4"/>
    </row>
    <row r="57" spans="4:44" s="8" customFormat="1" x14ac:dyDescent="0.25">
      <c r="D57" s="49"/>
      <c r="F57" s="5"/>
      <c r="I57" s="52"/>
      <c r="K57" s="39"/>
      <c r="R57" s="46"/>
      <c r="S57" s="44"/>
      <c r="T57" s="46"/>
      <c r="AR57" s="4"/>
    </row>
    <row r="58" spans="4:44" s="5" customFormat="1" x14ac:dyDescent="0.25">
      <c r="D58" s="49"/>
      <c r="I58" s="7"/>
      <c r="K58" s="39"/>
      <c r="R58" s="44"/>
      <c r="S58" s="44"/>
      <c r="T58" s="44"/>
      <c r="AR58" s="4"/>
    </row>
    <row r="59" spans="4:44" s="8" customFormat="1" x14ac:dyDescent="0.25">
      <c r="D59" s="49"/>
      <c r="F59" s="5"/>
      <c r="I59" s="52"/>
      <c r="K59" s="39"/>
      <c r="R59" s="46"/>
      <c r="S59" s="44"/>
      <c r="T59" s="46"/>
      <c r="AR59" s="4"/>
    </row>
    <row r="60" spans="4:44" s="5" customFormat="1" x14ac:dyDescent="0.25">
      <c r="D60" s="49"/>
      <c r="I60" s="7"/>
      <c r="K60" s="39"/>
      <c r="R60" s="44"/>
      <c r="S60" s="44"/>
      <c r="T60" s="44"/>
      <c r="AR60" s="4"/>
    </row>
    <row r="61" spans="4:44" s="8" customFormat="1" x14ac:dyDescent="0.25">
      <c r="D61" s="49"/>
      <c r="F61" s="5"/>
      <c r="I61" s="52"/>
      <c r="K61" s="39"/>
      <c r="R61" s="46"/>
      <c r="S61" s="44"/>
      <c r="T61" s="46"/>
      <c r="AR61" s="4"/>
    </row>
    <row r="62" spans="4:44" s="5" customFormat="1" x14ac:dyDescent="0.25">
      <c r="D62" s="49"/>
      <c r="I62" s="7"/>
      <c r="K62" s="39"/>
      <c r="R62" s="44"/>
      <c r="S62" s="44"/>
      <c r="T62" s="44"/>
      <c r="AR62" s="4"/>
    </row>
    <row r="63" spans="4:44" s="8" customFormat="1" x14ac:dyDescent="0.25">
      <c r="D63" s="49"/>
      <c r="F63" s="5"/>
      <c r="I63" s="52"/>
      <c r="K63" s="39"/>
      <c r="R63" s="46"/>
      <c r="S63" s="44"/>
      <c r="T63" s="46"/>
      <c r="AR63" s="4"/>
    </row>
    <row r="64" spans="4:44" s="5" customFormat="1" x14ac:dyDescent="0.25">
      <c r="D64" s="49"/>
      <c r="I64" s="7"/>
      <c r="K64" s="39"/>
      <c r="R64" s="44"/>
      <c r="S64" s="44"/>
      <c r="T64" s="44"/>
      <c r="AR64" s="4"/>
    </row>
    <row r="65" spans="4:44" s="8" customFormat="1" x14ac:dyDescent="0.25">
      <c r="D65" s="49"/>
      <c r="F65" s="5"/>
      <c r="I65" s="52"/>
      <c r="K65" s="39"/>
      <c r="R65" s="46"/>
      <c r="S65" s="44"/>
      <c r="T65" s="46"/>
      <c r="AR65" s="4"/>
    </row>
    <row r="66" spans="4:44" s="5" customFormat="1" x14ac:dyDescent="0.25">
      <c r="D66" s="49"/>
      <c r="I66" s="7"/>
      <c r="K66" s="39"/>
      <c r="R66" s="44"/>
      <c r="S66" s="44"/>
      <c r="T66" s="44"/>
      <c r="AR66" s="4"/>
    </row>
    <row r="67" spans="4:44" s="8" customFormat="1" x14ac:dyDescent="0.25">
      <c r="D67" s="49"/>
      <c r="F67" s="5"/>
      <c r="I67" s="52"/>
      <c r="K67" s="39"/>
      <c r="R67" s="46"/>
      <c r="S67" s="44"/>
      <c r="T67" s="46"/>
      <c r="AR67" s="4"/>
    </row>
    <row r="68" spans="4:44" s="5" customFormat="1" x14ac:dyDescent="0.25">
      <c r="D68" s="49"/>
      <c r="I68" s="7"/>
      <c r="K68" s="39"/>
      <c r="R68" s="44"/>
      <c r="S68" s="44"/>
      <c r="T68" s="44"/>
      <c r="AR68" s="4"/>
    </row>
    <row r="69" spans="4:44" s="8" customFormat="1" x14ac:dyDescent="0.25">
      <c r="D69" s="49"/>
      <c r="F69" s="5"/>
      <c r="I69" s="52"/>
      <c r="K69" s="39"/>
      <c r="R69" s="46"/>
      <c r="S69" s="44"/>
      <c r="T69" s="46"/>
      <c r="AR69" s="4"/>
    </row>
    <row r="70" spans="4:44" s="5" customFormat="1" x14ac:dyDescent="0.25">
      <c r="D70" s="49"/>
      <c r="I70" s="7"/>
      <c r="K70" s="39"/>
      <c r="R70" s="44"/>
      <c r="S70" s="44"/>
      <c r="T70" s="44"/>
      <c r="AR70" s="4"/>
    </row>
    <row r="71" spans="4:44" s="8" customFormat="1" x14ac:dyDescent="0.25">
      <c r="D71" s="49"/>
      <c r="F71" s="5"/>
      <c r="I71" s="52"/>
      <c r="K71" s="39"/>
      <c r="R71" s="46"/>
      <c r="S71" s="44"/>
      <c r="T71" s="46"/>
      <c r="AR71" s="4"/>
    </row>
    <row r="72" spans="4:44" s="5" customFormat="1" x14ac:dyDescent="0.25">
      <c r="D72" s="49"/>
      <c r="I72" s="7"/>
      <c r="K72" s="39"/>
      <c r="R72" s="44"/>
      <c r="S72" s="44"/>
      <c r="T72" s="44"/>
      <c r="AR72" s="4"/>
    </row>
    <row r="73" spans="4:44" s="8" customFormat="1" x14ac:dyDescent="0.25">
      <c r="D73" s="49"/>
      <c r="F73" s="5"/>
      <c r="I73" s="52"/>
      <c r="K73" s="39"/>
      <c r="R73" s="46"/>
      <c r="S73" s="44"/>
      <c r="T73" s="46"/>
      <c r="AR73" s="4"/>
    </row>
    <row r="74" spans="4:44" s="5" customFormat="1" x14ac:dyDescent="0.25">
      <c r="D74" s="49"/>
      <c r="I74" s="7"/>
      <c r="K74" s="39"/>
      <c r="R74" s="44"/>
      <c r="S74" s="44"/>
      <c r="T74" s="44"/>
      <c r="AR74" s="4"/>
    </row>
    <row r="75" spans="4:44" s="8" customFormat="1" x14ac:dyDescent="0.25">
      <c r="D75" s="49"/>
      <c r="F75" s="5"/>
      <c r="I75" s="52"/>
      <c r="K75" s="39"/>
      <c r="R75" s="46"/>
      <c r="S75" s="44"/>
      <c r="T75" s="46"/>
      <c r="AR75" s="4"/>
    </row>
    <row r="76" spans="4:44" s="5" customFormat="1" x14ac:dyDescent="0.25">
      <c r="D76" s="49"/>
      <c r="I76" s="7"/>
      <c r="K76" s="39"/>
      <c r="R76" s="44"/>
      <c r="S76" s="44"/>
      <c r="T76" s="44"/>
      <c r="AR76" s="4"/>
    </row>
    <row r="77" spans="4:44" s="8" customFormat="1" x14ac:dyDescent="0.25">
      <c r="D77" s="49"/>
      <c r="F77" s="5"/>
      <c r="I77" s="52"/>
      <c r="K77" s="39"/>
      <c r="R77" s="46"/>
      <c r="S77" s="44"/>
      <c r="T77" s="46"/>
      <c r="AR77" s="4"/>
    </row>
    <row r="78" spans="4:44" s="5" customFormat="1" x14ac:dyDescent="0.25">
      <c r="D78" s="49"/>
      <c r="I78" s="7"/>
      <c r="K78" s="39"/>
      <c r="R78" s="44"/>
      <c r="S78" s="44"/>
      <c r="T78" s="44"/>
      <c r="AR78" s="4"/>
    </row>
    <row r="79" spans="4:44" s="8" customFormat="1" x14ac:dyDescent="0.25">
      <c r="D79" s="49"/>
      <c r="F79" s="5"/>
      <c r="I79" s="52"/>
      <c r="K79" s="39"/>
      <c r="R79" s="46"/>
      <c r="S79" s="44"/>
      <c r="T79" s="46"/>
      <c r="AR79" s="4"/>
    </row>
    <row r="80" spans="4:44" s="5" customFormat="1" x14ac:dyDescent="0.25">
      <c r="D80" s="49"/>
      <c r="I80" s="7"/>
      <c r="K80" s="39"/>
      <c r="R80" s="44"/>
      <c r="S80" s="44"/>
      <c r="T80" s="44"/>
      <c r="AR80" s="4"/>
    </row>
    <row r="81" spans="4:44" s="8" customFormat="1" x14ac:dyDescent="0.25">
      <c r="D81" s="49"/>
      <c r="F81" s="5"/>
      <c r="I81" s="52"/>
      <c r="K81" s="39"/>
      <c r="R81" s="46"/>
      <c r="S81" s="44"/>
      <c r="T81" s="46"/>
      <c r="AR81" s="4"/>
    </row>
    <row r="82" spans="4:44" s="5" customFormat="1" x14ac:dyDescent="0.25">
      <c r="D82" s="49"/>
      <c r="I82" s="7"/>
      <c r="K82" s="39"/>
      <c r="R82" s="44"/>
      <c r="S82" s="44"/>
      <c r="T82" s="44"/>
      <c r="AR82" s="4"/>
    </row>
    <row r="83" spans="4:44" s="8" customFormat="1" x14ac:dyDescent="0.25">
      <c r="D83" s="49"/>
      <c r="F83" s="5"/>
      <c r="I83" s="52"/>
      <c r="K83" s="39"/>
      <c r="R83" s="46"/>
      <c r="S83" s="44"/>
      <c r="T83" s="46"/>
      <c r="AR83" s="4"/>
    </row>
    <row r="84" spans="4:44" s="5" customFormat="1" x14ac:dyDescent="0.25">
      <c r="D84" s="49"/>
      <c r="I84" s="7"/>
      <c r="K84" s="39"/>
      <c r="R84" s="44"/>
      <c r="S84" s="44"/>
      <c r="T84" s="44"/>
      <c r="AR84" s="4"/>
    </row>
    <row r="85" spans="4:44" s="8" customFormat="1" x14ac:dyDescent="0.25">
      <c r="D85" s="49"/>
      <c r="F85" s="5"/>
      <c r="I85" s="52"/>
      <c r="K85" s="39"/>
      <c r="R85" s="46"/>
      <c r="S85" s="44"/>
      <c r="T85" s="46"/>
      <c r="AR85" s="4"/>
    </row>
    <row r="86" spans="4:44" s="5" customFormat="1" x14ac:dyDescent="0.25">
      <c r="D86" s="49"/>
      <c r="I86" s="7"/>
      <c r="K86" s="39"/>
      <c r="R86" s="44"/>
      <c r="S86" s="44"/>
      <c r="T86" s="44"/>
      <c r="AR86" s="4"/>
    </row>
    <row r="87" spans="4:44" s="8" customFormat="1" x14ac:dyDescent="0.25">
      <c r="D87" s="49"/>
      <c r="F87" s="5"/>
      <c r="I87" s="52"/>
      <c r="K87" s="39"/>
      <c r="R87" s="46"/>
      <c r="S87" s="44"/>
      <c r="T87" s="46"/>
      <c r="AR87" s="4"/>
    </row>
    <row r="88" spans="4:44" s="5" customFormat="1" x14ac:dyDescent="0.25">
      <c r="D88" s="49"/>
      <c r="I88" s="7"/>
      <c r="K88" s="39"/>
      <c r="R88" s="44"/>
      <c r="S88" s="44"/>
      <c r="T88" s="44"/>
      <c r="AR88" s="4"/>
    </row>
    <row r="89" spans="4:44" s="8" customFormat="1" x14ac:dyDescent="0.25">
      <c r="D89" s="49"/>
      <c r="F89" s="5"/>
      <c r="I89" s="52"/>
      <c r="K89" s="39"/>
      <c r="R89" s="46"/>
      <c r="S89" s="44"/>
      <c r="T89" s="46"/>
      <c r="AR89" s="4"/>
    </row>
    <row r="90" spans="4:44" s="5" customFormat="1" x14ac:dyDescent="0.25">
      <c r="D90" s="49"/>
      <c r="I90" s="7"/>
      <c r="K90" s="39"/>
      <c r="R90" s="44"/>
      <c r="S90" s="44"/>
      <c r="T90" s="44"/>
      <c r="AR90" s="4"/>
    </row>
    <row r="91" spans="4:44" s="8" customFormat="1" x14ac:dyDescent="0.25">
      <c r="D91" s="49"/>
      <c r="F91" s="5"/>
      <c r="I91" s="52"/>
      <c r="K91" s="39"/>
      <c r="R91" s="46"/>
      <c r="S91" s="44"/>
      <c r="T91" s="46"/>
      <c r="AR91" s="4"/>
    </row>
    <row r="92" spans="4:44" s="5" customFormat="1" x14ac:dyDescent="0.25">
      <c r="D92" s="49"/>
      <c r="I92" s="7"/>
      <c r="K92" s="39"/>
      <c r="R92" s="44"/>
      <c r="S92" s="44"/>
      <c r="T92" s="44"/>
      <c r="AR92" s="4"/>
    </row>
    <row r="93" spans="4:44" s="8" customFormat="1" x14ac:dyDescent="0.25">
      <c r="D93" s="49"/>
      <c r="F93" s="5"/>
      <c r="I93" s="52"/>
      <c r="K93" s="39"/>
      <c r="R93" s="46"/>
      <c r="S93" s="44"/>
      <c r="T93" s="46"/>
      <c r="AR93" s="4"/>
    </row>
    <row r="94" spans="4:44" s="5" customFormat="1" x14ac:dyDescent="0.25">
      <c r="D94" s="49"/>
      <c r="I94" s="7"/>
      <c r="K94" s="39"/>
      <c r="R94" s="44"/>
      <c r="S94" s="44"/>
      <c r="T94" s="44"/>
      <c r="AR94" s="4"/>
    </row>
    <row r="95" spans="4:44" s="8" customFormat="1" x14ac:dyDescent="0.25">
      <c r="D95" s="49"/>
      <c r="F95" s="5"/>
      <c r="I95" s="52"/>
      <c r="K95" s="39"/>
      <c r="R95" s="46"/>
      <c r="S95" s="44"/>
      <c r="T95" s="46"/>
      <c r="AR95" s="4"/>
    </row>
    <row r="96" spans="4:44" s="5" customFormat="1" x14ac:dyDescent="0.25">
      <c r="D96" s="49"/>
      <c r="I96" s="7"/>
      <c r="K96" s="39"/>
      <c r="R96" s="44"/>
      <c r="S96" s="44"/>
      <c r="T96" s="44"/>
      <c r="AR96" s="4"/>
    </row>
    <row r="97" spans="4:44" s="8" customFormat="1" x14ac:dyDescent="0.25">
      <c r="D97" s="49"/>
      <c r="F97" s="5"/>
      <c r="I97" s="52"/>
      <c r="K97" s="39"/>
      <c r="R97" s="46"/>
      <c r="S97" s="44"/>
      <c r="T97" s="46"/>
      <c r="AR97" s="4"/>
    </row>
    <row r="98" spans="4:44" s="5" customFormat="1" x14ac:dyDescent="0.25">
      <c r="D98" s="49"/>
      <c r="I98" s="7"/>
      <c r="K98" s="39"/>
      <c r="R98" s="44"/>
      <c r="S98" s="44"/>
      <c r="T98" s="44"/>
      <c r="AR98" s="4"/>
    </row>
    <row r="99" spans="4:44" s="8" customFormat="1" x14ac:dyDescent="0.25">
      <c r="D99" s="49"/>
      <c r="F99" s="5"/>
      <c r="I99" s="52"/>
      <c r="K99" s="39"/>
      <c r="R99" s="46"/>
      <c r="S99" s="44"/>
      <c r="T99" s="46"/>
      <c r="AR99" s="4"/>
    </row>
    <row r="100" spans="4:44" s="5" customFormat="1" x14ac:dyDescent="0.25">
      <c r="D100" s="49"/>
      <c r="I100" s="7"/>
      <c r="K100" s="39"/>
      <c r="R100" s="44"/>
      <c r="S100" s="44"/>
      <c r="T100" s="44"/>
      <c r="AR100" s="4"/>
    </row>
    <row r="101" spans="4:44" s="8" customFormat="1" x14ac:dyDescent="0.25">
      <c r="D101" s="49"/>
      <c r="F101" s="5"/>
      <c r="I101" s="52"/>
      <c r="K101" s="39"/>
      <c r="R101" s="46"/>
      <c r="S101" s="44"/>
      <c r="T101" s="46"/>
      <c r="AR101" s="4"/>
    </row>
    <row r="102" spans="4:44" s="5" customFormat="1" x14ac:dyDescent="0.25">
      <c r="D102" s="49"/>
      <c r="I102" s="7"/>
      <c r="K102" s="39"/>
      <c r="R102" s="44"/>
      <c r="S102" s="44"/>
      <c r="T102" s="44"/>
      <c r="AR102" s="4"/>
    </row>
    <row r="103" spans="4:44" s="8" customFormat="1" x14ac:dyDescent="0.25">
      <c r="D103" s="49"/>
      <c r="F103" s="5"/>
      <c r="I103" s="52"/>
      <c r="K103" s="39"/>
      <c r="R103" s="46"/>
      <c r="S103" s="44"/>
      <c r="T103" s="46"/>
      <c r="AR103" s="4"/>
    </row>
    <row r="104" spans="4:44" s="5" customFormat="1" x14ac:dyDescent="0.25">
      <c r="D104" s="49"/>
      <c r="I104" s="7"/>
      <c r="K104" s="39"/>
      <c r="R104" s="44"/>
      <c r="S104" s="44"/>
      <c r="T104" s="44"/>
      <c r="AR104" s="4"/>
    </row>
    <row r="105" spans="4:44" s="8" customFormat="1" x14ac:dyDescent="0.25">
      <c r="D105" s="49"/>
      <c r="F105" s="5"/>
      <c r="I105" s="52"/>
      <c r="K105" s="39"/>
      <c r="R105" s="46"/>
      <c r="S105" s="44"/>
      <c r="T105" s="46"/>
      <c r="AR105" s="4"/>
    </row>
    <row r="106" spans="4:44" s="5" customFormat="1" x14ac:dyDescent="0.25">
      <c r="D106" s="49"/>
      <c r="I106" s="7"/>
      <c r="K106" s="39"/>
      <c r="R106" s="44"/>
      <c r="S106" s="44"/>
      <c r="T106" s="44"/>
      <c r="AR106" s="4"/>
    </row>
    <row r="107" spans="4:44" s="8" customFormat="1" x14ac:dyDescent="0.25">
      <c r="D107" s="49"/>
      <c r="F107" s="5"/>
      <c r="I107" s="52"/>
      <c r="K107" s="39"/>
      <c r="R107" s="46"/>
      <c r="S107" s="44"/>
      <c r="T107" s="46"/>
      <c r="AR107" s="4"/>
    </row>
    <row r="108" spans="4:44" s="5" customFormat="1" x14ac:dyDescent="0.25">
      <c r="D108" s="49"/>
      <c r="I108" s="7"/>
      <c r="K108" s="39"/>
      <c r="R108" s="44"/>
      <c r="S108" s="44"/>
      <c r="T108" s="44"/>
      <c r="AR108" s="4"/>
    </row>
    <row r="109" spans="4:44" s="8" customFormat="1" x14ac:dyDescent="0.25">
      <c r="D109" s="49"/>
      <c r="F109" s="5"/>
      <c r="I109" s="52"/>
      <c r="K109" s="39"/>
      <c r="R109" s="46"/>
      <c r="S109" s="44"/>
      <c r="T109" s="46"/>
      <c r="AR109" s="4"/>
    </row>
    <row r="110" spans="4:44" s="5" customFormat="1" x14ac:dyDescent="0.25">
      <c r="D110" s="49"/>
      <c r="I110" s="7"/>
      <c r="K110" s="39"/>
      <c r="R110" s="44"/>
      <c r="S110" s="44"/>
      <c r="T110" s="44"/>
      <c r="AR110" s="4"/>
    </row>
    <row r="111" spans="4:44" s="8" customFormat="1" x14ac:dyDescent="0.25">
      <c r="D111" s="49"/>
      <c r="F111" s="5"/>
      <c r="I111" s="52"/>
      <c r="K111" s="39"/>
      <c r="R111" s="46"/>
      <c r="S111" s="44"/>
      <c r="T111" s="46"/>
      <c r="AR111" s="4"/>
    </row>
    <row r="112" spans="4:44" s="5" customFormat="1" x14ac:dyDescent="0.25">
      <c r="D112" s="49"/>
      <c r="I112" s="7"/>
      <c r="K112" s="39"/>
      <c r="R112" s="44"/>
      <c r="S112" s="44"/>
      <c r="T112" s="44"/>
      <c r="AR112" s="4"/>
    </row>
    <row r="113" spans="4:44" s="8" customFormat="1" x14ac:dyDescent="0.25">
      <c r="D113" s="49"/>
      <c r="F113" s="5"/>
      <c r="I113" s="52"/>
      <c r="K113" s="39"/>
      <c r="R113" s="46"/>
      <c r="S113" s="44"/>
      <c r="T113" s="46"/>
      <c r="AR113" s="4"/>
    </row>
    <row r="114" spans="4:44" s="5" customFormat="1" x14ac:dyDescent="0.25">
      <c r="D114" s="49"/>
      <c r="I114" s="7"/>
      <c r="K114" s="39"/>
      <c r="R114" s="44"/>
      <c r="S114" s="44"/>
      <c r="T114" s="44"/>
      <c r="AR114" s="4"/>
    </row>
    <row r="115" spans="4:44" s="8" customFormat="1" x14ac:dyDescent="0.25">
      <c r="D115" s="49"/>
      <c r="F115" s="5"/>
      <c r="I115" s="52"/>
      <c r="K115" s="39"/>
      <c r="R115" s="46"/>
      <c r="S115" s="44"/>
      <c r="T115" s="46"/>
      <c r="AR115" s="4"/>
    </row>
    <row r="116" spans="4:44" s="5" customFormat="1" x14ac:dyDescent="0.25">
      <c r="D116" s="49" t="str">
        <f t="shared" ref="D116:D130" si="0">IF(TRIM(F116)="","",COUNTIF($F$2:$F$200,F116))</f>
        <v/>
      </c>
      <c r="F116" s="5" t="str">
        <f t="shared" ref="F116:F130" si="1">IF(AND(LEN(TRIM(G116))=0,LEN(TRIM(H116))=0),"",CONCATENATE(TRIM(G116),", ",TRIM(H116)))</f>
        <v/>
      </c>
      <c r="I116" s="7">
        <f t="shared" ref="I116:I124" ca="1" si="2">TODAY()</f>
        <v>46149</v>
      </c>
      <c r="K116" s="39" t="str">
        <f t="shared" ref="K116:K130" si="3">IF(AND(TRIM(A116)&lt;&gt;"",TRIM(J116)&lt;&gt;""),IFERROR(DATEDIF(J116,A116,"Y"),""),"")</f>
        <v/>
      </c>
      <c r="R116" s="44"/>
      <c r="S116" s="44" t="str">
        <f t="shared" ref="S116:S124" si="4">IFERROR(IF(OR(Q116="Outreach",Q116=""),"",R116),"")</f>
        <v/>
      </c>
      <c r="T116" s="44"/>
      <c r="AR116" s="4" t="str">
        <f t="shared" ref="AR116:AR130" si="5">IF(R116&lt;&gt;"",R116*1440,"")</f>
        <v/>
      </c>
    </row>
    <row r="117" spans="4:44" s="8" customFormat="1" x14ac:dyDescent="0.25">
      <c r="D117" s="49" t="str">
        <f t="shared" si="0"/>
        <v/>
      </c>
      <c r="F117" s="5" t="str">
        <f t="shared" si="1"/>
        <v/>
      </c>
      <c r="I117" s="52">
        <f t="shared" ca="1" si="2"/>
        <v>46149</v>
      </c>
      <c r="K117" s="39" t="str">
        <f t="shared" si="3"/>
        <v/>
      </c>
      <c r="R117" s="46"/>
      <c r="S117" s="44" t="str">
        <f t="shared" si="4"/>
        <v/>
      </c>
      <c r="T117" s="46"/>
      <c r="AR117" s="4" t="str">
        <f t="shared" si="5"/>
        <v/>
      </c>
    </row>
    <row r="118" spans="4:44" s="5" customFormat="1" x14ac:dyDescent="0.25">
      <c r="D118" s="49" t="str">
        <f t="shared" si="0"/>
        <v/>
      </c>
      <c r="F118" s="5" t="str">
        <f t="shared" si="1"/>
        <v/>
      </c>
      <c r="I118" s="7">
        <f t="shared" ca="1" si="2"/>
        <v>46149</v>
      </c>
      <c r="K118" s="39" t="str">
        <f t="shared" si="3"/>
        <v/>
      </c>
      <c r="R118" s="44"/>
      <c r="S118" s="44" t="str">
        <f t="shared" si="4"/>
        <v/>
      </c>
      <c r="T118" s="44"/>
      <c r="AR118" s="4" t="str">
        <f t="shared" si="5"/>
        <v/>
      </c>
    </row>
    <row r="119" spans="4:44" s="8" customFormat="1" x14ac:dyDescent="0.25">
      <c r="D119" s="49" t="str">
        <f t="shared" si="0"/>
        <v/>
      </c>
      <c r="F119" s="5" t="str">
        <f t="shared" si="1"/>
        <v/>
      </c>
      <c r="I119" s="52">
        <f ca="1">TODAY()</f>
        <v>46149</v>
      </c>
      <c r="K119" s="39" t="str">
        <f t="shared" si="3"/>
        <v/>
      </c>
      <c r="R119" s="46"/>
      <c r="S119" s="44" t="str">
        <f t="shared" si="4"/>
        <v/>
      </c>
      <c r="T119" s="46"/>
      <c r="AR119" s="4" t="str">
        <f t="shared" si="5"/>
        <v/>
      </c>
    </row>
    <row r="120" spans="4:44" s="5" customFormat="1" x14ac:dyDescent="0.25">
      <c r="D120" s="49" t="str">
        <f t="shared" si="0"/>
        <v/>
      </c>
      <c r="F120" s="5" t="str">
        <f t="shared" si="1"/>
        <v/>
      </c>
      <c r="I120" s="7">
        <f t="shared" ca="1" si="2"/>
        <v>46149</v>
      </c>
      <c r="K120" s="39" t="str">
        <f t="shared" si="3"/>
        <v/>
      </c>
      <c r="R120" s="44"/>
      <c r="S120" s="44" t="str">
        <f t="shared" si="4"/>
        <v/>
      </c>
      <c r="T120" s="44"/>
      <c r="AR120" s="4" t="str">
        <f t="shared" si="5"/>
        <v/>
      </c>
    </row>
    <row r="121" spans="4:44" s="8" customFormat="1" x14ac:dyDescent="0.25">
      <c r="D121" s="49" t="str">
        <f t="shared" si="0"/>
        <v/>
      </c>
      <c r="F121" s="5" t="str">
        <f t="shared" si="1"/>
        <v/>
      </c>
      <c r="I121" s="52">
        <f t="shared" ca="1" si="2"/>
        <v>46149</v>
      </c>
      <c r="K121" s="39" t="str">
        <f t="shared" si="3"/>
        <v/>
      </c>
      <c r="R121" s="46"/>
      <c r="S121" s="44" t="str">
        <f t="shared" si="4"/>
        <v/>
      </c>
      <c r="T121" s="46"/>
      <c r="AR121" s="4" t="str">
        <f t="shared" si="5"/>
        <v/>
      </c>
    </row>
    <row r="122" spans="4:44" s="5" customFormat="1" x14ac:dyDescent="0.25">
      <c r="D122" s="49" t="str">
        <f t="shared" si="0"/>
        <v/>
      </c>
      <c r="F122" s="5" t="str">
        <f t="shared" si="1"/>
        <v/>
      </c>
      <c r="I122" s="7">
        <f t="shared" ca="1" si="2"/>
        <v>46149</v>
      </c>
      <c r="K122" s="39" t="str">
        <f t="shared" si="3"/>
        <v/>
      </c>
      <c r="R122" s="44"/>
      <c r="S122" s="44" t="str">
        <f t="shared" si="4"/>
        <v/>
      </c>
      <c r="T122" s="44"/>
      <c r="AR122" s="4" t="str">
        <f t="shared" si="5"/>
        <v/>
      </c>
    </row>
    <row r="123" spans="4:44" s="8" customFormat="1" x14ac:dyDescent="0.25">
      <c r="D123" s="49" t="str">
        <f t="shared" si="0"/>
        <v/>
      </c>
      <c r="F123" s="5" t="str">
        <f t="shared" si="1"/>
        <v/>
      </c>
      <c r="I123" s="52">
        <f t="shared" ca="1" si="2"/>
        <v>46149</v>
      </c>
      <c r="K123" s="39" t="str">
        <f t="shared" si="3"/>
        <v/>
      </c>
      <c r="R123" s="46"/>
      <c r="S123" s="44" t="str">
        <f t="shared" si="4"/>
        <v/>
      </c>
      <c r="T123" s="46"/>
      <c r="AR123" s="4" t="str">
        <f t="shared" si="5"/>
        <v/>
      </c>
    </row>
    <row r="124" spans="4:44" s="5" customFormat="1" x14ac:dyDescent="0.25">
      <c r="D124" s="49" t="str">
        <f t="shared" si="0"/>
        <v/>
      </c>
      <c r="F124" s="5" t="str">
        <f t="shared" si="1"/>
        <v/>
      </c>
      <c r="I124" s="7">
        <f t="shared" ca="1" si="2"/>
        <v>46149</v>
      </c>
      <c r="K124" s="39" t="str">
        <f t="shared" si="3"/>
        <v/>
      </c>
      <c r="R124" s="44"/>
      <c r="S124" s="44" t="str">
        <f t="shared" si="4"/>
        <v/>
      </c>
      <c r="T124" s="44"/>
      <c r="AR124" s="4" t="str">
        <f t="shared" si="5"/>
        <v/>
      </c>
    </row>
    <row r="125" spans="4:44" s="8" customFormat="1" x14ac:dyDescent="0.25">
      <c r="D125" s="49" t="str">
        <f t="shared" si="0"/>
        <v/>
      </c>
      <c r="F125" s="5" t="str">
        <f t="shared" si="1"/>
        <v/>
      </c>
      <c r="I125" s="52">
        <f ca="1">TODAY()</f>
        <v>46149</v>
      </c>
      <c r="K125" s="39" t="str">
        <f t="shared" si="3"/>
        <v/>
      </c>
      <c r="R125" s="46"/>
      <c r="S125" s="44" t="str">
        <f t="shared" ref="S125:S188" si="6">IFERROR(IF(OR(Q125="Outreach",Q125=""),"",R125),"")</f>
        <v/>
      </c>
      <c r="T125" s="46"/>
      <c r="AR125" s="4" t="str">
        <f t="shared" si="5"/>
        <v/>
      </c>
    </row>
    <row r="126" spans="4:44" s="5" customFormat="1" x14ac:dyDescent="0.25">
      <c r="D126" s="49" t="str">
        <f t="shared" si="0"/>
        <v/>
      </c>
      <c r="F126" s="5" t="str">
        <f t="shared" si="1"/>
        <v/>
      </c>
      <c r="I126" s="7">
        <f t="shared" ref="I126:I168" ca="1" si="7">TODAY()</f>
        <v>46149</v>
      </c>
      <c r="K126" s="39" t="str">
        <f t="shared" si="3"/>
        <v/>
      </c>
      <c r="R126" s="44"/>
      <c r="S126" s="44" t="str">
        <f t="shared" si="6"/>
        <v/>
      </c>
      <c r="T126" s="44"/>
      <c r="AR126" s="4" t="str">
        <f t="shared" si="5"/>
        <v/>
      </c>
    </row>
    <row r="127" spans="4:44" s="8" customFormat="1" x14ac:dyDescent="0.25">
      <c r="D127" s="49" t="str">
        <f t="shared" si="0"/>
        <v/>
      </c>
      <c r="F127" s="5" t="str">
        <f t="shared" si="1"/>
        <v/>
      </c>
      <c r="I127" s="52">
        <f t="shared" ca="1" si="7"/>
        <v>46149</v>
      </c>
      <c r="K127" s="39" t="str">
        <f t="shared" si="3"/>
        <v/>
      </c>
      <c r="R127" s="46"/>
      <c r="S127" s="44" t="str">
        <f t="shared" si="6"/>
        <v/>
      </c>
      <c r="T127" s="46"/>
      <c r="AR127" s="4" t="str">
        <f t="shared" si="5"/>
        <v/>
      </c>
    </row>
    <row r="128" spans="4:44" s="5" customFormat="1" x14ac:dyDescent="0.25">
      <c r="D128" s="49" t="str">
        <f t="shared" si="0"/>
        <v/>
      </c>
      <c r="F128" s="5" t="str">
        <f t="shared" si="1"/>
        <v/>
      </c>
      <c r="I128" s="7">
        <f t="shared" ca="1" si="7"/>
        <v>46149</v>
      </c>
      <c r="K128" s="39" t="str">
        <f t="shared" si="3"/>
        <v/>
      </c>
      <c r="R128" s="44"/>
      <c r="S128" s="44" t="str">
        <f t="shared" si="6"/>
        <v/>
      </c>
      <c r="T128" s="44"/>
      <c r="AR128" s="4" t="str">
        <f t="shared" si="5"/>
        <v/>
      </c>
    </row>
    <row r="129" spans="4:44" s="8" customFormat="1" x14ac:dyDescent="0.25">
      <c r="D129" s="49" t="str">
        <f t="shared" si="0"/>
        <v/>
      </c>
      <c r="F129" s="5" t="str">
        <f t="shared" si="1"/>
        <v/>
      </c>
      <c r="I129" s="52">
        <f t="shared" ca="1" si="7"/>
        <v>46149</v>
      </c>
      <c r="K129" s="39" t="str">
        <f t="shared" si="3"/>
        <v/>
      </c>
      <c r="R129" s="46"/>
      <c r="S129" s="44" t="str">
        <f t="shared" si="6"/>
        <v/>
      </c>
      <c r="T129" s="46"/>
      <c r="AR129" s="4" t="str">
        <f t="shared" si="5"/>
        <v/>
      </c>
    </row>
    <row r="130" spans="4:44" s="5" customFormat="1" x14ac:dyDescent="0.25">
      <c r="D130" s="49" t="str">
        <f t="shared" si="0"/>
        <v/>
      </c>
      <c r="F130" s="5" t="str">
        <f t="shared" si="1"/>
        <v/>
      </c>
      <c r="I130" s="7">
        <f t="shared" ca="1" si="7"/>
        <v>46149</v>
      </c>
      <c r="K130" s="39" t="str">
        <f t="shared" si="3"/>
        <v/>
      </c>
      <c r="R130" s="44"/>
      <c r="S130" s="44" t="str">
        <f t="shared" si="6"/>
        <v/>
      </c>
      <c r="T130" s="44"/>
      <c r="AR130" s="4" t="str">
        <f t="shared" si="5"/>
        <v/>
      </c>
    </row>
    <row r="131" spans="4:44" s="8" customFormat="1" x14ac:dyDescent="0.25">
      <c r="D131" s="49" t="str">
        <f t="shared" ref="D131:D194" si="8">IF(TRIM(F131)="","",COUNTIF($F$2:$F$200,F131))</f>
        <v/>
      </c>
      <c r="F131" s="5" t="str">
        <f t="shared" ref="F131:F194" si="9">IF(AND(LEN(TRIM(G131))=0,LEN(TRIM(H131))=0),"",CONCATENATE(TRIM(G131),", ",TRIM(H131)))</f>
        <v/>
      </c>
      <c r="I131" s="52">
        <f t="shared" ca="1" si="7"/>
        <v>46149</v>
      </c>
      <c r="K131" s="39" t="str">
        <f t="shared" ref="K131:K194" si="10">IF(AND(TRIM(A131)&lt;&gt;"",TRIM(J131)&lt;&gt;""),IFERROR(DATEDIF(J131,A131,"Y"),""),"")</f>
        <v/>
      </c>
      <c r="R131" s="46"/>
      <c r="S131" s="44" t="str">
        <f t="shared" si="6"/>
        <v/>
      </c>
      <c r="T131" s="46"/>
      <c r="AR131" s="4" t="str">
        <f t="shared" ref="AR131:AR194" si="11">IF(R131&lt;&gt;"",R131*1440,"")</f>
        <v/>
      </c>
    </row>
    <row r="132" spans="4:44" s="5" customFormat="1" x14ac:dyDescent="0.25">
      <c r="D132" s="49" t="str">
        <f t="shared" si="8"/>
        <v/>
      </c>
      <c r="F132" s="5" t="str">
        <f t="shared" si="9"/>
        <v/>
      </c>
      <c r="I132" s="7">
        <f t="shared" ca="1" si="7"/>
        <v>46149</v>
      </c>
      <c r="K132" s="39" t="str">
        <f t="shared" si="10"/>
        <v/>
      </c>
      <c r="R132" s="44"/>
      <c r="S132" s="44" t="str">
        <f t="shared" si="6"/>
        <v/>
      </c>
      <c r="T132" s="44"/>
      <c r="AR132" s="4" t="str">
        <f t="shared" si="11"/>
        <v/>
      </c>
    </row>
    <row r="133" spans="4:44" s="8" customFormat="1" x14ac:dyDescent="0.25">
      <c r="D133" s="49" t="str">
        <f t="shared" si="8"/>
        <v/>
      </c>
      <c r="F133" s="5" t="str">
        <f t="shared" si="9"/>
        <v/>
      </c>
      <c r="I133" s="52">
        <f t="shared" ca="1" si="7"/>
        <v>46149</v>
      </c>
      <c r="K133" s="39" t="str">
        <f t="shared" si="10"/>
        <v/>
      </c>
      <c r="R133" s="46"/>
      <c r="S133" s="44" t="str">
        <f t="shared" si="6"/>
        <v/>
      </c>
      <c r="T133" s="46"/>
      <c r="AR133" s="4" t="str">
        <f t="shared" si="11"/>
        <v/>
      </c>
    </row>
    <row r="134" spans="4:44" s="5" customFormat="1" x14ac:dyDescent="0.25">
      <c r="D134" s="49" t="str">
        <f t="shared" si="8"/>
        <v/>
      </c>
      <c r="F134" s="5" t="str">
        <f t="shared" si="9"/>
        <v/>
      </c>
      <c r="I134" s="7">
        <f t="shared" ca="1" si="7"/>
        <v>46149</v>
      </c>
      <c r="K134" s="39" t="str">
        <f t="shared" si="10"/>
        <v/>
      </c>
      <c r="R134" s="44"/>
      <c r="S134" s="44" t="str">
        <f t="shared" si="6"/>
        <v/>
      </c>
      <c r="T134" s="44"/>
      <c r="AR134" s="4" t="str">
        <f t="shared" si="11"/>
        <v/>
      </c>
    </row>
    <row r="135" spans="4:44" s="8" customFormat="1" x14ac:dyDescent="0.25">
      <c r="D135" s="49" t="str">
        <f t="shared" si="8"/>
        <v/>
      </c>
      <c r="F135" s="5" t="str">
        <f t="shared" si="9"/>
        <v/>
      </c>
      <c r="I135" s="52">
        <f t="shared" ca="1" si="7"/>
        <v>46149</v>
      </c>
      <c r="K135" s="39" t="str">
        <f t="shared" si="10"/>
        <v/>
      </c>
      <c r="R135" s="46"/>
      <c r="S135" s="44" t="str">
        <f t="shared" si="6"/>
        <v/>
      </c>
      <c r="T135" s="46"/>
      <c r="AR135" s="4" t="str">
        <f t="shared" si="11"/>
        <v/>
      </c>
    </row>
    <row r="136" spans="4:44" s="5" customFormat="1" x14ac:dyDescent="0.25">
      <c r="D136" s="49" t="str">
        <f t="shared" si="8"/>
        <v/>
      </c>
      <c r="F136" s="5" t="str">
        <f t="shared" si="9"/>
        <v/>
      </c>
      <c r="I136" s="7">
        <f t="shared" ca="1" si="7"/>
        <v>46149</v>
      </c>
      <c r="K136" s="39" t="str">
        <f t="shared" si="10"/>
        <v/>
      </c>
      <c r="R136" s="44"/>
      <c r="S136" s="44" t="str">
        <f t="shared" si="6"/>
        <v/>
      </c>
      <c r="T136" s="44"/>
      <c r="AR136" s="4" t="str">
        <f t="shared" si="11"/>
        <v/>
      </c>
    </row>
    <row r="137" spans="4:44" s="8" customFormat="1" x14ac:dyDescent="0.25">
      <c r="D137" s="49" t="str">
        <f t="shared" si="8"/>
        <v/>
      </c>
      <c r="F137" s="5" t="str">
        <f t="shared" si="9"/>
        <v/>
      </c>
      <c r="I137" s="52">
        <f t="shared" ca="1" si="7"/>
        <v>46149</v>
      </c>
      <c r="K137" s="39" t="str">
        <f t="shared" si="10"/>
        <v/>
      </c>
      <c r="R137" s="46"/>
      <c r="S137" s="44" t="str">
        <f t="shared" si="6"/>
        <v/>
      </c>
      <c r="T137" s="46"/>
      <c r="AR137" s="4" t="str">
        <f t="shared" si="11"/>
        <v/>
      </c>
    </row>
    <row r="138" spans="4:44" s="5" customFormat="1" x14ac:dyDescent="0.25">
      <c r="D138" s="49" t="str">
        <f t="shared" si="8"/>
        <v/>
      </c>
      <c r="F138" s="5" t="str">
        <f t="shared" si="9"/>
        <v/>
      </c>
      <c r="I138" s="7">
        <f t="shared" ca="1" si="7"/>
        <v>46149</v>
      </c>
      <c r="K138" s="39" t="str">
        <f t="shared" si="10"/>
        <v/>
      </c>
      <c r="R138" s="44"/>
      <c r="S138" s="44" t="str">
        <f t="shared" si="6"/>
        <v/>
      </c>
      <c r="T138" s="44"/>
      <c r="AR138" s="4" t="str">
        <f t="shared" si="11"/>
        <v/>
      </c>
    </row>
    <row r="139" spans="4:44" s="8" customFormat="1" x14ac:dyDescent="0.25">
      <c r="D139" s="49" t="str">
        <f t="shared" si="8"/>
        <v/>
      </c>
      <c r="F139" s="5" t="str">
        <f t="shared" si="9"/>
        <v/>
      </c>
      <c r="I139" s="52">
        <f t="shared" ca="1" si="7"/>
        <v>46149</v>
      </c>
      <c r="K139" s="39" t="str">
        <f t="shared" si="10"/>
        <v/>
      </c>
      <c r="R139" s="46"/>
      <c r="S139" s="44" t="str">
        <f t="shared" si="6"/>
        <v/>
      </c>
      <c r="T139" s="46"/>
      <c r="AR139" s="4" t="str">
        <f t="shared" si="11"/>
        <v/>
      </c>
    </row>
    <row r="140" spans="4:44" s="5" customFormat="1" x14ac:dyDescent="0.25">
      <c r="D140" s="49" t="str">
        <f t="shared" si="8"/>
        <v/>
      </c>
      <c r="F140" s="5" t="str">
        <f t="shared" si="9"/>
        <v/>
      </c>
      <c r="I140" s="7">
        <f t="shared" ca="1" si="7"/>
        <v>46149</v>
      </c>
      <c r="K140" s="39" t="str">
        <f t="shared" si="10"/>
        <v/>
      </c>
      <c r="R140" s="44"/>
      <c r="S140" s="44" t="str">
        <f t="shared" si="6"/>
        <v/>
      </c>
      <c r="T140" s="44"/>
      <c r="AR140" s="4" t="str">
        <f t="shared" si="11"/>
        <v/>
      </c>
    </row>
    <row r="141" spans="4:44" s="8" customFormat="1" x14ac:dyDescent="0.25">
      <c r="D141" s="49" t="str">
        <f t="shared" si="8"/>
        <v/>
      </c>
      <c r="F141" s="5" t="str">
        <f t="shared" si="9"/>
        <v/>
      </c>
      <c r="I141" s="52">
        <f t="shared" ca="1" si="7"/>
        <v>46149</v>
      </c>
      <c r="K141" s="39" t="str">
        <f t="shared" si="10"/>
        <v/>
      </c>
      <c r="R141" s="46"/>
      <c r="S141" s="44" t="str">
        <f t="shared" si="6"/>
        <v/>
      </c>
      <c r="T141" s="46"/>
      <c r="AR141" s="4" t="str">
        <f t="shared" si="11"/>
        <v/>
      </c>
    </row>
    <row r="142" spans="4:44" s="5" customFormat="1" x14ac:dyDescent="0.25">
      <c r="D142" s="49" t="str">
        <f t="shared" si="8"/>
        <v/>
      </c>
      <c r="F142" s="5" t="str">
        <f t="shared" si="9"/>
        <v/>
      </c>
      <c r="I142" s="7">
        <f t="shared" ca="1" si="7"/>
        <v>46149</v>
      </c>
      <c r="K142" s="39" t="str">
        <f t="shared" si="10"/>
        <v/>
      </c>
      <c r="R142" s="44"/>
      <c r="S142" s="44" t="str">
        <f t="shared" si="6"/>
        <v/>
      </c>
      <c r="T142" s="44"/>
      <c r="AR142" s="4" t="str">
        <f t="shared" si="11"/>
        <v/>
      </c>
    </row>
    <row r="143" spans="4:44" s="8" customFormat="1" x14ac:dyDescent="0.25">
      <c r="D143" s="49" t="str">
        <f t="shared" si="8"/>
        <v/>
      </c>
      <c r="F143" s="5" t="str">
        <f t="shared" si="9"/>
        <v/>
      </c>
      <c r="I143" s="52">
        <f t="shared" ca="1" si="7"/>
        <v>46149</v>
      </c>
      <c r="K143" s="39" t="str">
        <f t="shared" si="10"/>
        <v/>
      </c>
      <c r="R143" s="46"/>
      <c r="S143" s="44" t="str">
        <f t="shared" si="6"/>
        <v/>
      </c>
      <c r="T143" s="46"/>
      <c r="AR143" s="4" t="str">
        <f t="shared" si="11"/>
        <v/>
      </c>
    </row>
    <row r="144" spans="4:44" s="5" customFormat="1" x14ac:dyDescent="0.25">
      <c r="D144" s="49" t="str">
        <f t="shared" si="8"/>
        <v/>
      </c>
      <c r="F144" s="5" t="str">
        <f t="shared" si="9"/>
        <v/>
      </c>
      <c r="I144" s="7">
        <f t="shared" ca="1" si="7"/>
        <v>46149</v>
      </c>
      <c r="K144" s="39" t="str">
        <f t="shared" si="10"/>
        <v/>
      </c>
      <c r="R144" s="44"/>
      <c r="S144" s="44" t="str">
        <f t="shared" si="6"/>
        <v/>
      </c>
      <c r="T144" s="44"/>
      <c r="AR144" s="4" t="str">
        <f t="shared" si="11"/>
        <v/>
      </c>
    </row>
    <row r="145" spans="4:44" s="8" customFormat="1" x14ac:dyDescent="0.25">
      <c r="D145" s="49" t="str">
        <f t="shared" si="8"/>
        <v/>
      </c>
      <c r="F145" s="5" t="str">
        <f t="shared" si="9"/>
        <v/>
      </c>
      <c r="I145" s="52">
        <f t="shared" ca="1" si="7"/>
        <v>46149</v>
      </c>
      <c r="K145" s="39" t="str">
        <f t="shared" si="10"/>
        <v/>
      </c>
      <c r="R145" s="46"/>
      <c r="S145" s="44" t="str">
        <f t="shared" si="6"/>
        <v/>
      </c>
      <c r="T145" s="46"/>
      <c r="AR145" s="4" t="str">
        <f t="shared" si="11"/>
        <v/>
      </c>
    </row>
    <row r="146" spans="4:44" s="5" customFormat="1" x14ac:dyDescent="0.25">
      <c r="D146" s="49" t="str">
        <f t="shared" si="8"/>
        <v/>
      </c>
      <c r="F146" s="5" t="str">
        <f t="shared" si="9"/>
        <v/>
      </c>
      <c r="I146" s="7">
        <f t="shared" ca="1" si="7"/>
        <v>46149</v>
      </c>
      <c r="K146" s="39" t="str">
        <f t="shared" si="10"/>
        <v/>
      </c>
      <c r="R146" s="44"/>
      <c r="S146" s="44" t="str">
        <f t="shared" si="6"/>
        <v/>
      </c>
      <c r="T146" s="44"/>
      <c r="AR146" s="4" t="str">
        <f t="shared" si="11"/>
        <v/>
      </c>
    </row>
    <row r="147" spans="4:44" s="8" customFormat="1" x14ac:dyDescent="0.25">
      <c r="D147" s="49" t="str">
        <f t="shared" si="8"/>
        <v/>
      </c>
      <c r="F147" s="5" t="str">
        <f t="shared" si="9"/>
        <v/>
      </c>
      <c r="I147" s="52">
        <f t="shared" ca="1" si="7"/>
        <v>46149</v>
      </c>
      <c r="K147" s="39" t="str">
        <f t="shared" si="10"/>
        <v/>
      </c>
      <c r="R147" s="46"/>
      <c r="S147" s="44" t="str">
        <f t="shared" si="6"/>
        <v/>
      </c>
      <c r="T147" s="46"/>
      <c r="AR147" s="4" t="str">
        <f t="shared" si="11"/>
        <v/>
      </c>
    </row>
    <row r="148" spans="4:44" s="5" customFormat="1" x14ac:dyDescent="0.25">
      <c r="D148" s="49" t="str">
        <f t="shared" si="8"/>
        <v/>
      </c>
      <c r="F148" s="5" t="str">
        <f t="shared" si="9"/>
        <v/>
      </c>
      <c r="I148" s="7">
        <f t="shared" ca="1" si="7"/>
        <v>46149</v>
      </c>
      <c r="K148" s="39" t="str">
        <f t="shared" si="10"/>
        <v/>
      </c>
      <c r="R148" s="44"/>
      <c r="S148" s="44" t="str">
        <f t="shared" si="6"/>
        <v/>
      </c>
      <c r="T148" s="44"/>
      <c r="AR148" s="4" t="str">
        <f t="shared" si="11"/>
        <v/>
      </c>
    </row>
    <row r="149" spans="4:44" s="8" customFormat="1" x14ac:dyDescent="0.25">
      <c r="D149" s="49" t="str">
        <f t="shared" si="8"/>
        <v/>
      </c>
      <c r="F149" s="5" t="str">
        <f t="shared" si="9"/>
        <v/>
      </c>
      <c r="I149" s="52">
        <f t="shared" ca="1" si="7"/>
        <v>46149</v>
      </c>
      <c r="K149" s="39" t="str">
        <f t="shared" si="10"/>
        <v/>
      </c>
      <c r="R149" s="46"/>
      <c r="S149" s="44" t="str">
        <f t="shared" si="6"/>
        <v/>
      </c>
      <c r="T149" s="46"/>
      <c r="AR149" s="4" t="str">
        <f t="shared" si="11"/>
        <v/>
      </c>
    </row>
    <row r="150" spans="4:44" s="5" customFormat="1" x14ac:dyDescent="0.25">
      <c r="D150" s="49" t="str">
        <f t="shared" si="8"/>
        <v/>
      </c>
      <c r="F150" s="5" t="str">
        <f t="shared" si="9"/>
        <v/>
      </c>
      <c r="I150" s="7">
        <f t="shared" ca="1" si="7"/>
        <v>46149</v>
      </c>
      <c r="K150" s="39" t="str">
        <f t="shared" si="10"/>
        <v/>
      </c>
      <c r="R150" s="44"/>
      <c r="S150" s="44" t="str">
        <f t="shared" si="6"/>
        <v/>
      </c>
      <c r="T150" s="44"/>
      <c r="AR150" s="4" t="str">
        <f t="shared" si="11"/>
        <v/>
      </c>
    </row>
    <row r="151" spans="4:44" s="8" customFormat="1" x14ac:dyDescent="0.25">
      <c r="D151" s="49" t="str">
        <f t="shared" si="8"/>
        <v/>
      </c>
      <c r="F151" s="5" t="str">
        <f t="shared" si="9"/>
        <v/>
      </c>
      <c r="I151" s="52">
        <f t="shared" ca="1" si="7"/>
        <v>46149</v>
      </c>
      <c r="K151" s="39" t="str">
        <f t="shared" si="10"/>
        <v/>
      </c>
      <c r="R151" s="46"/>
      <c r="S151" s="44" t="str">
        <f t="shared" si="6"/>
        <v/>
      </c>
      <c r="T151" s="46"/>
      <c r="AR151" s="4" t="str">
        <f t="shared" si="11"/>
        <v/>
      </c>
    </row>
    <row r="152" spans="4:44" s="5" customFormat="1" x14ac:dyDescent="0.25">
      <c r="D152" s="49" t="str">
        <f t="shared" si="8"/>
        <v/>
      </c>
      <c r="F152" s="5" t="str">
        <f t="shared" si="9"/>
        <v/>
      </c>
      <c r="I152" s="7">
        <f t="shared" ca="1" si="7"/>
        <v>46149</v>
      </c>
      <c r="K152" s="39" t="str">
        <f t="shared" si="10"/>
        <v/>
      </c>
      <c r="R152" s="44"/>
      <c r="S152" s="44" t="str">
        <f t="shared" si="6"/>
        <v/>
      </c>
      <c r="T152" s="44"/>
      <c r="AR152" s="4" t="str">
        <f t="shared" si="11"/>
        <v/>
      </c>
    </row>
    <row r="153" spans="4:44" s="8" customFormat="1" x14ac:dyDescent="0.25">
      <c r="D153" s="49" t="str">
        <f t="shared" si="8"/>
        <v/>
      </c>
      <c r="F153" s="5" t="str">
        <f t="shared" si="9"/>
        <v/>
      </c>
      <c r="I153" s="52">
        <f t="shared" ca="1" si="7"/>
        <v>46149</v>
      </c>
      <c r="K153" s="39" t="str">
        <f t="shared" si="10"/>
        <v/>
      </c>
      <c r="R153" s="46"/>
      <c r="S153" s="44" t="str">
        <f t="shared" si="6"/>
        <v/>
      </c>
      <c r="T153" s="46"/>
      <c r="AR153" s="4" t="str">
        <f t="shared" si="11"/>
        <v/>
      </c>
    </row>
    <row r="154" spans="4:44" s="5" customFormat="1" x14ac:dyDescent="0.25">
      <c r="D154" s="49" t="str">
        <f t="shared" si="8"/>
        <v/>
      </c>
      <c r="F154" s="5" t="str">
        <f t="shared" si="9"/>
        <v/>
      </c>
      <c r="I154" s="7">
        <f ca="1">TODAY()</f>
        <v>46149</v>
      </c>
      <c r="K154" s="39" t="str">
        <f t="shared" si="10"/>
        <v/>
      </c>
      <c r="R154" s="44"/>
      <c r="S154" s="44" t="str">
        <f t="shared" si="6"/>
        <v/>
      </c>
      <c r="T154" s="44"/>
      <c r="AR154" s="4" t="str">
        <f t="shared" si="11"/>
        <v/>
      </c>
    </row>
    <row r="155" spans="4:44" s="8" customFormat="1" x14ac:dyDescent="0.25">
      <c r="D155" s="49" t="str">
        <f t="shared" si="8"/>
        <v/>
      </c>
      <c r="F155" s="5" t="str">
        <f t="shared" si="9"/>
        <v/>
      </c>
      <c r="I155" s="52">
        <f t="shared" ca="1" si="7"/>
        <v>46149</v>
      </c>
      <c r="K155" s="39" t="str">
        <f t="shared" si="10"/>
        <v/>
      </c>
      <c r="R155" s="46"/>
      <c r="S155" s="44" t="str">
        <f t="shared" si="6"/>
        <v/>
      </c>
      <c r="T155" s="46"/>
      <c r="AR155" s="4" t="str">
        <f t="shared" si="11"/>
        <v/>
      </c>
    </row>
    <row r="156" spans="4:44" s="5" customFormat="1" x14ac:dyDescent="0.25">
      <c r="D156" s="49" t="str">
        <f t="shared" si="8"/>
        <v/>
      </c>
      <c r="F156" s="5" t="str">
        <f t="shared" si="9"/>
        <v/>
      </c>
      <c r="I156" s="7">
        <f t="shared" ca="1" si="7"/>
        <v>46149</v>
      </c>
      <c r="K156" s="39" t="str">
        <f t="shared" si="10"/>
        <v/>
      </c>
      <c r="R156" s="44"/>
      <c r="S156" s="44" t="str">
        <f t="shared" si="6"/>
        <v/>
      </c>
      <c r="T156" s="44"/>
      <c r="AR156" s="4" t="str">
        <f t="shared" si="11"/>
        <v/>
      </c>
    </row>
    <row r="157" spans="4:44" s="8" customFormat="1" x14ac:dyDescent="0.25">
      <c r="D157" s="49" t="str">
        <f t="shared" si="8"/>
        <v/>
      </c>
      <c r="F157" s="5" t="str">
        <f t="shared" si="9"/>
        <v/>
      </c>
      <c r="I157" s="52">
        <f t="shared" ca="1" si="7"/>
        <v>46149</v>
      </c>
      <c r="K157" s="39" t="str">
        <f t="shared" si="10"/>
        <v/>
      </c>
      <c r="R157" s="46"/>
      <c r="S157" s="44" t="str">
        <f t="shared" si="6"/>
        <v/>
      </c>
      <c r="T157" s="46"/>
      <c r="AR157" s="4" t="str">
        <f t="shared" si="11"/>
        <v/>
      </c>
    </row>
    <row r="158" spans="4:44" s="5" customFormat="1" x14ac:dyDescent="0.25">
      <c r="D158" s="49" t="str">
        <f t="shared" si="8"/>
        <v/>
      </c>
      <c r="F158" s="5" t="str">
        <f t="shared" si="9"/>
        <v/>
      </c>
      <c r="I158" s="7">
        <f t="shared" ca="1" si="7"/>
        <v>46149</v>
      </c>
      <c r="K158" s="39" t="str">
        <f t="shared" si="10"/>
        <v/>
      </c>
      <c r="R158" s="44"/>
      <c r="S158" s="44" t="str">
        <f t="shared" si="6"/>
        <v/>
      </c>
      <c r="T158" s="44"/>
      <c r="AR158" s="4" t="str">
        <f t="shared" si="11"/>
        <v/>
      </c>
    </row>
    <row r="159" spans="4:44" s="8" customFormat="1" x14ac:dyDescent="0.25">
      <c r="D159" s="49" t="str">
        <f t="shared" si="8"/>
        <v/>
      </c>
      <c r="F159" s="5" t="str">
        <f t="shared" si="9"/>
        <v/>
      </c>
      <c r="I159" s="52">
        <f t="shared" ca="1" si="7"/>
        <v>46149</v>
      </c>
      <c r="K159" s="39" t="str">
        <f t="shared" si="10"/>
        <v/>
      </c>
      <c r="R159" s="46"/>
      <c r="S159" s="44" t="str">
        <f t="shared" si="6"/>
        <v/>
      </c>
      <c r="T159" s="46"/>
      <c r="AR159" s="4" t="str">
        <f t="shared" si="11"/>
        <v/>
      </c>
    </row>
    <row r="160" spans="4:44" s="5" customFormat="1" x14ac:dyDescent="0.25">
      <c r="D160" s="49" t="str">
        <f t="shared" si="8"/>
        <v/>
      </c>
      <c r="F160" s="5" t="str">
        <f t="shared" si="9"/>
        <v/>
      </c>
      <c r="I160" s="7">
        <f t="shared" ca="1" si="7"/>
        <v>46149</v>
      </c>
      <c r="K160" s="39" t="str">
        <f t="shared" si="10"/>
        <v/>
      </c>
      <c r="R160" s="44"/>
      <c r="S160" s="44" t="str">
        <f t="shared" si="6"/>
        <v/>
      </c>
      <c r="T160" s="44"/>
      <c r="AR160" s="4" t="str">
        <f t="shared" si="11"/>
        <v/>
      </c>
    </row>
    <row r="161" spans="4:44" s="8" customFormat="1" x14ac:dyDescent="0.25">
      <c r="D161" s="49" t="str">
        <f t="shared" si="8"/>
        <v/>
      </c>
      <c r="F161" s="5" t="str">
        <f t="shared" si="9"/>
        <v/>
      </c>
      <c r="I161" s="52">
        <f t="shared" ca="1" si="7"/>
        <v>46149</v>
      </c>
      <c r="K161" s="39" t="str">
        <f t="shared" si="10"/>
        <v/>
      </c>
      <c r="R161" s="46"/>
      <c r="S161" s="44" t="str">
        <f t="shared" si="6"/>
        <v/>
      </c>
      <c r="T161" s="46"/>
      <c r="AR161" s="4" t="str">
        <f t="shared" si="11"/>
        <v/>
      </c>
    </row>
    <row r="162" spans="4:44" s="5" customFormat="1" x14ac:dyDescent="0.25">
      <c r="D162" s="49" t="str">
        <f t="shared" si="8"/>
        <v/>
      </c>
      <c r="F162" s="5" t="str">
        <f t="shared" si="9"/>
        <v/>
      </c>
      <c r="I162" s="7">
        <f t="shared" ca="1" si="7"/>
        <v>46149</v>
      </c>
      <c r="K162" s="39" t="str">
        <f t="shared" si="10"/>
        <v/>
      </c>
      <c r="R162" s="44"/>
      <c r="S162" s="44" t="str">
        <f t="shared" si="6"/>
        <v/>
      </c>
      <c r="T162" s="44"/>
      <c r="AR162" s="4" t="str">
        <f t="shared" si="11"/>
        <v/>
      </c>
    </row>
    <row r="163" spans="4:44" s="8" customFormat="1" x14ac:dyDescent="0.25">
      <c r="D163" s="49" t="str">
        <f t="shared" si="8"/>
        <v/>
      </c>
      <c r="F163" s="5" t="str">
        <f t="shared" si="9"/>
        <v/>
      </c>
      <c r="I163" s="52">
        <f t="shared" ca="1" si="7"/>
        <v>46149</v>
      </c>
      <c r="K163" s="39" t="str">
        <f t="shared" si="10"/>
        <v/>
      </c>
      <c r="R163" s="46"/>
      <c r="S163" s="44" t="str">
        <f t="shared" si="6"/>
        <v/>
      </c>
      <c r="T163" s="46"/>
      <c r="AR163" s="4" t="str">
        <f t="shared" si="11"/>
        <v/>
      </c>
    </row>
    <row r="164" spans="4:44" s="5" customFormat="1" x14ac:dyDescent="0.25">
      <c r="D164" s="49" t="str">
        <f t="shared" si="8"/>
        <v/>
      </c>
      <c r="F164" s="5" t="str">
        <f t="shared" si="9"/>
        <v/>
      </c>
      <c r="I164" s="7">
        <f t="shared" ca="1" si="7"/>
        <v>46149</v>
      </c>
      <c r="K164" s="39" t="str">
        <f t="shared" si="10"/>
        <v/>
      </c>
      <c r="R164" s="44"/>
      <c r="S164" s="44" t="str">
        <f t="shared" si="6"/>
        <v/>
      </c>
      <c r="T164" s="44"/>
      <c r="AR164" s="4" t="str">
        <f t="shared" si="11"/>
        <v/>
      </c>
    </row>
    <row r="165" spans="4:44" s="8" customFormat="1" x14ac:dyDescent="0.25">
      <c r="D165" s="49" t="str">
        <f t="shared" si="8"/>
        <v/>
      </c>
      <c r="F165" s="5" t="str">
        <f t="shared" si="9"/>
        <v/>
      </c>
      <c r="I165" s="52">
        <f t="shared" ca="1" si="7"/>
        <v>46149</v>
      </c>
      <c r="K165" s="39" t="str">
        <f t="shared" si="10"/>
        <v/>
      </c>
      <c r="R165" s="46"/>
      <c r="S165" s="44" t="str">
        <f t="shared" si="6"/>
        <v/>
      </c>
      <c r="T165" s="46"/>
      <c r="AR165" s="4" t="str">
        <f t="shared" si="11"/>
        <v/>
      </c>
    </row>
    <row r="166" spans="4:44" s="5" customFormat="1" x14ac:dyDescent="0.25">
      <c r="D166" s="49" t="str">
        <f t="shared" si="8"/>
        <v/>
      </c>
      <c r="F166" s="5" t="str">
        <f t="shared" si="9"/>
        <v/>
      </c>
      <c r="I166" s="7">
        <f t="shared" ca="1" si="7"/>
        <v>46149</v>
      </c>
      <c r="K166" s="39" t="str">
        <f t="shared" si="10"/>
        <v/>
      </c>
      <c r="R166" s="44"/>
      <c r="S166" s="44" t="str">
        <f t="shared" si="6"/>
        <v/>
      </c>
      <c r="T166" s="44"/>
      <c r="AR166" s="4" t="str">
        <f t="shared" si="11"/>
        <v/>
      </c>
    </row>
    <row r="167" spans="4:44" s="8" customFormat="1" x14ac:dyDescent="0.25">
      <c r="D167" s="49" t="str">
        <f t="shared" si="8"/>
        <v/>
      </c>
      <c r="F167" s="5" t="str">
        <f t="shared" si="9"/>
        <v/>
      </c>
      <c r="I167" s="52">
        <f t="shared" ca="1" si="7"/>
        <v>46149</v>
      </c>
      <c r="K167" s="39" t="str">
        <f t="shared" si="10"/>
        <v/>
      </c>
      <c r="R167" s="46"/>
      <c r="S167" s="44" t="str">
        <f t="shared" si="6"/>
        <v/>
      </c>
      <c r="T167" s="46"/>
      <c r="AR167" s="4" t="str">
        <f t="shared" si="11"/>
        <v/>
      </c>
    </row>
    <row r="168" spans="4:44" s="5" customFormat="1" x14ac:dyDescent="0.25">
      <c r="D168" s="49" t="str">
        <f t="shared" si="8"/>
        <v/>
      </c>
      <c r="F168" s="5" t="str">
        <f t="shared" si="9"/>
        <v/>
      </c>
      <c r="I168" s="7">
        <f t="shared" ca="1" si="7"/>
        <v>46149</v>
      </c>
      <c r="K168" s="39" t="str">
        <f t="shared" si="10"/>
        <v/>
      </c>
      <c r="R168" s="44"/>
      <c r="S168" s="44" t="str">
        <f t="shared" si="6"/>
        <v/>
      </c>
      <c r="T168" s="44"/>
      <c r="AR168" s="4" t="str">
        <f t="shared" si="11"/>
        <v/>
      </c>
    </row>
    <row r="169" spans="4:44" s="8" customFormat="1" x14ac:dyDescent="0.25">
      <c r="D169" s="49" t="str">
        <f t="shared" si="8"/>
        <v/>
      </c>
      <c r="F169" s="5" t="str">
        <f t="shared" si="9"/>
        <v/>
      </c>
      <c r="I169" s="52">
        <f ca="1">TODAY()</f>
        <v>46149</v>
      </c>
      <c r="K169" s="39" t="str">
        <f t="shared" si="10"/>
        <v/>
      </c>
      <c r="R169" s="46"/>
      <c r="S169" s="44" t="str">
        <f t="shared" si="6"/>
        <v/>
      </c>
      <c r="T169" s="46"/>
      <c r="AR169" s="4" t="str">
        <f t="shared" si="11"/>
        <v/>
      </c>
    </row>
    <row r="170" spans="4:44" s="5" customFormat="1" x14ac:dyDescent="0.25">
      <c r="D170" s="49" t="str">
        <f t="shared" si="8"/>
        <v/>
      </c>
      <c r="F170" s="5" t="str">
        <f t="shared" si="9"/>
        <v/>
      </c>
      <c r="I170" s="7">
        <f t="shared" ref="I170:I194" ca="1" si="12">TODAY()</f>
        <v>46149</v>
      </c>
      <c r="K170" s="39" t="str">
        <f t="shared" si="10"/>
        <v/>
      </c>
      <c r="R170" s="44"/>
      <c r="S170" s="44" t="str">
        <f t="shared" si="6"/>
        <v/>
      </c>
      <c r="T170" s="44"/>
      <c r="AR170" s="4" t="str">
        <f t="shared" si="11"/>
        <v/>
      </c>
    </row>
    <row r="171" spans="4:44" s="8" customFormat="1" x14ac:dyDescent="0.25">
      <c r="D171" s="49" t="str">
        <f t="shared" si="8"/>
        <v/>
      </c>
      <c r="F171" s="5" t="str">
        <f t="shared" si="9"/>
        <v/>
      </c>
      <c r="I171" s="52">
        <f t="shared" ca="1" si="12"/>
        <v>46149</v>
      </c>
      <c r="K171" s="39" t="str">
        <f t="shared" si="10"/>
        <v/>
      </c>
      <c r="R171" s="46"/>
      <c r="S171" s="44" t="str">
        <f t="shared" si="6"/>
        <v/>
      </c>
      <c r="T171" s="46"/>
      <c r="AR171" s="4" t="str">
        <f t="shared" si="11"/>
        <v/>
      </c>
    </row>
    <row r="172" spans="4:44" s="5" customFormat="1" x14ac:dyDescent="0.25">
      <c r="D172" s="49" t="str">
        <f t="shared" si="8"/>
        <v/>
      </c>
      <c r="F172" s="5" t="str">
        <f t="shared" si="9"/>
        <v/>
      </c>
      <c r="I172" s="7">
        <f t="shared" ca="1" si="12"/>
        <v>46149</v>
      </c>
      <c r="K172" s="39" t="str">
        <f t="shared" si="10"/>
        <v/>
      </c>
      <c r="R172" s="44"/>
      <c r="S172" s="44" t="str">
        <f t="shared" si="6"/>
        <v/>
      </c>
      <c r="T172" s="44"/>
      <c r="AR172" s="4" t="str">
        <f t="shared" si="11"/>
        <v/>
      </c>
    </row>
    <row r="173" spans="4:44" s="8" customFormat="1" x14ac:dyDescent="0.25">
      <c r="D173" s="49" t="str">
        <f t="shared" si="8"/>
        <v/>
      </c>
      <c r="F173" s="5" t="str">
        <f t="shared" si="9"/>
        <v/>
      </c>
      <c r="I173" s="52">
        <f t="shared" ca="1" si="12"/>
        <v>46149</v>
      </c>
      <c r="K173" s="39" t="str">
        <f t="shared" si="10"/>
        <v/>
      </c>
      <c r="R173" s="46"/>
      <c r="S173" s="44" t="str">
        <f t="shared" si="6"/>
        <v/>
      </c>
      <c r="T173" s="46"/>
      <c r="AR173" s="4" t="str">
        <f t="shared" si="11"/>
        <v/>
      </c>
    </row>
    <row r="174" spans="4:44" s="5" customFormat="1" x14ac:dyDescent="0.25">
      <c r="D174" s="49" t="str">
        <f t="shared" si="8"/>
        <v/>
      </c>
      <c r="F174" s="5" t="str">
        <f t="shared" si="9"/>
        <v/>
      </c>
      <c r="I174" s="7">
        <f t="shared" ca="1" si="12"/>
        <v>46149</v>
      </c>
      <c r="K174" s="39" t="str">
        <f t="shared" si="10"/>
        <v/>
      </c>
      <c r="R174" s="44"/>
      <c r="S174" s="44" t="str">
        <f t="shared" si="6"/>
        <v/>
      </c>
      <c r="T174" s="44"/>
      <c r="AR174" s="4" t="str">
        <f t="shared" si="11"/>
        <v/>
      </c>
    </row>
    <row r="175" spans="4:44" s="8" customFormat="1" x14ac:dyDescent="0.25">
      <c r="D175" s="49" t="str">
        <f t="shared" si="8"/>
        <v/>
      </c>
      <c r="F175" s="5" t="str">
        <f t="shared" si="9"/>
        <v/>
      </c>
      <c r="I175" s="52">
        <f t="shared" ca="1" si="12"/>
        <v>46149</v>
      </c>
      <c r="K175" s="39" t="str">
        <f t="shared" si="10"/>
        <v/>
      </c>
      <c r="R175" s="46"/>
      <c r="S175" s="44" t="str">
        <f t="shared" si="6"/>
        <v/>
      </c>
      <c r="T175" s="46"/>
      <c r="AR175" s="4" t="str">
        <f t="shared" si="11"/>
        <v/>
      </c>
    </row>
    <row r="176" spans="4:44" s="5" customFormat="1" x14ac:dyDescent="0.25">
      <c r="D176" s="49" t="str">
        <f t="shared" si="8"/>
        <v/>
      </c>
      <c r="F176" s="5" t="str">
        <f t="shared" si="9"/>
        <v/>
      </c>
      <c r="I176" s="7">
        <f t="shared" ca="1" si="12"/>
        <v>46149</v>
      </c>
      <c r="K176" s="39" t="str">
        <f t="shared" si="10"/>
        <v/>
      </c>
      <c r="R176" s="44"/>
      <c r="S176" s="44" t="str">
        <f t="shared" si="6"/>
        <v/>
      </c>
      <c r="T176" s="44"/>
      <c r="AR176" s="4" t="str">
        <f t="shared" si="11"/>
        <v/>
      </c>
    </row>
    <row r="177" spans="4:44" s="8" customFormat="1" x14ac:dyDescent="0.25">
      <c r="D177" s="49" t="str">
        <f t="shared" si="8"/>
        <v/>
      </c>
      <c r="F177" s="5" t="str">
        <f t="shared" si="9"/>
        <v/>
      </c>
      <c r="I177" s="52">
        <f t="shared" ca="1" si="12"/>
        <v>46149</v>
      </c>
      <c r="K177" s="39" t="str">
        <f t="shared" si="10"/>
        <v/>
      </c>
      <c r="R177" s="46"/>
      <c r="S177" s="44" t="str">
        <f t="shared" si="6"/>
        <v/>
      </c>
      <c r="T177" s="46"/>
      <c r="AR177" s="4" t="str">
        <f t="shared" si="11"/>
        <v/>
      </c>
    </row>
    <row r="178" spans="4:44" s="5" customFormat="1" x14ac:dyDescent="0.25">
      <c r="D178" s="49" t="str">
        <f t="shared" si="8"/>
        <v/>
      </c>
      <c r="F178" s="5" t="str">
        <f t="shared" si="9"/>
        <v/>
      </c>
      <c r="I178" s="7">
        <f t="shared" ca="1" si="12"/>
        <v>46149</v>
      </c>
      <c r="K178" s="39" t="str">
        <f t="shared" si="10"/>
        <v/>
      </c>
      <c r="R178" s="44"/>
      <c r="S178" s="44" t="str">
        <f t="shared" si="6"/>
        <v/>
      </c>
      <c r="T178" s="44"/>
      <c r="AR178" s="4" t="str">
        <f t="shared" si="11"/>
        <v/>
      </c>
    </row>
    <row r="179" spans="4:44" s="8" customFormat="1" x14ac:dyDescent="0.25">
      <c r="D179" s="49" t="str">
        <f t="shared" si="8"/>
        <v/>
      </c>
      <c r="F179" s="5" t="str">
        <f t="shared" si="9"/>
        <v/>
      </c>
      <c r="I179" s="52">
        <f t="shared" ca="1" si="12"/>
        <v>46149</v>
      </c>
      <c r="K179" s="39" t="str">
        <f t="shared" si="10"/>
        <v/>
      </c>
      <c r="R179" s="46"/>
      <c r="S179" s="44" t="str">
        <f t="shared" si="6"/>
        <v/>
      </c>
      <c r="T179" s="46"/>
      <c r="AR179" s="4" t="str">
        <f t="shared" si="11"/>
        <v/>
      </c>
    </row>
    <row r="180" spans="4:44" s="5" customFormat="1" x14ac:dyDescent="0.25">
      <c r="D180" s="49" t="str">
        <f t="shared" si="8"/>
        <v/>
      </c>
      <c r="F180" s="5" t="str">
        <f t="shared" si="9"/>
        <v/>
      </c>
      <c r="I180" s="7">
        <f t="shared" ca="1" si="12"/>
        <v>46149</v>
      </c>
      <c r="K180" s="39" t="str">
        <f t="shared" si="10"/>
        <v/>
      </c>
      <c r="R180" s="44"/>
      <c r="S180" s="44" t="str">
        <f t="shared" si="6"/>
        <v/>
      </c>
      <c r="T180" s="44"/>
      <c r="AR180" s="4" t="str">
        <f t="shared" si="11"/>
        <v/>
      </c>
    </row>
    <row r="181" spans="4:44" s="8" customFormat="1" x14ac:dyDescent="0.25">
      <c r="D181" s="49" t="str">
        <f t="shared" si="8"/>
        <v/>
      </c>
      <c r="F181" s="5" t="str">
        <f t="shared" si="9"/>
        <v/>
      </c>
      <c r="I181" s="52">
        <f t="shared" ca="1" si="12"/>
        <v>46149</v>
      </c>
      <c r="K181" s="39" t="str">
        <f t="shared" si="10"/>
        <v/>
      </c>
      <c r="R181" s="46"/>
      <c r="S181" s="44" t="str">
        <f t="shared" si="6"/>
        <v/>
      </c>
      <c r="T181" s="46"/>
      <c r="AR181" s="4" t="str">
        <f t="shared" si="11"/>
        <v/>
      </c>
    </row>
    <row r="182" spans="4:44" s="5" customFormat="1" x14ac:dyDescent="0.25">
      <c r="D182" s="49" t="str">
        <f t="shared" si="8"/>
        <v/>
      </c>
      <c r="F182" s="5" t="str">
        <f t="shared" si="9"/>
        <v/>
      </c>
      <c r="I182" s="7">
        <f t="shared" ca="1" si="12"/>
        <v>46149</v>
      </c>
      <c r="K182" s="39" t="str">
        <f t="shared" si="10"/>
        <v/>
      </c>
      <c r="R182" s="44"/>
      <c r="S182" s="44" t="str">
        <f t="shared" si="6"/>
        <v/>
      </c>
      <c r="T182" s="44"/>
      <c r="AR182" s="4" t="str">
        <f t="shared" si="11"/>
        <v/>
      </c>
    </row>
    <row r="183" spans="4:44" s="8" customFormat="1" x14ac:dyDescent="0.25">
      <c r="D183" s="49" t="str">
        <f t="shared" si="8"/>
        <v/>
      </c>
      <c r="F183" s="5" t="str">
        <f t="shared" si="9"/>
        <v/>
      </c>
      <c r="I183" s="52">
        <f t="shared" ca="1" si="12"/>
        <v>46149</v>
      </c>
      <c r="K183" s="39" t="str">
        <f t="shared" si="10"/>
        <v/>
      </c>
      <c r="R183" s="46"/>
      <c r="S183" s="44" t="str">
        <f t="shared" si="6"/>
        <v/>
      </c>
      <c r="T183" s="46"/>
      <c r="AR183" s="4" t="str">
        <f t="shared" si="11"/>
        <v/>
      </c>
    </row>
    <row r="184" spans="4:44" s="5" customFormat="1" x14ac:dyDescent="0.25">
      <c r="D184" s="49" t="str">
        <f t="shared" si="8"/>
        <v/>
      </c>
      <c r="F184" s="5" t="str">
        <f t="shared" si="9"/>
        <v/>
      </c>
      <c r="I184" s="7">
        <f t="shared" ca="1" si="12"/>
        <v>46149</v>
      </c>
      <c r="K184" s="39" t="str">
        <f t="shared" si="10"/>
        <v/>
      </c>
      <c r="R184" s="44"/>
      <c r="S184" s="44" t="str">
        <f t="shared" si="6"/>
        <v/>
      </c>
      <c r="T184" s="44"/>
      <c r="AR184" s="4" t="str">
        <f t="shared" si="11"/>
        <v/>
      </c>
    </row>
    <row r="185" spans="4:44" s="8" customFormat="1" x14ac:dyDescent="0.25">
      <c r="D185" s="49" t="str">
        <f t="shared" si="8"/>
        <v/>
      </c>
      <c r="F185" s="5" t="str">
        <f t="shared" si="9"/>
        <v/>
      </c>
      <c r="I185" s="52">
        <f t="shared" ca="1" si="12"/>
        <v>46149</v>
      </c>
      <c r="K185" s="39" t="str">
        <f t="shared" si="10"/>
        <v/>
      </c>
      <c r="R185" s="46"/>
      <c r="S185" s="44" t="str">
        <f t="shared" si="6"/>
        <v/>
      </c>
      <c r="T185" s="46"/>
      <c r="AR185" s="4" t="str">
        <f t="shared" si="11"/>
        <v/>
      </c>
    </row>
    <row r="186" spans="4:44" s="5" customFormat="1" x14ac:dyDescent="0.25">
      <c r="D186" s="49" t="str">
        <f t="shared" si="8"/>
        <v/>
      </c>
      <c r="F186" s="5" t="str">
        <f t="shared" si="9"/>
        <v/>
      </c>
      <c r="I186" s="7">
        <f t="shared" ca="1" si="12"/>
        <v>46149</v>
      </c>
      <c r="K186" s="39" t="str">
        <f t="shared" si="10"/>
        <v/>
      </c>
      <c r="R186" s="44"/>
      <c r="S186" s="44" t="str">
        <f t="shared" si="6"/>
        <v/>
      </c>
      <c r="T186" s="44"/>
      <c r="AR186" s="4" t="str">
        <f t="shared" si="11"/>
        <v/>
      </c>
    </row>
    <row r="187" spans="4:44" s="8" customFormat="1" x14ac:dyDescent="0.25">
      <c r="D187" s="49" t="str">
        <f t="shared" si="8"/>
        <v/>
      </c>
      <c r="F187" s="5" t="str">
        <f t="shared" si="9"/>
        <v/>
      </c>
      <c r="I187" s="52">
        <f t="shared" ca="1" si="12"/>
        <v>46149</v>
      </c>
      <c r="K187" s="39" t="str">
        <f t="shared" si="10"/>
        <v/>
      </c>
      <c r="R187" s="46"/>
      <c r="S187" s="44" t="str">
        <f t="shared" si="6"/>
        <v/>
      </c>
      <c r="T187" s="46"/>
      <c r="AR187" s="4" t="str">
        <f t="shared" si="11"/>
        <v/>
      </c>
    </row>
    <row r="188" spans="4:44" s="5" customFormat="1" x14ac:dyDescent="0.25">
      <c r="D188" s="49" t="str">
        <f t="shared" si="8"/>
        <v/>
      </c>
      <c r="F188" s="5" t="str">
        <f t="shared" si="9"/>
        <v/>
      </c>
      <c r="I188" s="7">
        <f t="shared" ca="1" si="12"/>
        <v>46149</v>
      </c>
      <c r="K188" s="39" t="str">
        <f t="shared" si="10"/>
        <v/>
      </c>
      <c r="R188" s="44"/>
      <c r="S188" s="44" t="str">
        <f t="shared" si="6"/>
        <v/>
      </c>
      <c r="T188" s="44"/>
      <c r="AR188" s="4" t="str">
        <f t="shared" si="11"/>
        <v/>
      </c>
    </row>
    <row r="189" spans="4:44" s="8" customFormat="1" x14ac:dyDescent="0.25">
      <c r="D189" s="49" t="str">
        <f t="shared" si="8"/>
        <v/>
      </c>
      <c r="F189" s="5" t="str">
        <f t="shared" si="9"/>
        <v/>
      </c>
      <c r="I189" s="52">
        <f t="shared" ca="1" si="12"/>
        <v>46149</v>
      </c>
      <c r="K189" s="39" t="str">
        <f t="shared" si="10"/>
        <v/>
      </c>
      <c r="R189" s="46"/>
      <c r="S189" s="44" t="str">
        <f t="shared" ref="S189:S194" si="13">IFERROR(IF(OR(Q189="Outreach",Q189=""),"",R189),"")</f>
        <v/>
      </c>
      <c r="T189" s="46"/>
      <c r="AR189" s="4" t="str">
        <f t="shared" si="11"/>
        <v/>
      </c>
    </row>
    <row r="190" spans="4:44" s="5" customFormat="1" x14ac:dyDescent="0.25">
      <c r="D190" s="49" t="str">
        <f t="shared" si="8"/>
        <v/>
      </c>
      <c r="F190" s="5" t="str">
        <f t="shared" si="9"/>
        <v/>
      </c>
      <c r="I190" s="7">
        <f t="shared" ca="1" si="12"/>
        <v>46149</v>
      </c>
      <c r="K190" s="39" t="str">
        <f t="shared" si="10"/>
        <v/>
      </c>
      <c r="R190" s="44"/>
      <c r="S190" s="44" t="str">
        <f t="shared" si="13"/>
        <v/>
      </c>
      <c r="T190" s="44"/>
      <c r="AR190" s="4" t="str">
        <f t="shared" si="11"/>
        <v/>
      </c>
    </row>
    <row r="191" spans="4:44" s="8" customFormat="1" x14ac:dyDescent="0.25">
      <c r="D191" s="49" t="str">
        <f t="shared" si="8"/>
        <v/>
      </c>
      <c r="F191" s="5" t="str">
        <f t="shared" si="9"/>
        <v/>
      </c>
      <c r="I191" s="52">
        <f t="shared" ca="1" si="12"/>
        <v>46149</v>
      </c>
      <c r="K191" s="39" t="str">
        <f t="shared" si="10"/>
        <v/>
      </c>
      <c r="R191" s="46"/>
      <c r="S191" s="44" t="str">
        <f t="shared" si="13"/>
        <v/>
      </c>
      <c r="T191" s="46"/>
      <c r="AR191" s="4" t="str">
        <f t="shared" si="11"/>
        <v/>
      </c>
    </row>
    <row r="192" spans="4:44" s="5" customFormat="1" x14ac:dyDescent="0.25">
      <c r="D192" s="49" t="str">
        <f t="shared" si="8"/>
        <v/>
      </c>
      <c r="F192" s="5" t="str">
        <f t="shared" si="9"/>
        <v/>
      </c>
      <c r="I192" s="7">
        <f t="shared" ca="1" si="12"/>
        <v>46149</v>
      </c>
      <c r="K192" s="39" t="str">
        <f t="shared" si="10"/>
        <v/>
      </c>
      <c r="R192" s="44"/>
      <c r="S192" s="44" t="str">
        <f t="shared" si="13"/>
        <v/>
      </c>
      <c r="T192" s="44"/>
      <c r="AR192" s="4" t="str">
        <f t="shared" si="11"/>
        <v/>
      </c>
    </row>
    <row r="193" spans="1:44" s="8" customFormat="1" x14ac:dyDescent="0.25">
      <c r="D193" s="49" t="str">
        <f t="shared" si="8"/>
        <v/>
      </c>
      <c r="F193" s="5" t="str">
        <f t="shared" si="9"/>
        <v/>
      </c>
      <c r="I193" s="52">
        <f t="shared" ca="1" si="12"/>
        <v>46149</v>
      </c>
      <c r="K193" s="39" t="str">
        <f t="shared" si="10"/>
        <v/>
      </c>
      <c r="R193" s="46"/>
      <c r="S193" s="44" t="str">
        <f t="shared" si="13"/>
        <v/>
      </c>
      <c r="T193" s="46"/>
      <c r="AR193" s="4" t="str">
        <f t="shared" si="11"/>
        <v/>
      </c>
    </row>
    <row r="194" spans="1:44" s="5" customFormat="1" x14ac:dyDescent="0.25">
      <c r="D194" s="49" t="str">
        <f t="shared" si="8"/>
        <v/>
      </c>
      <c r="F194" s="5" t="str">
        <f t="shared" si="9"/>
        <v/>
      </c>
      <c r="I194" s="7">
        <f t="shared" ca="1" si="12"/>
        <v>46149</v>
      </c>
      <c r="K194" s="39" t="str">
        <f t="shared" si="10"/>
        <v/>
      </c>
      <c r="R194" s="44"/>
      <c r="S194" s="44" t="str">
        <f t="shared" si="13"/>
        <v/>
      </c>
      <c r="T194" s="44"/>
      <c r="AR194" s="4" t="str">
        <f t="shared" si="11"/>
        <v/>
      </c>
    </row>
    <row r="195" spans="1:44" s="11" customFormat="1" x14ac:dyDescent="0.25">
      <c r="A195" s="10" t="s">
        <v>43</v>
      </c>
      <c r="D195" s="49" t="str">
        <f t="shared" ref="D195" si="14">IF(TRIM(F195)="","",COUNTIF($F$2:$F$200,F195))</f>
        <v/>
      </c>
      <c r="K195" s="40"/>
      <c r="R195" s="47"/>
      <c r="S195" s="47"/>
      <c r="T195" s="47"/>
      <c r="AR195" s="4" t="str">
        <f t="shared" ref="AR195" si="15">IF(R195&lt;&gt;"",R195*1440,"")</f>
        <v/>
      </c>
    </row>
    <row r="196" spans="1:44" s="6" customFormat="1" x14ac:dyDescent="0.25">
      <c r="K196" s="41"/>
      <c r="R196" s="48"/>
      <c r="S196" s="48"/>
      <c r="T196" s="48"/>
    </row>
    <row r="197" spans="1:44" s="6" customFormat="1" x14ac:dyDescent="0.25">
      <c r="A197" s="6">
        <f>COUNTIF(A2:A194,"&gt;0")</f>
        <v>0</v>
      </c>
      <c r="B197" s="6">
        <f>COUNTIF(B2:B194, "Sunday")</f>
        <v>0</v>
      </c>
      <c r="C197" s="6">
        <f>COUNTIF(C2:C194,"*Block A*")</f>
        <v>0</v>
      </c>
      <c r="K197" s="41">
        <f>COUNTIFS(K2:K194,"&gt;0",K2:K194,"&lt;13")</f>
        <v>0</v>
      </c>
      <c r="L197" s="6">
        <f>COUNTIF(L2:L194,"W")</f>
        <v>0</v>
      </c>
      <c r="M197" s="6">
        <f>COUNTIF(M2:M194,"M")</f>
        <v>0</v>
      </c>
      <c r="N197" s="6">
        <f>COUNTIF(N$2:N$194,'Statistics &amp; Lists'!B80)</f>
        <v>0</v>
      </c>
      <c r="O197" s="6">
        <f>COUNTIF(O2:O194,"NW")</f>
        <v>0</v>
      </c>
      <c r="P197" s="6">
        <f>COUNTIF(P$2:P$194, 'Statistics &amp; Lists'!A117)</f>
        <v>0</v>
      </c>
      <c r="R197" s="48" t="e">
        <f>AVERAGE(S2:S194)</f>
        <v>#DIV/0!</v>
      </c>
      <c r="S197" s="48"/>
      <c r="T197" s="48" t="e">
        <f>AVERAGE(T2:T194)</f>
        <v>#DIV/0!</v>
      </c>
      <c r="U197" s="6">
        <f>COUNTIF(U2:U194, "Armed Disturbance")</f>
        <v>0</v>
      </c>
      <c r="V197" s="6">
        <f>COUNTIF(V2:V194, "Armed Disturbance (Final)")</f>
        <v>0</v>
      </c>
      <c r="W197" s="6">
        <f>COUNTIF(W2:W194,"Y")</f>
        <v>0</v>
      </c>
      <c r="X197" s="6">
        <f>COUNTIF(X2:X194,"Y")</f>
        <v>0</v>
      </c>
      <c r="Y197" s="6">
        <f>COUNTIF(Y2:Y194,"Y")</f>
        <v>0</v>
      </c>
      <c r="AA197" s="6">
        <f>COUNTIF(Z$2:AA$194, 'Statistics &amp; Lists'!B223)</f>
        <v>0</v>
      </c>
      <c r="AB197" s="6">
        <f>COUNTIF(AB2:AB194, "Y")</f>
        <v>0</v>
      </c>
      <c r="AC197" s="6">
        <f>COUNTIF(AC2:AC194, "Y")</f>
        <v>0</v>
      </c>
      <c r="AE197" s="6">
        <f>COUNTIF(AE2:AE194,"Y")</f>
        <v>0</v>
      </c>
      <c r="AF197" s="6">
        <f>COUNTIF(AF2:AF194,"Y")</f>
        <v>0</v>
      </c>
      <c r="AG197" s="6">
        <f>COUNTIF(AG2:AG194,"Y")</f>
        <v>0</v>
      </c>
      <c r="AH197" s="6">
        <f>COUNTIF(AH2:AH194,"N/A")</f>
        <v>0</v>
      </c>
      <c r="AI197" s="6">
        <f>COUNTIF(AI$2:AI$194,'Statistics &amp; Lists'!B270)</f>
        <v>0</v>
      </c>
      <c r="AJ197" s="6">
        <f>COUNTIF(AJ2:AJ194,"Y")</f>
        <v>0</v>
      </c>
      <c r="AK197" s="6">
        <f>COUNTIF(AK2:AK194,"Y")</f>
        <v>0</v>
      </c>
      <c r="AL197" s="6">
        <f>COUNTIF(AL2:AL194,"Y")</f>
        <v>0</v>
      </c>
    </row>
    <row r="198" spans="1:44" s="6" customFormat="1" x14ac:dyDescent="0.25">
      <c r="B198" s="6">
        <f>COUNTIF(B2:B194, "Monday")</f>
        <v>0</v>
      </c>
      <c r="C198" s="6">
        <f>COUNTIF(C2:C194,"*Block B*")</f>
        <v>0</v>
      </c>
      <c r="K198" s="41">
        <f>COUNTIFS(K2:K194,"&gt;12",K2:K194,"&lt;18")</f>
        <v>0</v>
      </c>
      <c r="L198" s="6">
        <f>COUNTIF(L2:L194,"B")</f>
        <v>0</v>
      </c>
      <c r="M198" s="6">
        <f>COUNTIF(M2:M194,"F")</f>
        <v>0</v>
      </c>
      <c r="N198" s="6">
        <f>COUNTIF(N$2:N$194,'Statistics &amp; Lists'!B81)</f>
        <v>0</v>
      </c>
      <c r="O198" s="6">
        <f>COUNTIF(O2:O194,"SW")</f>
        <v>0</v>
      </c>
      <c r="P198" s="6">
        <f>COUNTIF(P$2:P$194, 'Statistics &amp; Lists'!A118)</f>
        <v>0</v>
      </c>
      <c r="R198" s="48"/>
      <c r="S198" s="48"/>
      <c r="T198" s="48"/>
      <c r="U198" s="6">
        <f>COUNTIF(U2:U194, "Assist Citizen")</f>
        <v>0</v>
      </c>
      <c r="V198" s="6">
        <f>COUNTIF(V2:V194, "Assist Citizen (Finall)")</f>
        <v>0</v>
      </c>
      <c r="W198" s="6">
        <f>COUNTIF(W2:W194,"N")</f>
        <v>0</v>
      </c>
      <c r="X198" s="6">
        <f>COUNTIF(X2:X194,"N")</f>
        <v>0</v>
      </c>
      <c r="Y198" s="6">
        <f>COUNTIF(Y2:Y194,"n")</f>
        <v>0</v>
      </c>
      <c r="AA198" s="6">
        <f>COUNTIF(Z$2:AA$194, 'Statistics &amp; Lists'!B224)</f>
        <v>0</v>
      </c>
      <c r="AB198" s="6">
        <f>COUNTIF(AB2:AB194, "N")</f>
        <v>0</v>
      </c>
      <c r="AC198" s="6">
        <f>COUNTIF(AC2:AC194, "N")</f>
        <v>0</v>
      </c>
      <c r="AE198" s="6">
        <f>COUNTIF(AE2:AE194,"N")</f>
        <v>0</v>
      </c>
      <c r="AF198" s="6">
        <f>COUNTIF(AF2:AF194,"N")</f>
        <v>0</v>
      </c>
      <c r="AG198" s="6">
        <f>COUNTIF(AG2:AG194,"N")</f>
        <v>0</v>
      </c>
      <c r="AH198" s="6">
        <f>COUNTIF(AH2:AH194,"BA")</f>
        <v>0</v>
      </c>
      <c r="AI198" s="6">
        <f>COUNTIF(AI$2:AI$194,'Statistics &amp; Lists'!B271)</f>
        <v>0</v>
      </c>
      <c r="AJ198" s="6">
        <f>COUNTIF(AJ2:AJ194,"N")</f>
        <v>0</v>
      </c>
      <c r="AK198" s="6">
        <f>COUNTIF(AK2:AK194,"N")</f>
        <v>0</v>
      </c>
      <c r="AL198" s="6">
        <f>COUNTIF(AL2:AL194,"N")</f>
        <v>0</v>
      </c>
    </row>
    <row r="199" spans="1:44" s="6" customFormat="1" x14ac:dyDescent="0.25">
      <c r="B199" s="6">
        <f>COUNTIF(B2:B194, "Tuesday")</f>
        <v>0</v>
      </c>
      <c r="C199" s="6">
        <f>COUNTIF(C2:C194,"*Block C*")</f>
        <v>0</v>
      </c>
      <c r="K199" s="41">
        <f>COUNTIFS(K2:K194,"&gt;17",K2:K194,"&lt;26")</f>
        <v>0</v>
      </c>
      <c r="L199" s="6">
        <f>COUNTIF(L2:L194,"A")</f>
        <v>0</v>
      </c>
      <c r="M199" s="6">
        <f>COUNTIF(M2:M194,"Other")</f>
        <v>0</v>
      </c>
      <c r="N199" s="6">
        <f>COUNTIF(N$2:N$194,'Statistics &amp; Lists'!B82)</f>
        <v>0</v>
      </c>
      <c r="O199" s="6">
        <f>COUNTIF(O2:O194,"SE")</f>
        <v>0</v>
      </c>
      <c r="P199" s="6">
        <f>COUNTIF(P$2:P$194, 'Statistics &amp; Lists'!A119)</f>
        <v>0</v>
      </c>
      <c r="R199" s="48"/>
      <c r="S199" s="48"/>
      <c r="T199" s="48"/>
      <c r="U199" s="6">
        <f>COUNTIF(U2:U194, "Baker Act")</f>
        <v>0</v>
      </c>
      <c r="V199" s="6">
        <f>COUNTIF(V2:V194, "Baker Act/Marchman Act (Final)")</f>
        <v>0</v>
      </c>
      <c r="W199" s="6">
        <f>COUNTIF(W2:W194,"Unknown")</f>
        <v>0</v>
      </c>
      <c r="X199" s="6">
        <f>COUNTIF(X2:X194,"Unknown")</f>
        <v>0</v>
      </c>
      <c r="Y199" s="6">
        <f>COUNTIF(Y2:Y194,"unknown")</f>
        <v>0</v>
      </c>
      <c r="AA199" s="6">
        <f>COUNTIF(Z$2:AA$194, 'Statistics &amp; Lists'!B225)</f>
        <v>0</v>
      </c>
      <c r="AB199" s="6">
        <f>COUNTIF(AB2:AB194, "Unknown")</f>
        <v>0</v>
      </c>
      <c r="AC199" s="6">
        <f>COUNTIF(AC2:AC194, "Unknown")</f>
        <v>0</v>
      </c>
      <c r="AE199" s="6">
        <f>COUNTIF(AE2:AE194,"Unknown")</f>
        <v>0</v>
      </c>
      <c r="AF199" s="6">
        <f>COUNTIF(AF2:AF194,"Unknown")</f>
        <v>0</v>
      </c>
      <c r="AG199" s="6">
        <f>COUNTIF(AG2:AG194,"Unknown")</f>
        <v>0</v>
      </c>
      <c r="AH199" s="6">
        <f>COUNTIF(AH2:AH194,"Medical")</f>
        <v>0</v>
      </c>
      <c r="AI199" s="6">
        <f>COUNTIF(AI$2:AI$194,'Statistics &amp; Lists'!B272)</f>
        <v>0</v>
      </c>
      <c r="AJ199" s="6">
        <f>COUNTIF(AJ2:AJ194,"Unknown")</f>
        <v>0</v>
      </c>
      <c r="AK199" s="6">
        <f>COUNTIF(AK2:AK194,"Unknown")</f>
        <v>0</v>
      </c>
      <c r="AL199" s="6">
        <f>COUNTIF(AL2:AL194,"Unknown")</f>
        <v>0</v>
      </c>
    </row>
    <row r="200" spans="1:44" s="6" customFormat="1" x14ac:dyDescent="0.25">
      <c r="B200" s="6">
        <f>COUNTIF(B2:B194, "Wednesday")</f>
        <v>0</v>
      </c>
      <c r="C200" s="6">
        <f>COUNTIF(C2:C194,"*Block D*")</f>
        <v>0</v>
      </c>
      <c r="K200" s="41">
        <f>COUNTIFS(K2:K194,"&gt;25",K2:K194,"&lt;41")</f>
        <v>0</v>
      </c>
      <c r="L200" s="6">
        <f>COUNTIF(L2:L194,"H")</f>
        <v>0</v>
      </c>
      <c r="N200" s="6">
        <f>COUNTIF(N$2:N$194,'Statistics &amp; Lists'!B83)</f>
        <v>0</v>
      </c>
      <c r="O200" s="6">
        <f>COUNTIF(O2:O194,"NE")</f>
        <v>0</v>
      </c>
      <c r="P200" s="6">
        <f>COUNTIF(P$2:P$194, 'Statistics &amp; Lists'!A120)</f>
        <v>0</v>
      </c>
      <c r="R200" s="48"/>
      <c r="S200" s="48"/>
      <c r="T200" s="48"/>
      <c r="U200" s="6">
        <f>COUNTIF(U2:U194, "Battery")</f>
        <v>0</v>
      </c>
      <c r="V200" s="6">
        <f>COUNTIF(V2:V194, "Battery/Assault (Final)")</f>
        <v>0</v>
      </c>
      <c r="AA200" s="6">
        <f>COUNTIF(Z$2:AA$194, 'Statistics &amp; Lists'!B226)</f>
        <v>0</v>
      </c>
      <c r="AH200" s="6">
        <f>COUNTIF(AH2:AH194,"Voluntary")</f>
        <v>0</v>
      </c>
      <c r="AI200" s="6">
        <f>COUNTIF(AI$2:AI$194,'Statistics &amp; Lists'!B273)</f>
        <v>0</v>
      </c>
    </row>
    <row r="201" spans="1:44" s="6" customFormat="1" x14ac:dyDescent="0.25">
      <c r="B201" s="6">
        <f>COUNTIF(B2:B194, "Thursday")</f>
        <v>0</v>
      </c>
      <c r="C201" s="6">
        <f>COUNTIF(C2:C194,"*Block E*")</f>
        <v>0</v>
      </c>
      <c r="K201" s="41">
        <f>COUNTIFS(K2:K194,"&gt;40",K2:K194,"&lt;61")</f>
        <v>0</v>
      </c>
      <c r="L201" s="6">
        <f>COUNTIF(L2:L194,"O")</f>
        <v>0</v>
      </c>
      <c r="N201" s="6">
        <f>COUNTIF(N$2:N$194,'Statistics &amp; Lists'!B84)</f>
        <v>0</v>
      </c>
      <c r="P201" s="6">
        <f>COUNTIF(P$2:P$194, 'Statistics &amp; Lists'!A121)</f>
        <v>0</v>
      </c>
      <c r="R201" s="48"/>
      <c r="S201" s="48"/>
      <c r="T201" s="48"/>
      <c r="U201" s="6">
        <f>COUNTIF(U2:U194, "Burglary")</f>
        <v>0</v>
      </c>
      <c r="V201" s="6">
        <f>COUNTIF(V2:V194, "Burglary (Final)")</f>
        <v>0</v>
      </c>
      <c r="AA201" s="6">
        <f>COUNTIF(Z$2:AA$194, 'Statistics &amp; Lists'!B227)</f>
        <v>0</v>
      </c>
      <c r="AI201" s="6">
        <f>COUNTIF(AI$2:AI$194,'Statistics &amp; Lists'!B274)</f>
        <v>0</v>
      </c>
    </row>
    <row r="202" spans="1:44" s="6" customFormat="1" x14ac:dyDescent="0.25">
      <c r="B202" s="6">
        <f>COUNTIF(B2:B194, "Friday")</f>
        <v>0</v>
      </c>
      <c r="C202" s="6">
        <f>COUNTIF(C2:C194,"*Block F*")</f>
        <v>0</v>
      </c>
      <c r="K202" s="41">
        <f>COUNTIFS(K2:K194,"&gt;60",K2:K194,"&lt;81")</f>
        <v>0</v>
      </c>
      <c r="N202" s="6">
        <f>COUNTIF(N$2:N$194,'Statistics &amp; Lists'!B85)</f>
        <v>0</v>
      </c>
      <c r="P202" s="6">
        <f>COUNTIF(P$2:P$194, 'Statistics &amp; Lists'!A122)</f>
        <v>0</v>
      </c>
      <c r="R202" s="48"/>
      <c r="S202" s="48"/>
      <c r="T202" s="48"/>
      <c r="U202" s="6">
        <f>COUNTIF(U2:U194, "Disturbance")</f>
        <v>0</v>
      </c>
      <c r="V202" s="6">
        <f>COUNTIF(V2:V194, "Disturbance (Final)")</f>
        <v>0</v>
      </c>
      <c r="AA202" s="6">
        <f>COUNTIF(Z$2:AA$194, 'Statistics &amp; Lists'!B228)</f>
        <v>0</v>
      </c>
      <c r="AI202" s="6">
        <f>COUNTIF(AI$2:AI$194,'Statistics &amp; Lists'!B275)</f>
        <v>0</v>
      </c>
    </row>
    <row r="203" spans="1:44" s="6" customFormat="1" x14ac:dyDescent="0.25">
      <c r="B203" s="6">
        <f>COUNTIF(B2:B194, "Saturday")</f>
        <v>0</v>
      </c>
      <c r="K203" s="41">
        <f>COUNTIFS(K2:K194,"&gt;80",K2:K194,"&lt;111")</f>
        <v>0</v>
      </c>
      <c r="N203" s="6">
        <f>COUNTIF(N$2:N$194,'Statistics &amp; Lists'!B86)</f>
        <v>0</v>
      </c>
      <c r="P203" s="6">
        <f>COUNTIF(P$2:P$194, 'Statistics &amp; Lists'!A123)</f>
        <v>0</v>
      </c>
      <c r="R203" s="48"/>
      <c r="S203" s="48"/>
      <c r="T203" s="48"/>
      <c r="U203" s="6">
        <f>COUNTIF(U2:U194, "Domestic")</f>
        <v>0</v>
      </c>
      <c r="V203" s="6">
        <f>COUNTIF(V2:V194, "Domestic (Final)")</f>
        <v>0</v>
      </c>
      <c r="AA203" s="6">
        <f>COUNTIF(Z$2:AA$194, 'Statistics &amp; Lists'!B229)</f>
        <v>0</v>
      </c>
      <c r="AI203" s="6">
        <f>COUNTIF(AI$2:AI$194,'Statistics &amp; Lists'!B276)</f>
        <v>0</v>
      </c>
    </row>
    <row r="204" spans="1:44" s="6" customFormat="1" x14ac:dyDescent="0.25">
      <c r="K204" s="41"/>
      <c r="N204" s="6">
        <f>COUNTIF(N$2:N$194,'Statistics &amp; Lists'!B87)</f>
        <v>0</v>
      </c>
      <c r="P204" s="6">
        <f>COUNTIF(P$2:P$194, 'Statistics &amp; Lists'!A124)</f>
        <v>0</v>
      </c>
      <c r="R204" s="48"/>
      <c r="S204" s="48"/>
      <c r="T204" s="48"/>
      <c r="U204" s="6">
        <f>COUNTIF(U2:U194, "Medical Emergency")</f>
        <v>0</v>
      </c>
      <c r="V204" s="6">
        <f>COUNTIF(V2:V194, "Medical Emerency (Final)")</f>
        <v>0</v>
      </c>
      <c r="AA204" s="6">
        <f>COUNTIF(Z$2:AA$194, 'Statistics &amp; Lists'!B230)</f>
        <v>0</v>
      </c>
      <c r="AI204" s="6">
        <f>COUNTIF(AI$2:AI$194,'Statistics &amp; Lists'!B277)</f>
        <v>0</v>
      </c>
    </row>
    <row r="205" spans="1:44" s="6" customFormat="1" x14ac:dyDescent="0.25">
      <c r="K205" s="41"/>
      <c r="N205" s="6">
        <f>COUNTIF(N$2:N$194,'Statistics &amp; Lists'!B88)</f>
        <v>0</v>
      </c>
      <c r="P205" s="6">
        <f>COUNTIF(P$2:P$194, 'Statistics &amp; Lists'!A125)</f>
        <v>0</v>
      </c>
      <c r="R205" s="48"/>
      <c r="S205" s="48"/>
      <c r="T205" s="48"/>
      <c r="U205" s="6">
        <f>COUNTIF(U2:U194, "Mental Health Crisis Situation ")</f>
        <v>0</v>
      </c>
      <c r="V205" s="6">
        <f>COUNTIF(V2:V194, "Mental Health Crisis Situation (Final)")</f>
        <v>0</v>
      </c>
      <c r="AA205" s="6">
        <f>COUNTIF(Z$2:AA$194, 'Statistics &amp; Lists'!B231)</f>
        <v>0</v>
      </c>
      <c r="AI205" s="6">
        <f>COUNTIF(AI$2:AI$194,'Statistics &amp; Lists'!B278)</f>
        <v>0</v>
      </c>
    </row>
    <row r="206" spans="1:44" s="6" customFormat="1" x14ac:dyDescent="0.25">
      <c r="K206" s="41"/>
      <c r="N206" s="6">
        <f>COUNTIF(N$2:N$194,'Statistics &amp; Lists'!B89)</f>
        <v>0</v>
      </c>
      <c r="P206" s="6">
        <f>COUNTIF(P$2:P$194, 'Statistics &amp; Lists'!A126)</f>
        <v>0</v>
      </c>
      <c r="R206" s="48"/>
      <c r="S206" s="48"/>
      <c r="T206" s="48"/>
      <c r="U206" s="6">
        <f>COUNTIF(U2:U194, "Other")</f>
        <v>0</v>
      </c>
      <c r="V206" s="6">
        <f>COUNTIF(V2:V194, "Other (Final)")</f>
        <v>0</v>
      </c>
      <c r="AA206" s="6">
        <f>COUNTIF(Z$2:AA$194, 'Statistics &amp; Lists'!B232)</f>
        <v>0</v>
      </c>
      <c r="AI206" s="6">
        <f>COUNTIF(AI$2:AI$194,'Statistics &amp; Lists'!B279)</f>
        <v>0</v>
      </c>
    </row>
    <row r="207" spans="1:44" s="6" customFormat="1" x14ac:dyDescent="0.25">
      <c r="K207" s="41"/>
      <c r="N207" s="6">
        <f>COUNTIF(N$2:N$194,'Statistics &amp; Lists'!B90)</f>
        <v>0</v>
      </c>
      <c r="P207" s="6">
        <f>COUNTIF(P$2:P$194, 'Statistics &amp; Lists'!A127)</f>
        <v>0</v>
      </c>
      <c r="R207" s="48"/>
      <c r="S207" s="48"/>
      <c r="T207" s="48"/>
      <c r="U207" s="6">
        <f>COUNTIF(U2:U194, "S20")</f>
        <v>0</v>
      </c>
      <c r="V207" s="6">
        <f>COUNTIF(V2:V194, "S20 (Final)")</f>
        <v>0</v>
      </c>
      <c r="AA207" s="6">
        <f>COUNTIF(Z$2:AA$194, 'Statistics &amp; Lists'!B233)</f>
        <v>0</v>
      </c>
      <c r="AI207" s="6">
        <f>COUNTIF(AI$2:AI$194,'Statistics &amp; Lists'!B280)</f>
        <v>0</v>
      </c>
    </row>
    <row r="208" spans="1:44" s="6" customFormat="1" x14ac:dyDescent="0.25">
      <c r="K208" s="41"/>
      <c r="N208" s="6">
        <f>COUNTIF(N$2:N$194,'Statistics &amp; Lists'!B91)</f>
        <v>0</v>
      </c>
      <c r="P208" s="6">
        <f>COUNTIF(P$2:P$194, 'Statistics &amp; Lists'!A128)</f>
        <v>0</v>
      </c>
      <c r="R208" s="48"/>
      <c r="S208" s="48"/>
      <c r="T208" s="48"/>
      <c r="U208" s="6">
        <f>COUNTIF(U2:U194, "Suicide Attempt")</f>
        <v>0</v>
      </c>
      <c r="V208" s="6">
        <f>COUNTIF(V2:V194, "Suicide Attempt (Final)")</f>
        <v>0</v>
      </c>
      <c r="AA208" s="6">
        <f>COUNTIF(Z$2:AA$194, 'Statistics &amp; Lists'!B234)</f>
        <v>0</v>
      </c>
      <c r="AI208" s="6">
        <f>COUNTIF(AI$2:AI$194,'Statistics &amp; Lists'!B281)</f>
        <v>0</v>
      </c>
    </row>
    <row r="209" spans="11:35" s="6" customFormat="1" x14ac:dyDescent="0.25">
      <c r="K209" s="41"/>
      <c r="N209" s="6">
        <f>COUNTIF(N$2:N$194,'Statistics &amp; Lists'!B92)</f>
        <v>0</v>
      </c>
      <c r="P209" s="6">
        <f>COUNTIF(P$2:P$194, 'Statistics &amp; Lists'!A129)</f>
        <v>0</v>
      </c>
      <c r="R209" s="48"/>
      <c r="S209" s="48"/>
      <c r="T209" s="48"/>
      <c r="U209" s="6">
        <f>COUNTIF(U2:U194, "Suspicious Activity")</f>
        <v>0</v>
      </c>
      <c r="V209" s="6">
        <f>COUNTIF(V2:V194, "Suspicious Activity/Person (Final)")</f>
        <v>0</v>
      </c>
      <c r="AA209" s="6">
        <f>COUNTIF(Z$2:AA$194, 'Statistics &amp; Lists'!B235)</f>
        <v>0</v>
      </c>
      <c r="AI209" s="6">
        <f>COUNTIF(AI$2:AI$194,'Statistics &amp; Lists'!B282)</f>
        <v>0</v>
      </c>
    </row>
    <row r="210" spans="11:35" s="6" customFormat="1" x14ac:dyDescent="0.25">
      <c r="K210" s="41"/>
      <c r="N210" s="6">
        <f>COUNTIF(N$2:N$194,'Statistics &amp; Lists'!B93)</f>
        <v>0</v>
      </c>
      <c r="P210" s="6">
        <f>COUNTIF(P$2:P$194, 'Statistics &amp; Lists'!A130)</f>
        <v>0</v>
      </c>
      <c r="R210" s="48"/>
      <c r="S210" s="48"/>
      <c r="T210" s="48"/>
      <c r="U210" s="6">
        <f>COUNTIF(U2:U194, "Theft")</f>
        <v>0</v>
      </c>
      <c r="V210" s="6">
        <f>COUNTIF(V2:V194, "Theft/Robbery (Final)")</f>
        <v>0</v>
      </c>
      <c r="AA210" s="6">
        <f>COUNTIF(Z$2:AA$194, 'Statistics &amp; Lists'!B236)</f>
        <v>0</v>
      </c>
      <c r="AI210" s="6">
        <f>COUNTIF(AI$2:AI$194,'Statistics &amp; Lists'!B283)</f>
        <v>0</v>
      </c>
    </row>
    <row r="211" spans="11:35" s="6" customFormat="1" x14ac:dyDescent="0.25">
      <c r="K211" s="41"/>
      <c r="N211" s="6">
        <f>COUNTIF(N$2:N$194,'Statistics &amp; Lists'!B94)</f>
        <v>0</v>
      </c>
      <c r="P211" s="6">
        <f>COUNTIF(P$2:P$194, 'Statistics &amp; Lists'!A131)</f>
        <v>0</v>
      </c>
      <c r="R211" s="48"/>
      <c r="S211" s="48"/>
      <c r="T211" s="48"/>
      <c r="U211" s="6">
        <f>COUNTIF(U2:U194, "Trespassing")</f>
        <v>0</v>
      </c>
      <c r="V211" s="6">
        <f>COUNTIF(V2:V194, "Trespassing (Final)")</f>
        <v>0</v>
      </c>
      <c r="AI211" s="6">
        <f>COUNTIF(AI$2:AI$194,'Statistics &amp; Lists'!B284)</f>
        <v>0</v>
      </c>
    </row>
    <row r="212" spans="11:35" s="6" customFormat="1" x14ac:dyDescent="0.25">
      <c r="K212" s="41"/>
      <c r="N212" s="6">
        <f>COUNTIF(N$2:N$194,'Statistics &amp; Lists'!B95)</f>
        <v>0</v>
      </c>
      <c r="P212" s="6">
        <f>COUNTIF(P$2:P$194, 'Statistics &amp; Lists'!A132)</f>
        <v>0</v>
      </c>
      <c r="R212" s="48"/>
      <c r="S212" s="48"/>
      <c r="T212" s="48"/>
      <c r="U212" s="6">
        <f>COUNTIF(U2:U194, "Well Being Check")</f>
        <v>0</v>
      </c>
      <c r="V212" s="6">
        <f>COUNTIF(V2:V194, "Well Being Check (Final)")</f>
        <v>0</v>
      </c>
      <c r="AI212" s="6">
        <f>COUNTIF(AI$2:AI$194,'Statistics &amp; Lists'!B285)</f>
        <v>0</v>
      </c>
    </row>
    <row r="213" spans="11:35" s="6" customFormat="1" x14ac:dyDescent="0.25">
      <c r="K213" s="41"/>
      <c r="N213" s="6">
        <f>COUNTIF(N$2:N$194,'Statistics &amp; Lists'!B96)</f>
        <v>0</v>
      </c>
      <c r="P213" s="6">
        <f>COUNTIF(P$2:P$194, 'Statistics &amp; Lists'!A133)</f>
        <v>0</v>
      </c>
      <c r="R213" s="48"/>
      <c r="S213" s="48"/>
      <c r="T213" s="48"/>
      <c r="AI213" s="6">
        <f>COUNTIF(AI$2:AI$194,'Statistics &amp; Lists'!B286)</f>
        <v>0</v>
      </c>
    </row>
    <row r="214" spans="11:35" x14ac:dyDescent="0.25">
      <c r="N214" s="6">
        <f>COUNTIF(N$2:N$194,'Statistics &amp; Lists'!B97)</f>
        <v>0</v>
      </c>
      <c r="P214" s="6">
        <f>COUNTIF(P$2:P$194, 'Statistics &amp; Lists'!A134)</f>
        <v>0</v>
      </c>
    </row>
    <row r="215" spans="11:35" x14ac:dyDescent="0.25">
      <c r="N215" s="6">
        <f>COUNTIF(N$2:N$194,'Statistics &amp; Lists'!B98)</f>
        <v>0</v>
      </c>
      <c r="P215" s="6">
        <f>COUNTIF(P$2:P$194, 'Statistics &amp; Lists'!A135)</f>
        <v>0</v>
      </c>
    </row>
    <row r="216" spans="11:35" x14ac:dyDescent="0.25">
      <c r="N216" s="6">
        <f>COUNTIF(N$2:N$194,'Statistics &amp; Lists'!B99)</f>
        <v>0</v>
      </c>
      <c r="P216" s="6">
        <f>COUNTIF(P$2:P$194, 'Statistics &amp; Lists'!A136)</f>
        <v>0</v>
      </c>
    </row>
    <row r="217" spans="11:35" x14ac:dyDescent="0.25">
      <c r="N217" s="6">
        <f>COUNTIF(N$2:N$194,'Statistics &amp; Lists'!B100)</f>
        <v>0</v>
      </c>
      <c r="P217" s="6">
        <f>COUNTIF(P$2:P$194, 'Statistics &amp; Lists'!A137)</f>
        <v>0</v>
      </c>
    </row>
    <row r="218" spans="11:35" x14ac:dyDescent="0.25">
      <c r="N218" s="6">
        <f>COUNTIF(N$2:N$194,'Statistics &amp; Lists'!B101)</f>
        <v>0</v>
      </c>
      <c r="P218" s="6">
        <f>COUNTIF(P$2:P$194, 'Statistics &amp; Lists'!A138)</f>
        <v>0</v>
      </c>
    </row>
    <row r="219" spans="11:35" x14ac:dyDescent="0.25">
      <c r="N219" s="6">
        <f>COUNTIF(N$2:N$194,'Statistics &amp; Lists'!B102)</f>
        <v>0</v>
      </c>
      <c r="P219" s="6">
        <f>COUNTIF(P$2:P$194, 'Statistics &amp; Lists'!A139)</f>
        <v>0</v>
      </c>
    </row>
    <row r="220" spans="11:35" x14ac:dyDescent="0.25">
      <c r="N220" s="6">
        <f>COUNTIF(N$2:N$194,'Statistics &amp; Lists'!B103)</f>
        <v>0</v>
      </c>
      <c r="P220" s="6">
        <f>COUNTIF(P$2:P$194, 'Statistics &amp; Lists'!A140)</f>
        <v>0</v>
      </c>
    </row>
    <row r="221" spans="11:35" x14ac:dyDescent="0.25">
      <c r="N221" s="6">
        <f>COUNTIF(N$2:N$194,'Statistics &amp; Lists'!B104)</f>
        <v>0</v>
      </c>
      <c r="P221" s="6">
        <f>COUNTIF(P$2:P$194, 'Statistics &amp; Lists'!A141)</f>
        <v>0</v>
      </c>
    </row>
    <row r="222" spans="11:35" x14ac:dyDescent="0.25">
      <c r="N222" s="6">
        <f>COUNTIF(N$2:N$194,'Statistics &amp; Lists'!B105)</f>
        <v>0</v>
      </c>
      <c r="P222" s="6">
        <f>COUNTIF(P$2:P$194, 'Statistics &amp; Lists'!A142)</f>
        <v>0</v>
      </c>
    </row>
    <row r="223" spans="11:35" x14ac:dyDescent="0.25">
      <c r="N223" s="6">
        <f>COUNTIF(N$2:N$194,'Statistics &amp; Lists'!B106)</f>
        <v>0</v>
      </c>
      <c r="P223" s="6">
        <f>COUNTIF(P$2:P$194, 'Statistics &amp; Lists'!A143)</f>
        <v>0</v>
      </c>
    </row>
    <row r="224" spans="11:35" x14ac:dyDescent="0.25">
      <c r="P224" s="6">
        <f>COUNTIF(P$2:P$194, 'Statistics &amp; Lists'!A144)</f>
        <v>0</v>
      </c>
    </row>
    <row r="225" spans="16:16" x14ac:dyDescent="0.25">
      <c r="P225" s="6">
        <f>COUNTIF(P$2:P$194, 'Statistics &amp; Lists'!A145)</f>
        <v>0</v>
      </c>
    </row>
    <row r="226" spans="16:16" x14ac:dyDescent="0.25">
      <c r="P226" s="6">
        <f>COUNTIF(P$2:P$194, 'Statistics &amp; Lists'!A146)</f>
        <v>0</v>
      </c>
    </row>
    <row r="227" spans="16:16" x14ac:dyDescent="0.25">
      <c r="P227" s="6">
        <f>COUNTIF(P$2:P$194, 'Statistics &amp; Lists'!A147)</f>
        <v>0</v>
      </c>
    </row>
    <row r="228" spans="16:16" x14ac:dyDescent="0.25">
      <c r="P228" s="6">
        <f>COUNTIF(P$2:P$194, 'Statistics &amp; Lists'!A148)</f>
        <v>0</v>
      </c>
    </row>
    <row r="229" spans="16:16" x14ac:dyDescent="0.25">
      <c r="P229" s="6">
        <f>COUNTIF(P$2:P$194, 'Statistics &amp; Lists'!A149)</f>
        <v>0</v>
      </c>
    </row>
    <row r="230" spans="16:16" x14ac:dyDescent="0.25">
      <c r="P230" s="6">
        <f>COUNTIF(P$2:P$194, 'Statistics &amp; Lists'!A150)</f>
        <v>0</v>
      </c>
    </row>
    <row r="231" spans="16:16" x14ac:dyDescent="0.25">
      <c r="P231" s="6">
        <f>COUNTIF(P$2:P$194, 'Statistics &amp; Lists'!A151)</f>
        <v>0</v>
      </c>
    </row>
    <row r="232" spans="16:16" x14ac:dyDescent="0.25">
      <c r="P232" s="6">
        <f>COUNTIF(P$2:P$194, 'Statistics &amp; Lists'!A152)</f>
        <v>0</v>
      </c>
    </row>
    <row r="233" spans="16:16" x14ac:dyDescent="0.25">
      <c r="P233" s="6">
        <f>COUNTIF(P$2:P$194, 'Statistics &amp; Lists'!A153)</f>
        <v>0</v>
      </c>
    </row>
    <row r="234" spans="16:16" x14ac:dyDescent="0.25">
      <c r="P234" s="6">
        <f>COUNTIF(P$2:P$194, 'Statistics &amp; Lists'!A154)</f>
        <v>0</v>
      </c>
    </row>
    <row r="235" spans="16:16" x14ac:dyDescent="0.25">
      <c r="P235" s="6">
        <f>COUNTIF(P$2:P$194, 'Statistics &amp; Lists'!A155)</f>
        <v>0</v>
      </c>
    </row>
    <row r="236" spans="16:16" x14ac:dyDescent="0.25">
      <c r="P236" s="6">
        <f>COUNTIF(P$2:P$194, 'Statistics &amp; Lists'!A156)</f>
        <v>0</v>
      </c>
    </row>
    <row r="237" spans="16:16" x14ac:dyDescent="0.25">
      <c r="P237" s="6">
        <f>COUNTIF(P$2:P$194, 'Statistics &amp; Lists'!A157)</f>
        <v>0</v>
      </c>
    </row>
    <row r="238" spans="16:16" x14ac:dyDescent="0.25">
      <c r="P238" s="6">
        <f>COUNTIF(P$2:P$194, 'Statistics &amp; Lists'!A158)</f>
        <v>0</v>
      </c>
    </row>
    <row r="239" spans="16:16" x14ac:dyDescent="0.25">
      <c r="P239" s="6">
        <f>COUNTIF(P$2:P$194, 'Statistics &amp; Lists'!A159)</f>
        <v>0</v>
      </c>
    </row>
    <row r="240" spans="16:16" x14ac:dyDescent="0.25">
      <c r="P240" s="6">
        <f>COUNTIF(P$2:P$194, 'Statistics &amp; Lists'!A160)</f>
        <v>0</v>
      </c>
    </row>
    <row r="241" spans="16:16" x14ac:dyDescent="0.25">
      <c r="P241" s="6">
        <f>COUNTIF(P$2:P$194, 'Statistics &amp; Lists'!A161)</f>
        <v>0</v>
      </c>
    </row>
    <row r="242" spans="16:16" x14ac:dyDescent="0.25">
      <c r="P242" s="6">
        <f>COUNTIF(P$2:P$194, 'Statistics &amp; Lists'!A162)</f>
        <v>0</v>
      </c>
    </row>
  </sheetData>
  <autoFilter ref="A1:AR1" xr:uid="{00000000-0001-0000-0500-000000000000}"/>
  <conditionalFormatting sqref="AH1 AH3:AH5">
    <cfRule type="containsText" priority="10" operator="containsText" text="BA / MA (LEO)">
      <formula>NOT(ISERROR(SEARCH("BA / MA (LEO)",AH1)))</formula>
    </cfRule>
  </conditionalFormatting>
  <conditionalFormatting sqref="AH3:AH5">
    <cfRule type="containsText" dxfId="76" priority="9" operator="containsText" text="BA / MA (LEO)">
      <formula>NOT(ISERROR(SEARCH("BA / MA (LEO)",AH3)))</formula>
    </cfRule>
  </conditionalFormatting>
  <conditionalFormatting sqref="AH7:AH194">
    <cfRule type="containsText" dxfId="75" priority="5" operator="containsText" text="BA / MA (LEO)">
      <formula>NOT(ISERROR(SEARCH("BA / MA (LEO)",AH7)))</formula>
    </cfRule>
  </conditionalFormatting>
  <conditionalFormatting sqref="AH7:AH1048576">
    <cfRule type="containsText" priority="6" operator="containsText" text="BA / MA (LEO)">
      <formula>NOT(ISERROR(SEARCH("BA / MA (LEO)",AH7)))</formula>
    </cfRule>
  </conditionalFormatting>
  <conditionalFormatting sqref="AM15:AM22">
    <cfRule type="containsText" dxfId="74" priority="3" operator="containsText" text="BA / MA (LEO)">
      <formula>NOT(ISERROR(SEARCH("BA / MA (LEO)",AM15)))</formula>
    </cfRule>
    <cfRule type="containsText" priority="4" operator="containsText" text="BA / MA (LEO)">
      <formula>NOT(ISERROR(SEARCH("BA / MA (LEO)",AM15)))</formula>
    </cfRule>
  </conditionalFormatting>
  <dataValidations count="2">
    <dataValidation type="list" allowBlank="1" showInputMessage="1" showErrorMessage="1" sqref="AM23:AM194 AM9:AM14 AM2:AM3" xr:uid="{F18CD685-D722-4155-BD8F-E6B5A065B7EB}">
      <formula1>ChWe</formula1>
    </dataValidation>
    <dataValidation type="list" allowBlank="1" showInputMessage="1" showErrorMessage="1" sqref="AN9:AN14 AN23:AN194 AN2:AN3" xr:uid="{47AD56C1-ACCC-4474-930D-F87E52B73A37}">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500-000000000000}">
          <x14:formula1>
            <xm:f>'Statistics &amp; Lists'!$B$299:$B$301</xm:f>
          </x14:formula1>
          <xm:sqref>AL23:AL194 AL2:AL3</xm:sqref>
        </x14:dataValidation>
        <x14:dataValidation type="list" allowBlank="1" showInputMessage="1" showErrorMessage="1" xr:uid="{00000000-0002-0000-0500-000001000000}">
          <x14:formula1>
            <xm:f>'Statistics &amp; Lists'!$B$294:$B$296</xm:f>
          </x14:formula1>
          <xm:sqref>AK23:AK194 AK2:AK3</xm:sqref>
        </x14:dataValidation>
        <x14:dataValidation type="list" allowBlank="1" showInputMessage="1" showErrorMessage="1" xr:uid="{00000000-0002-0000-0500-000002000000}">
          <x14:formula1>
            <xm:f>'Statistics &amp; Lists'!$B$289:$B$291</xm:f>
          </x14:formula1>
          <xm:sqref>AK4:AO8 AJ23:AJ194 AO23:AO194 AJ2:AJ8 AO2:AO3</xm:sqref>
        </x14:dataValidation>
        <x14:dataValidation type="list" allowBlank="1" showInputMessage="1" showErrorMessage="1" xr:uid="{00000000-0002-0000-0500-000003000000}">
          <x14:formula1>
            <xm:f>'Statistics &amp; Lists'!$B$270:$B$286</xm:f>
          </x14:formula1>
          <xm:sqref>AI2:AI5 AI23:AI194</xm:sqref>
        </x14:dataValidation>
        <x14:dataValidation type="list" allowBlank="1" showInputMessage="1" showErrorMessage="1" xr:uid="{00000000-0002-0000-0500-000004000000}">
          <x14:formula1>
            <xm:f>'Statistics &amp; Lists'!$B$264:$B$267</xm:f>
          </x14:formula1>
          <xm:sqref>AH2:AH8 AH23:AH194</xm:sqref>
        </x14:dataValidation>
        <x14:dataValidation type="list" allowBlank="1" showInputMessage="1" showErrorMessage="1" xr:uid="{00000000-0002-0000-0500-000005000000}">
          <x14:formula1>
            <xm:f>'Statistics &amp; Lists'!$B$259:$B$261</xm:f>
          </x14:formula1>
          <xm:sqref>AG2:AG5 AG23:AG194</xm:sqref>
        </x14:dataValidation>
        <x14:dataValidation type="list" allowBlank="1" showInputMessage="1" showErrorMessage="1" xr:uid="{00000000-0002-0000-0500-000006000000}">
          <x14:formula1>
            <xm:f>'Statistics &amp; Lists'!$B$254:$B$256</xm:f>
          </x14:formula1>
          <xm:sqref>AF23:AF194 AF2:AF8</xm:sqref>
        </x14:dataValidation>
        <x14:dataValidation type="list" allowBlank="1" showInputMessage="1" showErrorMessage="1" xr:uid="{00000000-0002-0000-0500-000007000000}">
          <x14:formula1>
            <xm:f>'Statistics &amp; Lists'!$B$249:$B$251</xm:f>
          </x14:formula1>
          <xm:sqref>AE23:AE194 AI6:AI8 AE2:AE8</xm:sqref>
        </x14:dataValidation>
        <x14:dataValidation type="list" allowBlank="1" showInputMessage="1" showErrorMessage="1" xr:uid="{00000000-0002-0000-0500-000008000000}">
          <x14:formula1>
            <xm:f>'Statistics &amp; Lists'!$B$244:$B$246</xm:f>
          </x14:formula1>
          <xm:sqref>AC23:AC194 AG6:AG8 AC2:AC5</xm:sqref>
        </x14:dataValidation>
        <x14:dataValidation type="list" allowBlank="1" showInputMessage="1" showErrorMessage="1" xr:uid="{00000000-0002-0000-0500-000009000000}">
          <x14:formula1>
            <xm:f>'Statistics &amp; Lists'!$B$239:$B$241</xm:f>
          </x14:formula1>
          <xm:sqref>AB23:AB194 AB2:AB5</xm:sqref>
        </x14:dataValidation>
        <x14:dataValidation type="list" allowBlank="1" showInputMessage="1" showErrorMessage="1" xr:uid="{00000000-0002-0000-0500-00000A000000}">
          <x14:formula1>
            <xm:f>'Statistics &amp; Lists'!$B$223:$B$236</xm:f>
          </x14:formula1>
          <xm:sqref>Z23:AA194 AA6:AA18 Z2:AA5 Z7 AD6:AD8</xm:sqref>
        </x14:dataValidation>
        <x14:dataValidation type="list" allowBlank="1" showInputMessage="1" showErrorMessage="1" xr:uid="{00000000-0002-0000-0500-00000B000000}">
          <x14:formula1>
            <xm:f>'Statistics &amp; Lists'!$B$183:$B$198</xm:f>
          </x14:formula1>
          <xm:sqref>V23:V194 Z8 Z6 V2:V5</xm:sqref>
        </x14:dataValidation>
        <x14:dataValidation type="list" allowBlank="1" showInputMessage="1" showErrorMessage="1" xr:uid="{00000000-0002-0000-0500-00000E000000}">
          <x14:formula1>
            <xm:f>'Statistics &amp; Lists'!$B$109:$B$114</xm:f>
          </x14:formula1>
          <xm:sqref>O36:O194 O2:O8 O24:O34</xm:sqref>
        </x14:dataValidation>
        <x14:dataValidation type="list" allowBlank="1" showInputMessage="1" showErrorMessage="1" xr:uid="{00000000-0002-0000-0500-00000F000000}">
          <x14:formula1>
            <xm:f>'Statistics &amp; Lists'!$B$80:$B$106</xm:f>
          </x14:formula1>
          <xm:sqref>N23:N194 N2:N3</xm:sqref>
        </x14:dataValidation>
        <x14:dataValidation type="list" allowBlank="1" showInputMessage="1" showErrorMessage="1" xr:uid="{00000000-0002-0000-0500-000010000000}">
          <x14:formula1>
            <xm:f>'Statistics &amp; Lists'!$B$75:$B$77</xm:f>
          </x14:formula1>
          <xm:sqref>Y23:Y194 AC6:AC8 Y2:Y5</xm:sqref>
        </x14:dataValidation>
        <x14:dataValidation type="list" allowBlank="1" showInputMessage="1" showErrorMessage="1" xr:uid="{00000000-0002-0000-0500-000011000000}">
          <x14:formula1>
            <xm:f>'Statistics &amp; Lists'!$B$70:$B$72</xm:f>
          </x14:formula1>
          <xm:sqref>X23:X194 AB6:AB8 X2:X8</xm:sqref>
        </x14:dataValidation>
        <x14:dataValidation type="list" allowBlank="1" showInputMessage="1" showErrorMessage="1" xr:uid="{00000000-0002-0000-0500-000012000000}">
          <x14:formula1>
            <xm:f>'Statistics &amp; Lists'!$B$65:$B$67</xm:f>
          </x14:formula1>
          <xm:sqref>W23:W194 W2:W8</xm:sqref>
        </x14:dataValidation>
        <x14:dataValidation type="list" allowBlank="1" showInputMessage="1" showErrorMessage="1" xr:uid="{00000000-0002-0000-0500-000014000000}">
          <x14:formula1>
            <xm:f>'Statistics &amp; Lists'!$B$33:$B$37</xm:f>
          </x14:formula1>
          <xm:sqref>L23:L194 L2:L5</xm:sqref>
        </x14:dataValidation>
        <x14:dataValidation type="list" allowBlank="1" showInputMessage="1" showErrorMessage="1" xr:uid="{BBFA7F59-0C4B-4F4C-B775-CCCC97E10BA9}">
          <x14:formula1>
            <xm:f>'Statistics &amp; Lists'!$AA$219:$AA$220</xm:f>
          </x14:formula1>
          <xm:sqref>Q2:Q8 S6 Q23:Q1048576</xm:sqref>
        </x14:dataValidation>
        <x14:dataValidation type="list" allowBlank="1" showInputMessage="1" showErrorMessage="1" xr:uid="{00000000-0002-0000-0500-00000C000000}">
          <x14:formula1>
            <xm:f>'Statistics &amp; Lists'!$B$165:$B$180</xm:f>
          </x14:formula1>
          <xm:sqref>U23:U194 U2:U8</xm:sqref>
        </x14:dataValidation>
        <x14:dataValidation type="list" allowBlank="1" showInputMessage="1" showErrorMessage="1" xr:uid="{00000000-0002-0000-0500-000013000000}">
          <x14:formula1>
            <xm:f>'Statistics &amp; Lists'!$B$46:$B$48</xm:f>
          </x14:formula1>
          <xm:sqref>M23:M194 M2:M8</xm:sqref>
        </x14:dataValidation>
        <x14:dataValidation type="list" allowBlank="1" showInputMessage="1" showErrorMessage="1" xr:uid="{00000000-0002-0000-0500-000015000000}">
          <x14:formula1>
            <xm:f>'Statistics &amp; Lists'!$B$26:$B$31</xm:f>
          </x14:formula1>
          <xm:sqref>C23:C194 C2:C8</xm:sqref>
        </x14:dataValidation>
        <x14:dataValidation type="list" allowBlank="1" showInputMessage="1" showErrorMessage="1" xr:uid="{00000000-0002-0000-0500-000016000000}">
          <x14:formula1>
            <xm:f>'Statistics &amp; Lists'!$B$8:$B$14</xm:f>
          </x14:formula1>
          <xm:sqref>B23:B194 B2:B8</xm:sqref>
        </x14:dataValidation>
        <x14:dataValidation type="list" errorStyle="warning" allowBlank="1" showInputMessage="1" showErrorMessage="1" xr:uid="{E6DB668B-4DCD-4528-B86C-89D4CFE7A9F0}">
          <x14:formula1>
            <xm:f>'Statistics &amp; Lists'!$A$117:$A$162</xm:f>
          </x14:formula1>
          <xm:sqref>P2:P194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L239"/>
  <sheetViews>
    <sheetView workbookViewId="0">
      <pane ySplit="1" topLeftCell="A73" activePane="bottomLeft" state="frozen"/>
      <selection activeCell="E1" sqref="E1"/>
      <selection pane="bottomLeft" activeCell="A2" sqref="A2:XFD78"/>
    </sheetView>
  </sheetViews>
  <sheetFormatPr defaultColWidth="9.140625" defaultRowHeight="15" x14ac:dyDescent="0.25"/>
  <cols>
    <col min="1" max="1" width="17" style="4" customWidth="1"/>
    <col min="2" max="2" width="14.7109375" style="4" customWidth="1"/>
    <col min="3" max="3" width="17" style="4" customWidth="1"/>
    <col min="4" max="4" width="16.7109375" style="4" customWidth="1"/>
    <col min="5" max="5" width="14.42578125" style="4" customWidth="1"/>
    <col min="6" max="6" width="25.28515625" style="4" customWidth="1"/>
    <col min="7" max="8" width="14.42578125" style="4" customWidth="1"/>
    <col min="9" max="9" width="9.7109375" style="4" hidden="1" customWidth="1"/>
    <col min="10" max="10" width="10.7109375" style="4" bestFit="1" customWidth="1"/>
    <col min="11" max="11" width="9.140625" style="42"/>
    <col min="12" max="14" width="9.140625" style="4"/>
    <col min="15" max="15" width="11.42578125" style="4" customWidth="1"/>
    <col min="16" max="17" width="13.28515625" style="4" customWidth="1"/>
    <col min="18" max="18" width="9.140625" style="45"/>
    <col min="19" max="19" width="20.28515625" style="45" hidden="1" customWidth="1"/>
    <col min="20" max="20" width="9.140625" style="45"/>
    <col min="21" max="21" width="19.28515625" style="4" bestFit="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3"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0"/>
      <c r="F2" s="5"/>
      <c r="J2" s="50"/>
      <c r="K2" s="39"/>
      <c r="R2" s="51"/>
      <c r="S2" s="44"/>
      <c r="T2" s="51"/>
      <c r="AR2" s="4"/>
    </row>
    <row r="3" spans="1:44" s="8" customFormat="1" x14ac:dyDescent="0.25">
      <c r="A3" s="52"/>
      <c r="D3" s="49"/>
      <c r="F3" s="5"/>
      <c r="J3" s="52"/>
      <c r="K3" s="39"/>
      <c r="R3" s="46"/>
      <c r="S3" s="44"/>
      <c r="T3" s="46"/>
      <c r="AR3" s="4"/>
    </row>
    <row r="4" spans="1:44" s="49" customFormat="1" x14ac:dyDescent="0.25">
      <c r="A4" s="50"/>
      <c r="F4" s="5"/>
      <c r="J4" s="50"/>
      <c r="K4" s="39"/>
      <c r="R4" s="51"/>
      <c r="S4" s="44"/>
      <c r="T4" s="51"/>
      <c r="AR4" s="4"/>
    </row>
    <row r="5" spans="1:44" s="8" customFormat="1" x14ac:dyDescent="0.25">
      <c r="A5" s="52"/>
      <c r="D5" s="49"/>
      <c r="F5" s="5"/>
      <c r="J5" s="52"/>
      <c r="K5" s="39"/>
      <c r="R5" s="46"/>
      <c r="S5" s="44"/>
      <c r="T5" s="46"/>
      <c r="AR5" s="4"/>
    </row>
    <row r="6" spans="1:44" s="49" customFormat="1" x14ac:dyDescent="0.25">
      <c r="A6" s="50"/>
      <c r="F6" s="5"/>
      <c r="J6" s="50"/>
      <c r="K6" s="39"/>
      <c r="R6" s="51"/>
      <c r="S6" s="44"/>
      <c r="T6" s="51"/>
      <c r="AR6" s="4"/>
    </row>
    <row r="7" spans="1:44" s="8" customFormat="1" x14ac:dyDescent="0.25">
      <c r="A7" s="52"/>
      <c r="D7" s="49"/>
      <c r="F7" s="5"/>
      <c r="J7" s="52"/>
      <c r="K7" s="39"/>
      <c r="R7" s="46"/>
      <c r="S7" s="44"/>
      <c r="T7" s="46"/>
      <c r="AR7" s="4"/>
    </row>
    <row r="8" spans="1:44" s="49" customFormat="1" x14ac:dyDescent="0.25">
      <c r="A8" s="50"/>
      <c r="F8" s="5"/>
      <c r="J8" s="50"/>
      <c r="K8" s="39"/>
      <c r="R8" s="51"/>
      <c r="S8" s="44"/>
      <c r="T8" s="51"/>
      <c r="AR8" s="4"/>
    </row>
    <row r="9" spans="1:44" s="8" customFormat="1" x14ac:dyDescent="0.25">
      <c r="A9" s="52"/>
      <c r="D9" s="49"/>
      <c r="F9" s="5"/>
      <c r="J9" s="52"/>
      <c r="K9" s="39"/>
      <c r="R9" s="46"/>
      <c r="S9" s="44"/>
      <c r="T9" s="46"/>
      <c r="AR9" s="4"/>
    </row>
    <row r="10" spans="1:44" s="49" customFormat="1" x14ac:dyDescent="0.25">
      <c r="A10" s="50"/>
      <c r="F10" s="5"/>
      <c r="J10" s="50"/>
      <c r="K10" s="39"/>
      <c r="R10" s="51"/>
      <c r="S10" s="44"/>
      <c r="T10" s="51"/>
      <c r="AR10" s="4"/>
    </row>
    <row r="11" spans="1:44" s="8" customFormat="1" x14ac:dyDescent="0.25">
      <c r="A11" s="52"/>
      <c r="D11" s="49"/>
      <c r="F11" s="5"/>
      <c r="J11" s="52"/>
      <c r="K11" s="39"/>
      <c r="R11" s="46"/>
      <c r="S11" s="44"/>
      <c r="T11" s="46"/>
      <c r="AR11" s="4"/>
    </row>
    <row r="12" spans="1:44" s="49" customFormat="1" x14ac:dyDescent="0.25">
      <c r="A12" s="50"/>
      <c r="F12" s="5"/>
      <c r="J12" s="50"/>
      <c r="K12" s="39"/>
      <c r="R12" s="51"/>
      <c r="S12" s="44"/>
      <c r="T12" s="51"/>
      <c r="AR12" s="4"/>
    </row>
    <row r="13" spans="1:44" s="8" customFormat="1" x14ac:dyDescent="0.25">
      <c r="A13" s="52"/>
      <c r="D13" s="49"/>
      <c r="F13" s="5"/>
      <c r="J13" s="52"/>
      <c r="K13" s="39"/>
      <c r="R13" s="46"/>
      <c r="S13" s="44"/>
      <c r="T13" s="46"/>
      <c r="AR13" s="4"/>
    </row>
    <row r="14" spans="1:44" s="8" customFormat="1" x14ac:dyDescent="0.25">
      <c r="A14" s="52"/>
      <c r="D14" s="49"/>
      <c r="E14" s="49"/>
      <c r="F14" s="5"/>
      <c r="J14" s="52"/>
      <c r="K14" s="39"/>
      <c r="R14" s="46"/>
      <c r="S14" s="44"/>
      <c r="T14" s="46"/>
      <c r="AR14" s="4"/>
    </row>
    <row r="15" spans="1:44" s="49" customFormat="1" x14ac:dyDescent="0.25">
      <c r="A15" s="50"/>
      <c r="E15" s="8"/>
      <c r="F15" s="5"/>
      <c r="J15" s="50"/>
      <c r="K15" s="39"/>
      <c r="R15" s="51"/>
      <c r="S15" s="44"/>
      <c r="T15" s="51"/>
      <c r="AR15" s="4"/>
    </row>
    <row r="16" spans="1:44" s="8" customFormat="1" x14ac:dyDescent="0.25">
      <c r="A16" s="52"/>
      <c r="D16" s="49"/>
      <c r="E16" s="49"/>
      <c r="F16" s="5"/>
      <c r="J16" s="52"/>
      <c r="K16" s="39"/>
      <c r="R16" s="46"/>
      <c r="S16" s="44"/>
      <c r="T16" s="46"/>
      <c r="AR16" s="4"/>
    </row>
    <row r="17" spans="1:64" s="8" customFormat="1" x14ac:dyDescent="0.25">
      <c r="A17" s="52"/>
      <c r="D17" s="49"/>
      <c r="F17" s="5"/>
      <c r="J17" s="52"/>
      <c r="K17" s="39"/>
      <c r="R17" s="46"/>
      <c r="S17" s="44"/>
      <c r="T17" s="46"/>
      <c r="AR17" s="4"/>
    </row>
    <row r="18" spans="1:64" s="5" customFormat="1" x14ac:dyDescent="0.25">
      <c r="A18" s="7"/>
      <c r="D18" s="49"/>
      <c r="E18" s="49"/>
      <c r="J18" s="7"/>
      <c r="K18" s="39"/>
      <c r="R18" s="44"/>
      <c r="S18" s="44"/>
      <c r="T18" s="44"/>
      <c r="AR18" s="4"/>
    </row>
    <row r="19" spans="1:64" s="8" customFormat="1" x14ac:dyDescent="0.25">
      <c r="A19" s="52"/>
      <c r="D19" s="49"/>
      <c r="F19" s="5"/>
      <c r="J19" s="52"/>
      <c r="K19" s="39"/>
      <c r="R19" s="46"/>
      <c r="S19" s="44"/>
      <c r="T19" s="46"/>
      <c r="AR19" s="4"/>
    </row>
    <row r="20" spans="1:64" s="49" customFormat="1" x14ac:dyDescent="0.25">
      <c r="A20" s="50"/>
      <c r="E20" s="8"/>
      <c r="F20" s="5"/>
      <c r="J20" s="50"/>
      <c r="K20" s="39"/>
      <c r="R20" s="51"/>
      <c r="S20" s="44"/>
      <c r="T20" s="51"/>
      <c r="AR20" s="4"/>
    </row>
    <row r="21" spans="1:64" s="8" customFormat="1" x14ac:dyDescent="0.25">
      <c r="A21" s="52"/>
      <c r="D21" s="49"/>
      <c r="E21" s="49"/>
      <c r="F21" s="5"/>
      <c r="J21" s="52"/>
      <c r="K21" s="39"/>
      <c r="R21" s="46"/>
      <c r="S21" s="44"/>
      <c r="T21" s="46"/>
      <c r="AR21" s="4"/>
    </row>
    <row r="22" spans="1:64" s="5" customFormat="1" x14ac:dyDescent="0.25">
      <c r="A22" s="7"/>
      <c r="D22" s="49"/>
      <c r="E22" s="8"/>
      <c r="J22" s="7"/>
      <c r="K22" s="39"/>
      <c r="R22" s="44"/>
      <c r="S22" s="44"/>
      <c r="T22" s="44"/>
      <c r="AR22" s="4"/>
    </row>
    <row r="23" spans="1:64" s="8" customFormat="1" x14ac:dyDescent="0.25">
      <c r="A23" s="52"/>
      <c r="D23" s="49"/>
      <c r="E23" s="49"/>
      <c r="F23" s="5"/>
      <c r="J23" s="52"/>
      <c r="K23" s="39"/>
      <c r="R23" s="46"/>
      <c r="S23" s="44"/>
      <c r="T23" s="46"/>
      <c r="AR23" s="4"/>
    </row>
    <row r="24" spans="1:64" s="5" customFormat="1" x14ac:dyDescent="0.25">
      <c r="A24" s="7"/>
      <c r="D24" s="49"/>
      <c r="E24" s="8"/>
      <c r="J24" s="7"/>
      <c r="K24" s="39"/>
      <c r="R24" s="44"/>
      <c r="S24" s="44"/>
      <c r="T24" s="44"/>
      <c r="AR24" s="4"/>
    </row>
    <row r="25" spans="1:64" s="8" customFormat="1" x14ac:dyDescent="0.25">
      <c r="A25" s="52"/>
      <c r="D25" s="49"/>
      <c r="E25" s="49"/>
      <c r="F25" s="5"/>
      <c r="J25" s="52"/>
      <c r="K25" s="39"/>
      <c r="R25" s="46"/>
      <c r="S25" s="44"/>
      <c r="T25" s="46"/>
      <c r="AR25" s="4"/>
    </row>
    <row r="26" spans="1:64" s="5" customFormat="1" x14ac:dyDescent="0.25">
      <c r="A26" s="7"/>
      <c r="D26" s="49"/>
      <c r="E26" s="8"/>
      <c r="J26" s="7"/>
      <c r="K26" s="39"/>
      <c r="R26" s="44"/>
      <c r="S26" s="44"/>
      <c r="T26" s="44"/>
      <c r="AR26" s="4"/>
    </row>
    <row r="27" spans="1:64" s="8" customFormat="1" x14ac:dyDescent="0.25">
      <c r="A27" s="52"/>
      <c r="D27" s="49"/>
      <c r="E27" s="49"/>
      <c r="F27" s="5"/>
      <c r="J27" s="52"/>
      <c r="K27" s="39"/>
      <c r="R27" s="46"/>
      <c r="S27" s="44"/>
      <c r="T27" s="46"/>
      <c r="AR27" s="4"/>
    </row>
    <row r="28" spans="1:64" s="8" customFormat="1" x14ac:dyDescent="0.25">
      <c r="A28" s="52"/>
      <c r="D28" s="49"/>
      <c r="E28" s="49"/>
      <c r="F28" s="5"/>
      <c r="G28" s="5"/>
      <c r="H28" s="5"/>
      <c r="I28" s="5"/>
      <c r="J28" s="7"/>
      <c r="K28" s="39"/>
      <c r="L28" s="5"/>
      <c r="M28" s="5"/>
      <c r="N28" s="5"/>
      <c r="O28" s="5"/>
      <c r="P28" s="5"/>
      <c r="R28" s="46"/>
      <c r="S28" s="44"/>
      <c r="T28" s="46"/>
      <c r="AR28" s="4"/>
    </row>
    <row r="29" spans="1:64" s="8" customFormat="1" x14ac:dyDescent="0.25">
      <c r="A29" s="52"/>
      <c r="D29" s="49"/>
      <c r="F29" s="5"/>
      <c r="J29" s="52"/>
      <c r="K29" s="39"/>
      <c r="R29" s="46"/>
      <c r="S29" s="44"/>
      <c r="T29" s="46"/>
      <c r="AR29" s="4"/>
    </row>
    <row r="30" spans="1:64" s="5" customFormat="1" x14ac:dyDescent="0.25">
      <c r="A30" s="7"/>
      <c r="D30" s="49"/>
      <c r="E30" s="49"/>
      <c r="J30" s="7"/>
      <c r="K30" s="39"/>
      <c r="R30" s="44"/>
      <c r="S30" s="44"/>
      <c r="T30" s="44"/>
      <c r="AR30" s="4"/>
      <c r="BL30"/>
    </row>
    <row r="31" spans="1:64" s="5" customFormat="1" x14ac:dyDescent="0.25">
      <c r="A31" s="7"/>
      <c r="D31" s="49"/>
      <c r="E31" s="8"/>
      <c r="G31" s="8"/>
      <c r="H31" s="8"/>
      <c r="I31" s="8"/>
      <c r="J31" s="52"/>
      <c r="K31" s="39"/>
      <c r="L31" s="8"/>
      <c r="M31" s="8"/>
      <c r="N31" s="8"/>
      <c r="O31" s="8"/>
      <c r="P31" s="8"/>
      <c r="Q31" s="8"/>
      <c r="R31" s="44"/>
      <c r="S31" s="44"/>
      <c r="T31" s="44"/>
      <c r="AJ31" s="49"/>
      <c r="AK31" s="49"/>
      <c r="AL31" s="49"/>
      <c r="AR31" s="4"/>
    </row>
    <row r="32" spans="1:64" s="8" customFormat="1" x14ac:dyDescent="0.25">
      <c r="A32" s="52"/>
      <c r="D32" s="49"/>
      <c r="E32" s="49"/>
      <c r="F32" s="5"/>
      <c r="G32" s="49"/>
      <c r="H32" s="49"/>
      <c r="I32" s="49"/>
      <c r="J32" s="50"/>
      <c r="K32" s="39"/>
      <c r="L32" s="49"/>
      <c r="M32" s="49"/>
      <c r="N32" s="49"/>
      <c r="O32" s="49"/>
      <c r="P32" s="49"/>
      <c r="Q32" s="49"/>
      <c r="R32" s="46"/>
      <c r="S32" s="44"/>
      <c r="T32" s="46"/>
      <c r="AR32" s="4"/>
    </row>
    <row r="33" spans="1:44" s="49" customFormat="1" x14ac:dyDescent="0.25">
      <c r="A33" s="50"/>
      <c r="E33" s="8"/>
      <c r="F33" s="5"/>
      <c r="G33" s="8"/>
      <c r="H33" s="8"/>
      <c r="I33" s="8"/>
      <c r="J33" s="52"/>
      <c r="K33" s="39"/>
      <c r="L33" s="8"/>
      <c r="M33" s="8"/>
      <c r="N33" s="8"/>
      <c r="O33" s="8"/>
      <c r="P33" s="8"/>
      <c r="Q33" s="8"/>
      <c r="R33" s="51"/>
      <c r="S33" s="44"/>
      <c r="T33" s="51"/>
      <c r="AR33" s="4"/>
    </row>
    <row r="34" spans="1:44" s="8" customFormat="1" x14ac:dyDescent="0.25">
      <c r="A34" s="52"/>
      <c r="D34" s="49"/>
      <c r="E34" s="49"/>
      <c r="F34" s="5"/>
      <c r="G34" s="49"/>
      <c r="H34" s="49"/>
      <c r="I34" s="49"/>
      <c r="J34" s="50"/>
      <c r="K34" s="39"/>
      <c r="L34" s="49"/>
      <c r="M34" s="49"/>
      <c r="N34" s="49"/>
      <c r="O34" s="49"/>
      <c r="P34" s="49"/>
      <c r="Q34" s="49"/>
      <c r="R34" s="46"/>
      <c r="S34" s="44"/>
      <c r="T34" s="46"/>
      <c r="AR34" s="4"/>
    </row>
    <row r="35" spans="1:44" s="49" customFormat="1" x14ac:dyDescent="0.25">
      <c r="A35" s="50"/>
      <c r="E35" s="8"/>
      <c r="F35" s="5"/>
      <c r="G35" s="8"/>
      <c r="H35" s="8"/>
      <c r="I35" s="8"/>
      <c r="J35" s="52"/>
      <c r="K35" s="39"/>
      <c r="L35" s="8"/>
      <c r="M35" s="8"/>
      <c r="N35" s="8"/>
      <c r="O35" s="8"/>
      <c r="P35" s="8"/>
      <c r="Q35" s="8"/>
      <c r="R35" s="51"/>
      <c r="S35" s="44"/>
      <c r="T35" s="51"/>
      <c r="AR35" s="4"/>
    </row>
    <row r="36" spans="1:44" s="8" customFormat="1" x14ac:dyDescent="0.25">
      <c r="A36" s="52"/>
      <c r="D36" s="49"/>
      <c r="E36" s="49"/>
      <c r="F36" s="5"/>
      <c r="G36" s="49"/>
      <c r="H36" s="49"/>
      <c r="I36" s="49"/>
      <c r="J36" s="50"/>
      <c r="K36" s="39"/>
      <c r="L36" s="49"/>
      <c r="M36" s="49"/>
      <c r="N36" s="49"/>
      <c r="O36" s="49"/>
      <c r="P36" s="49"/>
      <c r="Q36" s="49"/>
      <c r="R36" s="46"/>
      <c r="S36" s="44"/>
      <c r="T36" s="46"/>
      <c r="AD36" s="151"/>
      <c r="AR36" s="4"/>
    </row>
    <row r="37" spans="1:44" s="5" customFormat="1" x14ac:dyDescent="0.25">
      <c r="A37" s="7"/>
      <c r="D37" s="49"/>
      <c r="G37" s="49"/>
      <c r="H37" s="49"/>
      <c r="I37" s="49"/>
      <c r="J37" s="50"/>
      <c r="K37" s="39"/>
      <c r="L37" s="49"/>
      <c r="M37" s="49"/>
      <c r="N37" s="49"/>
      <c r="O37" s="49"/>
      <c r="P37" s="49"/>
      <c r="R37" s="44"/>
      <c r="S37" s="44"/>
      <c r="T37" s="44"/>
      <c r="AF37" s="49"/>
      <c r="AR37" s="4"/>
    </row>
    <row r="38" spans="1:44" s="8" customFormat="1" x14ac:dyDescent="0.25">
      <c r="A38" s="52"/>
      <c r="D38" s="49"/>
      <c r="F38" s="5"/>
      <c r="K38" s="39"/>
      <c r="R38" s="46"/>
      <c r="S38" s="44"/>
      <c r="T38" s="46"/>
      <c r="AR38" s="4"/>
    </row>
    <row r="39" spans="1:44" s="5" customFormat="1" x14ac:dyDescent="0.25">
      <c r="D39" s="49"/>
      <c r="I39" s="7"/>
      <c r="K39" s="39"/>
      <c r="R39" s="44"/>
      <c r="S39" s="44"/>
      <c r="T39" s="44"/>
      <c r="AQ39" s="49"/>
      <c r="AR39" s="4"/>
    </row>
    <row r="40" spans="1:44" s="8" customFormat="1" x14ac:dyDescent="0.25">
      <c r="D40" s="49"/>
      <c r="F40" s="5"/>
      <c r="I40" s="52"/>
      <c r="K40" s="39"/>
      <c r="R40" s="46"/>
      <c r="S40" s="44"/>
      <c r="T40" s="46"/>
      <c r="AR40" s="4"/>
    </row>
    <row r="41" spans="1:44" s="5" customFormat="1" x14ac:dyDescent="0.25">
      <c r="D41" s="49"/>
      <c r="I41" s="7"/>
      <c r="K41" s="39"/>
      <c r="R41" s="44"/>
      <c r="S41" s="44"/>
      <c r="T41" s="44"/>
      <c r="AQ41" s="49"/>
      <c r="AR41" s="4"/>
    </row>
    <row r="42" spans="1:44" s="8" customFormat="1" x14ac:dyDescent="0.25">
      <c r="D42" s="49"/>
      <c r="F42" s="5"/>
      <c r="I42" s="52"/>
      <c r="K42" s="39"/>
      <c r="R42" s="46"/>
      <c r="S42" s="44"/>
      <c r="T42" s="46"/>
      <c r="AR42" s="4"/>
    </row>
    <row r="43" spans="1:44" s="5" customFormat="1" x14ac:dyDescent="0.25">
      <c r="D43" s="49"/>
      <c r="I43" s="7"/>
      <c r="K43" s="39"/>
      <c r="R43" s="44"/>
      <c r="S43" s="44"/>
      <c r="T43" s="44"/>
      <c r="AQ43" s="49"/>
      <c r="AR43" s="4"/>
    </row>
    <row r="44" spans="1:44" s="8" customFormat="1" x14ac:dyDescent="0.25">
      <c r="D44" s="49"/>
      <c r="F44" s="5"/>
      <c r="I44" s="52"/>
      <c r="K44" s="39"/>
      <c r="R44" s="46"/>
      <c r="S44" s="44"/>
      <c r="T44" s="46"/>
      <c r="AR44" s="4"/>
    </row>
    <row r="45" spans="1:44" s="5" customFormat="1" x14ac:dyDescent="0.25">
      <c r="D45" s="49"/>
      <c r="I45" s="7"/>
      <c r="K45" s="39"/>
      <c r="R45" s="44"/>
      <c r="S45" s="44"/>
      <c r="T45" s="44"/>
      <c r="AQ45" s="49"/>
      <c r="AR45" s="4"/>
    </row>
    <row r="46" spans="1:44" s="8" customFormat="1" x14ac:dyDescent="0.25">
      <c r="D46" s="49"/>
      <c r="F46" s="5"/>
      <c r="I46" s="52"/>
      <c r="K46" s="39"/>
      <c r="R46" s="46"/>
      <c r="S46" s="44"/>
      <c r="T46" s="46"/>
      <c r="AR46" s="4"/>
    </row>
    <row r="47" spans="1:44" s="5" customFormat="1" x14ac:dyDescent="0.25">
      <c r="D47" s="49"/>
      <c r="I47" s="7"/>
      <c r="K47" s="39"/>
      <c r="R47" s="44"/>
      <c r="S47" s="44"/>
      <c r="T47" s="44"/>
      <c r="AQ47" s="49"/>
      <c r="AR47" s="4"/>
    </row>
    <row r="48" spans="1:44" s="8" customFormat="1" x14ac:dyDescent="0.25">
      <c r="D48" s="49"/>
      <c r="F48" s="5"/>
      <c r="I48" s="52"/>
      <c r="K48" s="39"/>
      <c r="R48" s="46"/>
      <c r="S48" s="44"/>
      <c r="T48" s="46"/>
      <c r="AR48" s="4"/>
    </row>
    <row r="49" spans="4:44" s="5" customFormat="1" x14ac:dyDescent="0.25">
      <c r="D49" s="49"/>
      <c r="I49" s="7"/>
      <c r="K49" s="39"/>
      <c r="R49" s="44"/>
      <c r="S49" s="44"/>
      <c r="T49" s="44"/>
      <c r="AQ49" s="49"/>
      <c r="AR49" s="4"/>
    </row>
    <row r="50" spans="4:44" s="8" customFormat="1" x14ac:dyDescent="0.25">
      <c r="D50" s="49"/>
      <c r="F50" s="5"/>
      <c r="I50" s="52"/>
      <c r="K50" s="39"/>
      <c r="R50" s="46"/>
      <c r="S50" s="44"/>
      <c r="T50" s="46"/>
      <c r="AR50" s="4"/>
    </row>
    <row r="51" spans="4:44" s="5" customFormat="1" x14ac:dyDescent="0.25">
      <c r="D51" s="49"/>
      <c r="I51" s="7"/>
      <c r="K51" s="39"/>
      <c r="R51" s="44"/>
      <c r="S51" s="44"/>
      <c r="T51" s="44"/>
      <c r="AQ51" s="8"/>
      <c r="AR51" s="4"/>
    </row>
    <row r="52" spans="4:44" s="8" customFormat="1" x14ac:dyDescent="0.25">
      <c r="D52" s="49"/>
      <c r="F52" s="5"/>
      <c r="I52" s="52"/>
      <c r="K52" s="39"/>
      <c r="R52" s="46"/>
      <c r="S52" s="44"/>
      <c r="T52" s="46"/>
      <c r="AQ52" s="49"/>
      <c r="AR52" s="4"/>
    </row>
    <row r="53" spans="4:44" s="5" customFormat="1" x14ac:dyDescent="0.25">
      <c r="D53" s="49"/>
      <c r="I53" s="7"/>
      <c r="K53" s="39"/>
      <c r="R53" s="44"/>
      <c r="S53" s="44"/>
      <c r="T53" s="44"/>
      <c r="AQ53" s="8"/>
      <c r="AR53" s="4"/>
    </row>
    <row r="54" spans="4:44" s="8" customFormat="1" x14ac:dyDescent="0.25">
      <c r="D54" s="49"/>
      <c r="F54" s="5"/>
      <c r="I54" s="52"/>
      <c r="K54" s="39"/>
      <c r="R54" s="46"/>
      <c r="S54" s="44"/>
      <c r="T54" s="46"/>
      <c r="AR54" s="4"/>
    </row>
    <row r="55" spans="4:44" s="5" customFormat="1" x14ac:dyDescent="0.25">
      <c r="D55" s="49"/>
      <c r="I55" s="7"/>
      <c r="K55" s="39"/>
      <c r="R55" s="44"/>
      <c r="S55" s="44"/>
      <c r="T55" s="44"/>
      <c r="AR55" s="4"/>
    </row>
    <row r="56" spans="4:44" s="8" customFormat="1" x14ac:dyDescent="0.25">
      <c r="D56" s="49"/>
      <c r="F56" s="5"/>
      <c r="I56" s="52"/>
      <c r="K56" s="39"/>
      <c r="R56" s="46"/>
      <c r="S56" s="44"/>
      <c r="T56" s="46"/>
      <c r="AR56" s="4"/>
    </row>
    <row r="57" spans="4:44" s="5" customFormat="1" x14ac:dyDescent="0.25">
      <c r="D57" s="49"/>
      <c r="I57" s="7"/>
      <c r="K57" s="39"/>
      <c r="R57" s="44"/>
      <c r="S57" s="44"/>
      <c r="T57" s="44"/>
      <c r="AQ57" s="49"/>
      <c r="AR57" s="4"/>
    </row>
    <row r="58" spans="4:44" s="8" customFormat="1" x14ac:dyDescent="0.25">
      <c r="D58" s="49"/>
      <c r="F58" s="5"/>
      <c r="I58" s="52"/>
      <c r="K58" s="39"/>
      <c r="R58" s="46"/>
      <c r="S58" s="44"/>
      <c r="T58" s="46"/>
      <c r="AR58" s="4"/>
    </row>
    <row r="59" spans="4:44" s="5" customFormat="1" x14ac:dyDescent="0.25">
      <c r="D59" s="49"/>
      <c r="I59" s="7"/>
      <c r="K59" s="39"/>
      <c r="R59" s="44"/>
      <c r="S59" s="44"/>
      <c r="T59" s="44"/>
      <c r="AR59" s="4"/>
    </row>
    <row r="60" spans="4:44" s="8" customFormat="1" x14ac:dyDescent="0.25">
      <c r="D60" s="49"/>
      <c r="F60" s="5"/>
      <c r="I60" s="52"/>
      <c r="K60" s="39"/>
      <c r="R60" s="46"/>
      <c r="S60" s="44"/>
      <c r="T60" s="46"/>
      <c r="AR60" s="4"/>
    </row>
    <row r="61" spans="4:44" s="5" customFormat="1" x14ac:dyDescent="0.25">
      <c r="D61" s="49"/>
      <c r="I61" s="7"/>
      <c r="K61" s="39"/>
      <c r="R61" s="44"/>
      <c r="S61" s="44"/>
      <c r="T61" s="44"/>
      <c r="AR61" s="4"/>
    </row>
    <row r="62" spans="4:44" s="8" customFormat="1" x14ac:dyDescent="0.25">
      <c r="D62" s="49"/>
      <c r="F62" s="5"/>
      <c r="I62" s="52"/>
      <c r="K62" s="39"/>
      <c r="R62" s="46"/>
      <c r="S62" s="44"/>
      <c r="T62" s="46"/>
      <c r="AR62" s="4"/>
    </row>
    <row r="63" spans="4:44" s="5" customFormat="1" x14ac:dyDescent="0.25">
      <c r="D63" s="49"/>
      <c r="I63" s="7"/>
      <c r="K63" s="39"/>
      <c r="R63" s="44"/>
      <c r="S63" s="44"/>
      <c r="T63" s="44"/>
      <c r="AR63" s="4"/>
    </row>
    <row r="64" spans="4:44" s="8" customFormat="1" x14ac:dyDescent="0.25">
      <c r="D64" s="49"/>
      <c r="F64" s="5"/>
      <c r="I64" s="52"/>
      <c r="K64" s="39"/>
      <c r="R64" s="46"/>
      <c r="S64" s="44"/>
      <c r="T64" s="46"/>
      <c r="AR64" s="4"/>
    </row>
    <row r="65" spans="4:44" s="5" customFormat="1" x14ac:dyDescent="0.25">
      <c r="D65" s="49"/>
      <c r="I65" s="7"/>
      <c r="K65" s="39"/>
      <c r="R65" s="44"/>
      <c r="S65" s="44"/>
      <c r="T65" s="44"/>
      <c r="AQ65" s="8"/>
      <c r="AR65" s="4"/>
    </row>
    <row r="66" spans="4:44" s="8" customFormat="1" x14ac:dyDescent="0.25">
      <c r="D66" s="49"/>
      <c r="F66" s="5"/>
      <c r="I66" s="52"/>
      <c r="K66" s="39"/>
      <c r="R66" s="46"/>
      <c r="S66" s="44"/>
      <c r="T66" s="46"/>
      <c r="AR66" s="4"/>
    </row>
    <row r="67" spans="4:44" s="5" customFormat="1" x14ac:dyDescent="0.25">
      <c r="D67" s="49"/>
      <c r="I67" s="7"/>
      <c r="K67" s="39"/>
      <c r="R67" s="44"/>
      <c r="S67" s="44"/>
      <c r="T67" s="44"/>
      <c r="AR67" s="4"/>
    </row>
    <row r="68" spans="4:44" s="8" customFormat="1" x14ac:dyDescent="0.25">
      <c r="D68" s="49"/>
      <c r="F68" s="5"/>
      <c r="I68" s="52"/>
      <c r="K68" s="39"/>
      <c r="R68" s="46"/>
      <c r="S68" s="44"/>
      <c r="T68" s="46"/>
      <c r="AQ68" s="5"/>
      <c r="AR68" s="4"/>
    </row>
    <row r="69" spans="4:44" s="5" customFormat="1" x14ac:dyDescent="0.25">
      <c r="D69" s="49"/>
      <c r="I69" s="7"/>
      <c r="K69" s="39"/>
      <c r="R69" s="44"/>
      <c r="S69" s="44"/>
      <c r="T69" s="44"/>
      <c r="AQ69" s="8"/>
      <c r="AR69" s="4"/>
    </row>
    <row r="70" spans="4:44" s="8" customFormat="1" x14ac:dyDescent="0.25">
      <c r="D70" s="49"/>
      <c r="F70" s="5"/>
      <c r="I70" s="52"/>
      <c r="K70" s="39"/>
      <c r="R70" s="46"/>
      <c r="S70" s="44"/>
      <c r="T70" s="46"/>
      <c r="AQ70" s="49"/>
      <c r="AR70" s="4"/>
    </row>
    <row r="71" spans="4:44" s="5" customFormat="1" x14ac:dyDescent="0.25">
      <c r="D71" s="49"/>
      <c r="I71" s="7"/>
      <c r="K71" s="39"/>
      <c r="R71" s="44"/>
      <c r="S71" s="44"/>
      <c r="T71" s="44"/>
      <c r="AQ71" s="8"/>
      <c r="AR71" s="4"/>
    </row>
    <row r="72" spans="4:44" s="8" customFormat="1" x14ac:dyDescent="0.25">
      <c r="D72" s="49"/>
      <c r="F72" s="5"/>
      <c r="I72" s="52"/>
      <c r="K72" s="39"/>
      <c r="R72" s="46"/>
      <c r="S72" s="44"/>
      <c r="T72" s="46"/>
      <c r="AQ72" s="49"/>
      <c r="AR72" s="4"/>
    </row>
    <row r="73" spans="4:44" s="5" customFormat="1" x14ac:dyDescent="0.25">
      <c r="D73" s="49"/>
      <c r="I73" s="7"/>
      <c r="K73" s="39"/>
      <c r="R73" s="44"/>
      <c r="S73" s="44"/>
      <c r="T73" s="44"/>
      <c r="AQ73" s="8"/>
      <c r="AR73" s="4"/>
    </row>
    <row r="74" spans="4:44" s="8" customFormat="1" x14ac:dyDescent="0.25">
      <c r="D74" s="49"/>
      <c r="F74" s="5"/>
      <c r="I74" s="52"/>
      <c r="K74" s="39"/>
      <c r="R74" s="46"/>
      <c r="S74" s="44"/>
      <c r="T74" s="46"/>
      <c r="AQ74" s="5"/>
      <c r="AR74" s="4"/>
    </row>
    <row r="75" spans="4:44" s="5" customFormat="1" x14ac:dyDescent="0.25">
      <c r="D75" s="49"/>
      <c r="I75" s="7"/>
      <c r="K75" s="39"/>
      <c r="R75" s="44"/>
      <c r="S75" s="44"/>
      <c r="T75" s="44"/>
      <c r="AQ75" s="8"/>
      <c r="AR75" s="4"/>
    </row>
    <row r="76" spans="4:44" s="8" customFormat="1" x14ac:dyDescent="0.25">
      <c r="D76" s="49"/>
      <c r="F76" s="5"/>
      <c r="I76" s="52"/>
      <c r="K76" s="39"/>
      <c r="R76" s="46"/>
      <c r="S76" s="44"/>
      <c r="T76" s="46"/>
      <c r="AQ76" s="49"/>
      <c r="AR76" s="4"/>
    </row>
    <row r="77" spans="4:44" s="5" customFormat="1" x14ac:dyDescent="0.25">
      <c r="D77" s="49"/>
      <c r="I77" s="7"/>
      <c r="K77" s="39"/>
      <c r="R77" s="44"/>
      <c r="S77" s="44"/>
      <c r="T77" s="44"/>
      <c r="AQ77" s="8"/>
      <c r="AR77" s="4"/>
    </row>
    <row r="78" spans="4:44" s="8" customFormat="1" x14ac:dyDescent="0.25">
      <c r="D78" s="49"/>
      <c r="F78" s="5"/>
      <c r="I78" s="52"/>
      <c r="K78" s="39"/>
      <c r="R78" s="46"/>
      <c r="S78" s="44"/>
      <c r="T78" s="46"/>
      <c r="AQ78" s="49"/>
      <c r="AR78" s="4"/>
    </row>
    <row r="79" spans="4:44" s="5" customFormat="1" x14ac:dyDescent="0.25">
      <c r="D79" s="49" t="str">
        <f t="shared" ref="D79:D130" si="0">IF(TRIM(F79)="","",COUNTIF($F$2:$F$200,F79))</f>
        <v/>
      </c>
      <c r="F79" s="5" t="str">
        <f t="shared" ref="F79:F130" si="1">IF(AND(LEN(TRIM(G79))=0,LEN(TRIM(H79))=0),"",CONCATENATE(TRIM(G79),", ",TRIM(H79)))</f>
        <v/>
      </c>
      <c r="I79" s="7"/>
      <c r="K79" s="39" t="str">
        <f t="shared" ref="K79:K130" si="2">IF(AND(TRIM(A79)&lt;&gt;"",TRIM(J79)&lt;&gt;""),IFERROR(DATEDIF(J79,A79,"Y"),""),"")</f>
        <v/>
      </c>
      <c r="R79" s="44"/>
      <c r="S79" s="44"/>
      <c r="T79" s="44"/>
      <c r="AQ79" s="8"/>
      <c r="AR79" s="4" t="str">
        <f t="shared" ref="AR79:AR130" si="3">IF(R79&lt;&gt;"",R79*1440,"")</f>
        <v/>
      </c>
    </row>
    <row r="80" spans="4:44" s="8" customFormat="1" x14ac:dyDescent="0.25">
      <c r="D80" s="49" t="str">
        <f t="shared" si="0"/>
        <v/>
      </c>
      <c r="F80" s="5" t="str">
        <f t="shared" si="1"/>
        <v/>
      </c>
      <c r="I80" s="52"/>
      <c r="K80" s="39" t="str">
        <f t="shared" si="2"/>
        <v/>
      </c>
      <c r="R80" s="46"/>
      <c r="S80" s="44"/>
      <c r="T80" s="46"/>
      <c r="AQ80" s="49"/>
      <c r="AR80" s="4" t="str">
        <f t="shared" si="3"/>
        <v/>
      </c>
    </row>
    <row r="81" spans="4:44" s="5" customFormat="1" x14ac:dyDescent="0.25">
      <c r="D81" s="49" t="str">
        <f t="shared" si="0"/>
        <v/>
      </c>
      <c r="F81" s="5" t="str">
        <f t="shared" si="1"/>
        <v/>
      </c>
      <c r="I81" s="7"/>
      <c r="K81" s="39" t="str">
        <f t="shared" si="2"/>
        <v/>
      </c>
      <c r="R81" s="44"/>
      <c r="S81" s="44"/>
      <c r="T81" s="44"/>
      <c r="AQ81" s="8"/>
      <c r="AR81" s="4" t="str">
        <f t="shared" si="3"/>
        <v/>
      </c>
    </row>
    <row r="82" spans="4:44" s="8" customFormat="1" x14ac:dyDescent="0.25">
      <c r="D82" s="49" t="str">
        <f t="shared" si="0"/>
        <v/>
      </c>
      <c r="F82" s="5" t="str">
        <f t="shared" si="1"/>
        <v/>
      </c>
      <c r="I82" s="52"/>
      <c r="K82" s="39" t="str">
        <f t="shared" si="2"/>
        <v/>
      </c>
      <c r="R82" s="46"/>
      <c r="S82" s="44"/>
      <c r="T82" s="46"/>
      <c r="AQ82" s="49"/>
      <c r="AR82" s="4" t="str">
        <f t="shared" si="3"/>
        <v/>
      </c>
    </row>
    <row r="83" spans="4:44" s="5" customFormat="1" x14ac:dyDescent="0.25">
      <c r="D83" s="49" t="str">
        <f t="shared" si="0"/>
        <v/>
      </c>
      <c r="F83" s="5" t="str">
        <f t="shared" si="1"/>
        <v/>
      </c>
      <c r="I83" s="7"/>
      <c r="K83" s="39" t="str">
        <f t="shared" si="2"/>
        <v/>
      </c>
      <c r="R83" s="44"/>
      <c r="S83" s="44"/>
      <c r="T83" s="44"/>
      <c r="AQ83" s="8"/>
      <c r="AR83" s="4" t="str">
        <f t="shared" si="3"/>
        <v/>
      </c>
    </row>
    <row r="84" spans="4:44" s="8" customFormat="1" x14ac:dyDescent="0.25">
      <c r="D84" s="49" t="str">
        <f t="shared" si="0"/>
        <v/>
      </c>
      <c r="F84" s="5" t="str">
        <f t="shared" si="1"/>
        <v/>
      </c>
      <c r="I84" s="52"/>
      <c r="K84" s="39" t="str">
        <f t="shared" si="2"/>
        <v/>
      </c>
      <c r="R84" s="46"/>
      <c r="S84" s="44"/>
      <c r="T84" s="46"/>
      <c r="AQ84" s="49"/>
      <c r="AR84" s="4" t="str">
        <f t="shared" si="3"/>
        <v/>
      </c>
    </row>
    <row r="85" spans="4:44" s="5" customFormat="1" x14ac:dyDescent="0.25">
      <c r="D85" s="49" t="str">
        <f t="shared" si="0"/>
        <v/>
      </c>
      <c r="F85" s="5" t="str">
        <f t="shared" si="1"/>
        <v/>
      </c>
      <c r="I85" s="7"/>
      <c r="K85" s="39" t="str">
        <f t="shared" si="2"/>
        <v/>
      </c>
      <c r="R85" s="44"/>
      <c r="S85" s="44"/>
      <c r="T85" s="44"/>
      <c r="AQ85" s="8"/>
      <c r="AR85" s="4" t="str">
        <f t="shared" si="3"/>
        <v/>
      </c>
    </row>
    <row r="86" spans="4:44" s="8" customFormat="1" x14ac:dyDescent="0.25">
      <c r="D86" s="49" t="str">
        <f t="shared" si="0"/>
        <v/>
      </c>
      <c r="F86" s="5" t="str">
        <f t="shared" si="1"/>
        <v/>
      </c>
      <c r="I86" s="52"/>
      <c r="K86" s="39" t="str">
        <f t="shared" si="2"/>
        <v/>
      </c>
      <c r="R86" s="46"/>
      <c r="S86" s="44"/>
      <c r="T86" s="46"/>
      <c r="AQ86" s="49"/>
      <c r="AR86" s="4" t="str">
        <f t="shared" si="3"/>
        <v/>
      </c>
    </row>
    <row r="87" spans="4:44" s="5" customFormat="1" x14ac:dyDescent="0.25">
      <c r="D87" s="49" t="str">
        <f t="shared" si="0"/>
        <v/>
      </c>
      <c r="F87" s="5" t="str">
        <f t="shared" si="1"/>
        <v/>
      </c>
      <c r="I87" s="7"/>
      <c r="K87" s="39" t="str">
        <f t="shared" si="2"/>
        <v/>
      </c>
      <c r="R87" s="44"/>
      <c r="S87" s="44"/>
      <c r="T87" s="44"/>
      <c r="AQ87" s="8"/>
      <c r="AR87" s="4" t="str">
        <f t="shared" si="3"/>
        <v/>
      </c>
    </row>
    <row r="88" spans="4:44" s="8" customFormat="1" x14ac:dyDescent="0.25">
      <c r="D88" s="49" t="str">
        <f t="shared" si="0"/>
        <v/>
      </c>
      <c r="F88" s="5" t="str">
        <f t="shared" si="1"/>
        <v/>
      </c>
      <c r="I88" s="52"/>
      <c r="K88" s="39" t="str">
        <f t="shared" si="2"/>
        <v/>
      </c>
      <c r="R88" s="46"/>
      <c r="S88" s="44"/>
      <c r="T88" s="46"/>
      <c r="AR88" s="4" t="str">
        <f t="shared" si="3"/>
        <v/>
      </c>
    </row>
    <row r="89" spans="4:44" s="5" customFormat="1" x14ac:dyDescent="0.25">
      <c r="D89" s="49" t="str">
        <f t="shared" si="0"/>
        <v/>
      </c>
      <c r="F89" s="5" t="str">
        <f t="shared" si="1"/>
        <v/>
      </c>
      <c r="I89" s="7"/>
      <c r="K89" s="39" t="str">
        <f t="shared" si="2"/>
        <v/>
      </c>
      <c r="R89" s="44"/>
      <c r="S89" s="44"/>
      <c r="T89" s="44"/>
      <c r="AQ89" s="49"/>
      <c r="AR89" s="4" t="str">
        <f t="shared" si="3"/>
        <v/>
      </c>
    </row>
    <row r="90" spans="4:44" s="8" customFormat="1" x14ac:dyDescent="0.25">
      <c r="D90" s="49" t="str">
        <f t="shared" si="0"/>
        <v/>
      </c>
      <c r="F90" s="5" t="str">
        <f t="shared" si="1"/>
        <v/>
      </c>
      <c r="I90" s="52"/>
      <c r="K90" s="39" t="str">
        <f t="shared" si="2"/>
        <v/>
      </c>
      <c r="R90" s="46"/>
      <c r="S90" s="44"/>
      <c r="T90" s="46"/>
      <c r="AR90" s="4" t="str">
        <f t="shared" si="3"/>
        <v/>
      </c>
    </row>
    <row r="91" spans="4:44" s="5" customFormat="1" x14ac:dyDescent="0.25">
      <c r="D91" s="49" t="str">
        <f t="shared" si="0"/>
        <v/>
      </c>
      <c r="F91" s="5" t="str">
        <f t="shared" si="1"/>
        <v/>
      </c>
      <c r="I91" s="7"/>
      <c r="K91" s="39" t="str">
        <f t="shared" si="2"/>
        <v/>
      </c>
      <c r="R91" s="44"/>
      <c r="S91" s="44"/>
      <c r="T91" s="44"/>
      <c r="AQ91" s="8"/>
      <c r="AR91" s="4" t="str">
        <f t="shared" si="3"/>
        <v/>
      </c>
    </row>
    <row r="92" spans="4:44" s="8" customFormat="1" x14ac:dyDescent="0.25">
      <c r="D92" s="49" t="str">
        <f t="shared" si="0"/>
        <v/>
      </c>
      <c r="F92" s="5" t="str">
        <f t="shared" si="1"/>
        <v/>
      </c>
      <c r="I92" s="52"/>
      <c r="K92" s="39" t="str">
        <f t="shared" si="2"/>
        <v/>
      </c>
      <c r="R92" s="46"/>
      <c r="S92" s="44"/>
      <c r="T92" s="46"/>
      <c r="AQ92" s="5"/>
      <c r="AR92" s="4" t="str">
        <f t="shared" si="3"/>
        <v/>
      </c>
    </row>
    <row r="93" spans="4:44" s="5" customFormat="1" x14ac:dyDescent="0.25">
      <c r="D93" s="49" t="str">
        <f t="shared" si="0"/>
        <v/>
      </c>
      <c r="F93" s="5" t="str">
        <f t="shared" si="1"/>
        <v/>
      </c>
      <c r="I93" s="7"/>
      <c r="K93" s="39" t="str">
        <f t="shared" si="2"/>
        <v/>
      </c>
      <c r="R93" s="44"/>
      <c r="S93" s="44"/>
      <c r="T93" s="44"/>
      <c r="AQ93" s="8"/>
      <c r="AR93" s="4" t="str">
        <f t="shared" si="3"/>
        <v/>
      </c>
    </row>
    <row r="94" spans="4:44" s="8" customFormat="1" x14ac:dyDescent="0.25">
      <c r="D94" s="49" t="str">
        <f t="shared" si="0"/>
        <v/>
      </c>
      <c r="F94" s="5" t="str">
        <f t="shared" si="1"/>
        <v/>
      </c>
      <c r="I94" s="52"/>
      <c r="K94" s="39" t="str">
        <f t="shared" si="2"/>
        <v/>
      </c>
      <c r="R94" s="46"/>
      <c r="S94" s="44"/>
      <c r="T94" s="46"/>
      <c r="AQ94" s="49"/>
      <c r="AR94" s="4" t="str">
        <f t="shared" si="3"/>
        <v/>
      </c>
    </row>
    <row r="95" spans="4:44" s="5" customFormat="1" x14ac:dyDescent="0.25">
      <c r="D95" s="49" t="str">
        <f t="shared" si="0"/>
        <v/>
      </c>
      <c r="F95" s="5" t="str">
        <f t="shared" si="1"/>
        <v/>
      </c>
      <c r="I95" s="7"/>
      <c r="K95" s="39" t="str">
        <f t="shared" si="2"/>
        <v/>
      </c>
      <c r="R95" s="44"/>
      <c r="S95" s="44"/>
      <c r="T95" s="44"/>
      <c r="AR95" s="4" t="str">
        <f t="shared" si="3"/>
        <v/>
      </c>
    </row>
    <row r="96" spans="4:44" s="8" customFormat="1" x14ac:dyDescent="0.25">
      <c r="D96" s="49" t="str">
        <f t="shared" si="0"/>
        <v/>
      </c>
      <c r="F96" s="5" t="str">
        <f t="shared" si="1"/>
        <v/>
      </c>
      <c r="I96" s="52"/>
      <c r="K96" s="39" t="str">
        <f t="shared" si="2"/>
        <v/>
      </c>
      <c r="R96" s="46"/>
      <c r="S96" s="44"/>
      <c r="T96" s="46"/>
      <c r="AR96" s="4" t="str">
        <f t="shared" si="3"/>
        <v/>
      </c>
    </row>
    <row r="97" spans="4:44" s="5" customFormat="1" x14ac:dyDescent="0.25">
      <c r="D97" s="49" t="str">
        <f t="shared" si="0"/>
        <v/>
      </c>
      <c r="F97" s="5" t="str">
        <f t="shared" si="1"/>
        <v/>
      </c>
      <c r="I97" s="7"/>
      <c r="K97" s="39" t="str">
        <f t="shared" si="2"/>
        <v/>
      </c>
      <c r="R97" s="44"/>
      <c r="S97" s="44"/>
      <c r="T97" s="44"/>
      <c r="AR97" s="4" t="str">
        <f t="shared" si="3"/>
        <v/>
      </c>
    </row>
    <row r="98" spans="4:44" s="8" customFormat="1" x14ac:dyDescent="0.25">
      <c r="D98" s="49" t="str">
        <f t="shared" si="0"/>
        <v/>
      </c>
      <c r="F98" s="5" t="str">
        <f t="shared" si="1"/>
        <v/>
      </c>
      <c r="I98" s="52"/>
      <c r="K98" s="39" t="str">
        <f t="shared" si="2"/>
        <v/>
      </c>
      <c r="R98" s="46"/>
      <c r="S98" s="44"/>
      <c r="T98" s="46"/>
      <c r="AR98" s="4" t="str">
        <f t="shared" si="3"/>
        <v/>
      </c>
    </row>
    <row r="99" spans="4:44" s="5" customFormat="1" x14ac:dyDescent="0.25">
      <c r="D99" s="49" t="str">
        <f t="shared" si="0"/>
        <v/>
      </c>
      <c r="F99" s="5" t="str">
        <f t="shared" si="1"/>
        <v/>
      </c>
      <c r="I99" s="7"/>
      <c r="K99" s="39" t="str">
        <f t="shared" si="2"/>
        <v/>
      </c>
      <c r="R99" s="44"/>
      <c r="S99" s="44"/>
      <c r="T99" s="44"/>
      <c r="AR99" s="4" t="str">
        <f t="shared" si="3"/>
        <v/>
      </c>
    </row>
    <row r="100" spans="4:44" s="8" customFormat="1" x14ac:dyDescent="0.25">
      <c r="D100" s="49" t="str">
        <f t="shared" si="0"/>
        <v/>
      </c>
      <c r="F100" s="5" t="str">
        <f t="shared" si="1"/>
        <v/>
      </c>
      <c r="I100" s="52"/>
      <c r="K100" s="39" t="str">
        <f t="shared" si="2"/>
        <v/>
      </c>
      <c r="R100" s="46"/>
      <c r="S100" s="44"/>
      <c r="T100" s="46"/>
      <c r="AR100" s="4" t="str">
        <f t="shared" si="3"/>
        <v/>
      </c>
    </row>
    <row r="101" spans="4:44" s="5" customFormat="1" x14ac:dyDescent="0.25">
      <c r="D101" s="49" t="str">
        <f t="shared" si="0"/>
        <v/>
      </c>
      <c r="F101" s="5" t="str">
        <f t="shared" si="1"/>
        <v/>
      </c>
      <c r="I101" s="7"/>
      <c r="K101" s="39" t="str">
        <f t="shared" si="2"/>
        <v/>
      </c>
      <c r="R101" s="44"/>
      <c r="S101" s="44"/>
      <c r="T101" s="44"/>
      <c r="AR101" s="4" t="str">
        <f t="shared" si="3"/>
        <v/>
      </c>
    </row>
    <row r="102" spans="4:44" s="8" customFormat="1" x14ac:dyDescent="0.25">
      <c r="D102" s="49" t="str">
        <f t="shared" si="0"/>
        <v/>
      </c>
      <c r="F102" s="5" t="str">
        <f t="shared" si="1"/>
        <v/>
      </c>
      <c r="I102" s="52"/>
      <c r="K102" s="39" t="str">
        <f t="shared" si="2"/>
        <v/>
      </c>
      <c r="R102" s="46"/>
      <c r="S102" s="44"/>
      <c r="T102" s="46"/>
      <c r="AR102" s="4" t="str">
        <f t="shared" si="3"/>
        <v/>
      </c>
    </row>
    <row r="103" spans="4:44" s="5" customFormat="1" x14ac:dyDescent="0.25">
      <c r="D103" s="49" t="str">
        <f t="shared" si="0"/>
        <v/>
      </c>
      <c r="F103" s="5" t="str">
        <f t="shared" si="1"/>
        <v/>
      </c>
      <c r="I103" s="7"/>
      <c r="K103" s="39" t="str">
        <f t="shared" si="2"/>
        <v/>
      </c>
      <c r="R103" s="44"/>
      <c r="S103" s="44"/>
      <c r="T103" s="44"/>
      <c r="AR103" s="4" t="str">
        <f t="shared" si="3"/>
        <v/>
      </c>
    </row>
    <row r="104" spans="4:44" s="8" customFormat="1" x14ac:dyDescent="0.25">
      <c r="D104" s="49" t="str">
        <f t="shared" si="0"/>
        <v/>
      </c>
      <c r="F104" s="5" t="str">
        <f t="shared" si="1"/>
        <v/>
      </c>
      <c r="I104" s="52"/>
      <c r="K104" s="39" t="str">
        <f t="shared" si="2"/>
        <v/>
      </c>
      <c r="R104" s="46"/>
      <c r="S104" s="44"/>
      <c r="T104" s="46"/>
      <c r="AR104" s="4" t="str">
        <f t="shared" si="3"/>
        <v/>
      </c>
    </row>
    <row r="105" spans="4:44" s="5" customFormat="1" x14ac:dyDescent="0.25">
      <c r="D105" s="49" t="str">
        <f t="shared" si="0"/>
        <v/>
      </c>
      <c r="F105" s="5" t="str">
        <f t="shared" si="1"/>
        <v/>
      </c>
      <c r="I105" s="7"/>
      <c r="K105" s="39" t="str">
        <f t="shared" si="2"/>
        <v/>
      </c>
      <c r="R105" s="44"/>
      <c r="S105" s="44"/>
      <c r="T105" s="44"/>
      <c r="AR105" s="4" t="str">
        <f t="shared" si="3"/>
        <v/>
      </c>
    </row>
    <row r="106" spans="4:44" s="8" customFormat="1" x14ac:dyDescent="0.25">
      <c r="D106" s="49" t="str">
        <f t="shared" si="0"/>
        <v/>
      </c>
      <c r="F106" s="5" t="str">
        <f t="shared" si="1"/>
        <v/>
      </c>
      <c r="I106" s="52"/>
      <c r="K106" s="39" t="str">
        <f t="shared" si="2"/>
        <v/>
      </c>
      <c r="R106" s="46"/>
      <c r="S106" s="44"/>
      <c r="T106" s="46"/>
      <c r="AR106" s="4" t="str">
        <f t="shared" si="3"/>
        <v/>
      </c>
    </row>
    <row r="107" spans="4:44" s="5" customFormat="1" x14ac:dyDescent="0.25">
      <c r="D107" s="49" t="str">
        <f t="shared" si="0"/>
        <v/>
      </c>
      <c r="F107" s="5" t="str">
        <f t="shared" si="1"/>
        <v/>
      </c>
      <c r="I107" s="7"/>
      <c r="K107" s="39" t="str">
        <f t="shared" si="2"/>
        <v/>
      </c>
      <c r="R107" s="44"/>
      <c r="S107" s="44"/>
      <c r="T107" s="44"/>
      <c r="AR107" s="4" t="str">
        <f t="shared" si="3"/>
        <v/>
      </c>
    </row>
    <row r="108" spans="4:44" s="8" customFormat="1" x14ac:dyDescent="0.25">
      <c r="D108" s="49" t="str">
        <f t="shared" si="0"/>
        <v/>
      </c>
      <c r="F108" s="5" t="str">
        <f t="shared" si="1"/>
        <v/>
      </c>
      <c r="I108" s="52"/>
      <c r="K108" s="39" t="str">
        <f t="shared" si="2"/>
        <v/>
      </c>
      <c r="R108" s="46"/>
      <c r="S108" s="44"/>
      <c r="T108" s="46"/>
      <c r="AR108" s="4" t="str">
        <f t="shared" si="3"/>
        <v/>
      </c>
    </row>
    <row r="109" spans="4:44" s="5" customFormat="1" x14ac:dyDescent="0.25">
      <c r="D109" s="49" t="str">
        <f t="shared" si="0"/>
        <v/>
      </c>
      <c r="F109" s="5" t="str">
        <f t="shared" si="1"/>
        <v/>
      </c>
      <c r="I109" s="7"/>
      <c r="K109" s="39" t="str">
        <f t="shared" si="2"/>
        <v/>
      </c>
      <c r="R109" s="44"/>
      <c r="S109" s="44"/>
      <c r="T109" s="44"/>
      <c r="AR109" s="4" t="str">
        <f t="shared" si="3"/>
        <v/>
      </c>
    </row>
    <row r="110" spans="4:44" s="8" customFormat="1" x14ac:dyDescent="0.25">
      <c r="D110" s="49" t="str">
        <f t="shared" si="0"/>
        <v/>
      </c>
      <c r="F110" s="5" t="str">
        <f t="shared" si="1"/>
        <v/>
      </c>
      <c r="I110" s="52"/>
      <c r="K110" s="39" t="str">
        <f t="shared" si="2"/>
        <v/>
      </c>
      <c r="R110" s="46"/>
      <c r="S110" s="44"/>
      <c r="T110" s="46"/>
      <c r="AR110" s="4" t="str">
        <f t="shared" si="3"/>
        <v/>
      </c>
    </row>
    <row r="111" spans="4:44" s="5" customFormat="1" x14ac:dyDescent="0.25">
      <c r="D111" s="49" t="str">
        <f t="shared" si="0"/>
        <v/>
      </c>
      <c r="F111" s="5" t="str">
        <f t="shared" si="1"/>
        <v/>
      </c>
      <c r="I111" s="7"/>
      <c r="K111" s="39" t="str">
        <f t="shared" si="2"/>
        <v/>
      </c>
      <c r="R111" s="44"/>
      <c r="S111" s="44"/>
      <c r="T111" s="44"/>
      <c r="AR111" s="4" t="str">
        <f t="shared" si="3"/>
        <v/>
      </c>
    </row>
    <row r="112" spans="4:44" s="8" customFormat="1" x14ac:dyDescent="0.25">
      <c r="D112" s="49" t="str">
        <f t="shared" si="0"/>
        <v/>
      </c>
      <c r="F112" s="5" t="str">
        <f t="shared" si="1"/>
        <v/>
      </c>
      <c r="I112" s="52"/>
      <c r="K112" s="39" t="str">
        <f t="shared" si="2"/>
        <v/>
      </c>
      <c r="R112" s="46"/>
      <c r="S112" s="44"/>
      <c r="T112" s="46"/>
      <c r="AR112" s="4" t="str">
        <f t="shared" si="3"/>
        <v/>
      </c>
    </row>
    <row r="113" spans="4:44" s="5" customFormat="1" x14ac:dyDescent="0.25">
      <c r="D113" s="49" t="str">
        <f t="shared" si="0"/>
        <v/>
      </c>
      <c r="F113" s="5" t="str">
        <f t="shared" si="1"/>
        <v/>
      </c>
      <c r="I113" s="7"/>
      <c r="K113" s="39" t="str">
        <f t="shared" si="2"/>
        <v/>
      </c>
      <c r="R113" s="44"/>
      <c r="S113" s="44"/>
      <c r="T113" s="44"/>
      <c r="AR113" s="4" t="str">
        <f t="shared" si="3"/>
        <v/>
      </c>
    </row>
    <row r="114" spans="4:44" s="8" customFormat="1" x14ac:dyDescent="0.25">
      <c r="D114" s="49" t="str">
        <f t="shared" si="0"/>
        <v/>
      </c>
      <c r="F114" s="5" t="str">
        <f t="shared" si="1"/>
        <v/>
      </c>
      <c r="I114" s="52"/>
      <c r="K114" s="39" t="str">
        <f t="shared" si="2"/>
        <v/>
      </c>
      <c r="R114" s="46"/>
      <c r="S114" s="44"/>
      <c r="T114" s="46"/>
      <c r="AR114" s="4" t="str">
        <f t="shared" si="3"/>
        <v/>
      </c>
    </row>
    <row r="115" spans="4:44" s="5" customFormat="1" x14ac:dyDescent="0.25">
      <c r="D115" s="49" t="str">
        <f t="shared" si="0"/>
        <v/>
      </c>
      <c r="F115" s="5" t="str">
        <f t="shared" si="1"/>
        <v/>
      </c>
      <c r="I115" s="7"/>
      <c r="K115" s="39" t="str">
        <f t="shared" si="2"/>
        <v/>
      </c>
      <c r="R115" s="44"/>
      <c r="S115" s="44"/>
      <c r="T115" s="44"/>
      <c r="AR115" s="4" t="str">
        <f t="shared" si="3"/>
        <v/>
      </c>
    </row>
    <row r="116" spans="4:44" s="8" customFormat="1" x14ac:dyDescent="0.25">
      <c r="D116" s="49" t="str">
        <f t="shared" si="0"/>
        <v/>
      </c>
      <c r="F116" s="5" t="str">
        <f t="shared" si="1"/>
        <v/>
      </c>
      <c r="I116" s="52"/>
      <c r="K116" s="39" t="str">
        <f t="shared" si="2"/>
        <v/>
      </c>
      <c r="R116" s="46"/>
      <c r="S116" s="44"/>
      <c r="T116" s="46"/>
      <c r="AR116" s="4" t="str">
        <f t="shared" si="3"/>
        <v/>
      </c>
    </row>
    <row r="117" spans="4:44" s="5" customFormat="1" x14ac:dyDescent="0.25">
      <c r="D117" s="49" t="str">
        <f t="shared" si="0"/>
        <v/>
      </c>
      <c r="F117" s="5" t="str">
        <f t="shared" si="1"/>
        <v/>
      </c>
      <c r="I117" s="7"/>
      <c r="K117" s="39" t="str">
        <f t="shared" si="2"/>
        <v/>
      </c>
      <c r="R117" s="44"/>
      <c r="S117" s="44"/>
      <c r="T117" s="44"/>
      <c r="AR117" s="4" t="str">
        <f t="shared" si="3"/>
        <v/>
      </c>
    </row>
    <row r="118" spans="4:44" s="8" customFormat="1" x14ac:dyDescent="0.25">
      <c r="D118" s="49" t="str">
        <f t="shared" si="0"/>
        <v/>
      </c>
      <c r="F118" s="5" t="str">
        <f t="shared" si="1"/>
        <v/>
      </c>
      <c r="I118" s="52"/>
      <c r="K118" s="39" t="str">
        <f t="shared" si="2"/>
        <v/>
      </c>
      <c r="R118" s="46"/>
      <c r="S118" s="44"/>
      <c r="T118" s="46"/>
      <c r="AR118" s="4" t="str">
        <f t="shared" si="3"/>
        <v/>
      </c>
    </row>
    <row r="119" spans="4:44" s="5" customFormat="1" x14ac:dyDescent="0.25">
      <c r="D119" s="49" t="str">
        <f t="shared" si="0"/>
        <v/>
      </c>
      <c r="F119" s="5" t="str">
        <f t="shared" si="1"/>
        <v/>
      </c>
      <c r="I119" s="7"/>
      <c r="K119" s="39" t="str">
        <f t="shared" si="2"/>
        <v/>
      </c>
      <c r="R119" s="44"/>
      <c r="S119" s="44"/>
      <c r="T119" s="44"/>
      <c r="AR119" s="4" t="str">
        <f t="shared" si="3"/>
        <v/>
      </c>
    </row>
    <row r="120" spans="4:44" s="8" customFormat="1" x14ac:dyDescent="0.25">
      <c r="D120" s="49" t="str">
        <f t="shared" si="0"/>
        <v/>
      </c>
      <c r="F120" s="5" t="str">
        <f t="shared" si="1"/>
        <v/>
      </c>
      <c r="I120" s="52"/>
      <c r="K120" s="39" t="str">
        <f t="shared" si="2"/>
        <v/>
      </c>
      <c r="R120" s="46"/>
      <c r="S120" s="44"/>
      <c r="T120" s="46"/>
      <c r="AR120" s="4" t="str">
        <f t="shared" si="3"/>
        <v/>
      </c>
    </row>
    <row r="121" spans="4:44" s="5" customFormat="1" x14ac:dyDescent="0.25">
      <c r="D121" s="49" t="str">
        <f t="shared" si="0"/>
        <v/>
      </c>
      <c r="F121" s="5" t="str">
        <f t="shared" si="1"/>
        <v/>
      </c>
      <c r="I121" s="7"/>
      <c r="K121" s="39" t="str">
        <f t="shared" si="2"/>
        <v/>
      </c>
      <c r="R121" s="44"/>
      <c r="S121" s="44"/>
      <c r="T121" s="44"/>
      <c r="AR121" s="4" t="str">
        <f t="shared" si="3"/>
        <v/>
      </c>
    </row>
    <row r="122" spans="4:44" s="8" customFormat="1" x14ac:dyDescent="0.25">
      <c r="D122" s="49" t="str">
        <f t="shared" si="0"/>
        <v/>
      </c>
      <c r="F122" s="5" t="str">
        <f t="shared" si="1"/>
        <v/>
      </c>
      <c r="I122" s="52"/>
      <c r="K122" s="39" t="str">
        <f t="shared" si="2"/>
        <v/>
      </c>
      <c r="R122" s="46"/>
      <c r="S122" s="44"/>
      <c r="T122" s="46"/>
      <c r="AR122" s="4" t="str">
        <f t="shared" si="3"/>
        <v/>
      </c>
    </row>
    <row r="123" spans="4:44" s="5" customFormat="1" x14ac:dyDescent="0.25">
      <c r="D123" s="49" t="str">
        <f t="shared" si="0"/>
        <v/>
      </c>
      <c r="F123" s="5" t="str">
        <f t="shared" si="1"/>
        <v/>
      </c>
      <c r="I123" s="7"/>
      <c r="K123" s="39" t="str">
        <f t="shared" si="2"/>
        <v/>
      </c>
      <c r="R123" s="44"/>
      <c r="S123" s="44"/>
      <c r="T123" s="44"/>
      <c r="AR123" s="4" t="str">
        <f t="shared" si="3"/>
        <v/>
      </c>
    </row>
    <row r="124" spans="4:44" s="8" customFormat="1" x14ac:dyDescent="0.25">
      <c r="D124" s="49" t="str">
        <f t="shared" si="0"/>
        <v/>
      </c>
      <c r="F124" s="5" t="str">
        <f t="shared" si="1"/>
        <v/>
      </c>
      <c r="I124" s="52"/>
      <c r="K124" s="39" t="str">
        <f t="shared" si="2"/>
        <v/>
      </c>
      <c r="R124" s="46"/>
      <c r="S124" s="44"/>
      <c r="T124" s="46"/>
      <c r="AR124" s="4" t="str">
        <f t="shared" si="3"/>
        <v/>
      </c>
    </row>
    <row r="125" spans="4:44" s="5" customFormat="1" x14ac:dyDescent="0.25">
      <c r="D125" s="49" t="str">
        <f t="shared" si="0"/>
        <v/>
      </c>
      <c r="F125" s="5" t="str">
        <f t="shared" si="1"/>
        <v/>
      </c>
      <c r="I125" s="7"/>
      <c r="K125" s="39" t="str">
        <f t="shared" si="2"/>
        <v/>
      </c>
      <c r="R125" s="44"/>
      <c r="S125" s="44"/>
      <c r="T125" s="44"/>
      <c r="AR125" s="4" t="str">
        <f t="shared" si="3"/>
        <v/>
      </c>
    </row>
    <row r="126" spans="4:44" s="8" customFormat="1" x14ac:dyDescent="0.25">
      <c r="D126" s="49" t="str">
        <f t="shared" si="0"/>
        <v/>
      </c>
      <c r="F126" s="5" t="str">
        <f t="shared" si="1"/>
        <v/>
      </c>
      <c r="I126" s="52"/>
      <c r="K126" s="39" t="str">
        <f t="shared" si="2"/>
        <v/>
      </c>
      <c r="R126" s="46"/>
      <c r="S126" s="44"/>
      <c r="T126" s="46"/>
      <c r="AR126" s="4" t="str">
        <f t="shared" si="3"/>
        <v/>
      </c>
    </row>
    <row r="127" spans="4:44" s="5" customFormat="1" x14ac:dyDescent="0.25">
      <c r="D127" s="49" t="str">
        <f t="shared" si="0"/>
        <v/>
      </c>
      <c r="F127" s="5" t="str">
        <f t="shared" si="1"/>
        <v/>
      </c>
      <c r="I127" s="7"/>
      <c r="K127" s="39" t="str">
        <f t="shared" si="2"/>
        <v/>
      </c>
      <c r="R127" s="44"/>
      <c r="S127" s="44"/>
      <c r="T127" s="44"/>
      <c r="AR127" s="4" t="str">
        <f t="shared" si="3"/>
        <v/>
      </c>
    </row>
    <row r="128" spans="4:44" s="8" customFormat="1" x14ac:dyDescent="0.25">
      <c r="D128" s="49" t="str">
        <f t="shared" si="0"/>
        <v/>
      </c>
      <c r="F128" s="5" t="str">
        <f t="shared" si="1"/>
        <v/>
      </c>
      <c r="I128" s="52"/>
      <c r="K128" s="39" t="str">
        <f t="shared" si="2"/>
        <v/>
      </c>
      <c r="R128" s="46"/>
      <c r="S128" s="44"/>
      <c r="T128" s="46"/>
      <c r="AR128" s="4" t="str">
        <f t="shared" si="3"/>
        <v/>
      </c>
    </row>
    <row r="129" spans="4:44" s="5" customFormat="1" x14ac:dyDescent="0.25">
      <c r="D129" s="49" t="str">
        <f t="shared" si="0"/>
        <v/>
      </c>
      <c r="F129" s="5" t="str">
        <f t="shared" si="1"/>
        <v/>
      </c>
      <c r="I129" s="7"/>
      <c r="K129" s="39" t="str">
        <f t="shared" si="2"/>
        <v/>
      </c>
      <c r="R129" s="44"/>
      <c r="S129" s="44"/>
      <c r="T129" s="44"/>
      <c r="AR129" s="4" t="str">
        <f t="shared" si="3"/>
        <v/>
      </c>
    </row>
    <row r="130" spans="4:44" s="8" customFormat="1" x14ac:dyDescent="0.25">
      <c r="D130" s="49" t="str">
        <f t="shared" si="0"/>
        <v/>
      </c>
      <c r="F130" s="5" t="str">
        <f t="shared" si="1"/>
        <v/>
      </c>
      <c r="I130" s="52"/>
      <c r="K130" s="39" t="str">
        <f t="shared" si="2"/>
        <v/>
      </c>
      <c r="R130" s="46"/>
      <c r="S130" s="44"/>
      <c r="T130" s="46"/>
      <c r="AR130" s="4" t="str">
        <f t="shared" si="3"/>
        <v/>
      </c>
    </row>
    <row r="131" spans="4:44" s="5" customFormat="1" x14ac:dyDescent="0.25">
      <c r="D131" s="49" t="str">
        <f t="shared" ref="D131:D192" si="4">IF(TRIM(F131)="","",COUNTIF($F$2:$F$200,F131))</f>
        <v/>
      </c>
      <c r="F131" s="5" t="str">
        <f t="shared" ref="F131:F191" si="5">IF(AND(LEN(TRIM(G131))=0,LEN(TRIM(H131))=0),"",CONCATENATE(TRIM(G131),", ",TRIM(H131)))</f>
        <v/>
      </c>
      <c r="I131" s="7"/>
      <c r="K131" s="39" t="str">
        <f t="shared" ref="K131:K191" si="6">IF(AND(TRIM(A131)&lt;&gt;"",TRIM(J131)&lt;&gt;""),IFERROR(DATEDIF(J131,A131,"Y"),""),"")</f>
        <v/>
      </c>
      <c r="R131" s="44"/>
      <c r="S131" s="44"/>
      <c r="T131" s="44"/>
      <c r="AR131" s="4" t="str">
        <f t="shared" ref="AR131:AR192" si="7">IF(R131&lt;&gt;"",R131*1440,"")</f>
        <v/>
      </c>
    </row>
    <row r="132" spans="4:44" s="8" customFormat="1" x14ac:dyDescent="0.25">
      <c r="D132" s="49" t="str">
        <f t="shared" si="4"/>
        <v/>
      </c>
      <c r="F132" s="5" t="str">
        <f t="shared" si="5"/>
        <v/>
      </c>
      <c r="I132" s="52"/>
      <c r="K132" s="39" t="str">
        <f t="shared" si="6"/>
        <v/>
      </c>
      <c r="R132" s="46"/>
      <c r="S132" s="44"/>
      <c r="T132" s="46"/>
      <c r="AR132" s="4" t="str">
        <f t="shared" si="7"/>
        <v/>
      </c>
    </row>
    <row r="133" spans="4:44" s="5" customFormat="1" x14ac:dyDescent="0.25">
      <c r="D133" s="49" t="str">
        <f t="shared" si="4"/>
        <v/>
      </c>
      <c r="F133" s="5" t="str">
        <f t="shared" si="5"/>
        <v/>
      </c>
      <c r="I133" s="7"/>
      <c r="K133" s="39" t="str">
        <f t="shared" si="6"/>
        <v/>
      </c>
      <c r="R133" s="44"/>
      <c r="S133" s="44"/>
      <c r="T133" s="44"/>
      <c r="AR133" s="4" t="str">
        <f t="shared" si="7"/>
        <v/>
      </c>
    </row>
    <row r="134" spans="4:44" s="8" customFormat="1" x14ac:dyDescent="0.25">
      <c r="D134" s="49" t="str">
        <f t="shared" si="4"/>
        <v/>
      </c>
      <c r="F134" s="5" t="str">
        <f t="shared" si="5"/>
        <v/>
      </c>
      <c r="I134" s="52"/>
      <c r="K134" s="39" t="str">
        <f t="shared" si="6"/>
        <v/>
      </c>
      <c r="R134" s="46"/>
      <c r="S134" s="44"/>
      <c r="T134" s="46"/>
      <c r="AR134" s="4" t="str">
        <f t="shared" si="7"/>
        <v/>
      </c>
    </row>
    <row r="135" spans="4:44" s="5" customFormat="1" x14ac:dyDescent="0.25">
      <c r="D135" s="49" t="str">
        <f t="shared" si="4"/>
        <v/>
      </c>
      <c r="F135" s="5" t="str">
        <f t="shared" si="5"/>
        <v/>
      </c>
      <c r="I135" s="7"/>
      <c r="K135" s="39" t="str">
        <f t="shared" si="6"/>
        <v/>
      </c>
      <c r="R135" s="44"/>
      <c r="S135" s="44"/>
      <c r="T135" s="44"/>
      <c r="AR135" s="4" t="str">
        <f t="shared" si="7"/>
        <v/>
      </c>
    </row>
    <row r="136" spans="4:44" s="8" customFormat="1" x14ac:dyDescent="0.25">
      <c r="D136" s="49" t="str">
        <f t="shared" si="4"/>
        <v/>
      </c>
      <c r="F136" s="5" t="str">
        <f t="shared" si="5"/>
        <v/>
      </c>
      <c r="I136" s="52"/>
      <c r="K136" s="39" t="str">
        <f t="shared" si="6"/>
        <v/>
      </c>
      <c r="R136" s="46"/>
      <c r="S136" s="44"/>
      <c r="T136" s="46"/>
      <c r="AR136" s="4" t="str">
        <f t="shared" si="7"/>
        <v/>
      </c>
    </row>
    <row r="137" spans="4:44" s="5" customFormat="1" x14ac:dyDescent="0.25">
      <c r="D137" s="49" t="str">
        <f t="shared" si="4"/>
        <v/>
      </c>
      <c r="F137" s="5" t="str">
        <f t="shared" si="5"/>
        <v/>
      </c>
      <c r="I137" s="7"/>
      <c r="K137" s="39" t="str">
        <f t="shared" si="6"/>
        <v/>
      </c>
      <c r="R137" s="44"/>
      <c r="S137" s="44"/>
      <c r="T137" s="44"/>
      <c r="AR137" s="4" t="str">
        <f t="shared" si="7"/>
        <v/>
      </c>
    </row>
    <row r="138" spans="4:44" s="8" customFormat="1" x14ac:dyDescent="0.25">
      <c r="D138" s="49" t="str">
        <f t="shared" si="4"/>
        <v/>
      </c>
      <c r="F138" s="5" t="str">
        <f t="shared" si="5"/>
        <v/>
      </c>
      <c r="I138" s="52"/>
      <c r="K138" s="39" t="str">
        <f t="shared" si="6"/>
        <v/>
      </c>
      <c r="R138" s="46"/>
      <c r="S138" s="44"/>
      <c r="T138" s="46"/>
      <c r="AR138" s="4" t="str">
        <f t="shared" si="7"/>
        <v/>
      </c>
    </row>
    <row r="139" spans="4:44" s="5" customFormat="1" x14ac:dyDescent="0.25">
      <c r="D139" s="49" t="str">
        <f t="shared" si="4"/>
        <v/>
      </c>
      <c r="F139" s="5" t="str">
        <f t="shared" si="5"/>
        <v/>
      </c>
      <c r="I139" s="7"/>
      <c r="K139" s="39" t="str">
        <f t="shared" si="6"/>
        <v/>
      </c>
      <c r="R139" s="44"/>
      <c r="S139" s="44"/>
      <c r="T139" s="44"/>
      <c r="AR139" s="4" t="str">
        <f t="shared" si="7"/>
        <v/>
      </c>
    </row>
    <row r="140" spans="4:44" s="8" customFormat="1" x14ac:dyDescent="0.25">
      <c r="D140" s="49" t="str">
        <f t="shared" si="4"/>
        <v/>
      </c>
      <c r="F140" s="5" t="str">
        <f t="shared" si="5"/>
        <v/>
      </c>
      <c r="I140" s="52"/>
      <c r="K140" s="39" t="str">
        <f t="shared" si="6"/>
        <v/>
      </c>
      <c r="R140" s="46"/>
      <c r="S140" s="44"/>
      <c r="T140" s="46"/>
      <c r="AR140" s="4" t="str">
        <f t="shared" si="7"/>
        <v/>
      </c>
    </row>
    <row r="141" spans="4:44" s="5" customFormat="1" x14ac:dyDescent="0.25">
      <c r="D141" s="49" t="str">
        <f t="shared" si="4"/>
        <v/>
      </c>
      <c r="F141" s="5" t="str">
        <f t="shared" si="5"/>
        <v/>
      </c>
      <c r="I141" s="7"/>
      <c r="K141" s="39" t="str">
        <f t="shared" si="6"/>
        <v/>
      </c>
      <c r="R141" s="44"/>
      <c r="S141" s="44"/>
      <c r="T141" s="44"/>
      <c r="AR141" s="4" t="str">
        <f t="shared" si="7"/>
        <v/>
      </c>
    </row>
    <row r="142" spans="4:44" s="8" customFormat="1" x14ac:dyDescent="0.25">
      <c r="D142" s="49" t="str">
        <f t="shared" si="4"/>
        <v/>
      </c>
      <c r="F142" s="5" t="str">
        <f t="shared" si="5"/>
        <v/>
      </c>
      <c r="I142" s="52"/>
      <c r="K142" s="39" t="str">
        <f t="shared" si="6"/>
        <v/>
      </c>
      <c r="R142" s="46"/>
      <c r="S142" s="44"/>
      <c r="T142" s="46"/>
      <c r="AR142" s="4" t="str">
        <f t="shared" si="7"/>
        <v/>
      </c>
    </row>
    <row r="143" spans="4:44" s="5" customFormat="1" x14ac:dyDescent="0.25">
      <c r="D143" s="49" t="str">
        <f t="shared" si="4"/>
        <v/>
      </c>
      <c r="F143" s="5" t="str">
        <f t="shared" si="5"/>
        <v/>
      </c>
      <c r="I143" s="7"/>
      <c r="K143" s="39" t="str">
        <f t="shared" si="6"/>
        <v/>
      </c>
      <c r="R143" s="44"/>
      <c r="S143" s="44"/>
      <c r="T143" s="44"/>
      <c r="AR143" s="4" t="str">
        <f t="shared" si="7"/>
        <v/>
      </c>
    </row>
    <row r="144" spans="4:44" s="8" customFormat="1" x14ac:dyDescent="0.25">
      <c r="D144" s="49" t="str">
        <f t="shared" si="4"/>
        <v/>
      </c>
      <c r="F144" s="5" t="str">
        <f t="shared" si="5"/>
        <v/>
      </c>
      <c r="I144" s="52"/>
      <c r="K144" s="39" t="str">
        <f t="shared" si="6"/>
        <v/>
      </c>
      <c r="R144" s="46"/>
      <c r="S144" s="44"/>
      <c r="T144" s="46"/>
      <c r="AR144" s="4" t="str">
        <f t="shared" si="7"/>
        <v/>
      </c>
    </row>
    <row r="145" spans="4:44" s="5" customFormat="1" x14ac:dyDescent="0.25">
      <c r="D145" s="49" t="str">
        <f t="shared" si="4"/>
        <v/>
      </c>
      <c r="F145" s="5" t="str">
        <f t="shared" si="5"/>
        <v/>
      </c>
      <c r="I145" s="7"/>
      <c r="K145" s="39" t="str">
        <f t="shared" si="6"/>
        <v/>
      </c>
      <c r="R145" s="44"/>
      <c r="S145" s="44"/>
      <c r="T145" s="44"/>
      <c r="AR145" s="4" t="str">
        <f t="shared" si="7"/>
        <v/>
      </c>
    </row>
    <row r="146" spans="4:44" s="8" customFormat="1" x14ac:dyDescent="0.25">
      <c r="D146" s="49" t="str">
        <f t="shared" si="4"/>
        <v/>
      </c>
      <c r="F146" s="5" t="str">
        <f t="shared" si="5"/>
        <v/>
      </c>
      <c r="I146" s="52"/>
      <c r="K146" s="39" t="str">
        <f t="shared" si="6"/>
        <v/>
      </c>
      <c r="R146" s="46"/>
      <c r="S146" s="44"/>
      <c r="T146" s="46"/>
      <c r="AR146" s="4" t="str">
        <f t="shared" si="7"/>
        <v/>
      </c>
    </row>
    <row r="147" spans="4:44" s="5" customFormat="1" x14ac:dyDescent="0.25">
      <c r="D147" s="49" t="str">
        <f t="shared" si="4"/>
        <v/>
      </c>
      <c r="F147" s="5" t="str">
        <f t="shared" si="5"/>
        <v/>
      </c>
      <c r="I147" s="7"/>
      <c r="K147" s="39" t="str">
        <f t="shared" si="6"/>
        <v/>
      </c>
      <c r="R147" s="44"/>
      <c r="S147" s="44"/>
      <c r="T147" s="44"/>
      <c r="AR147" s="4" t="str">
        <f t="shared" si="7"/>
        <v/>
      </c>
    </row>
    <row r="148" spans="4:44" s="8" customFormat="1" x14ac:dyDescent="0.25">
      <c r="D148" s="49" t="str">
        <f t="shared" si="4"/>
        <v/>
      </c>
      <c r="F148" s="5" t="str">
        <f t="shared" si="5"/>
        <v/>
      </c>
      <c r="I148" s="52"/>
      <c r="K148" s="39" t="str">
        <f t="shared" si="6"/>
        <v/>
      </c>
      <c r="R148" s="46"/>
      <c r="S148" s="44"/>
      <c r="T148" s="46"/>
      <c r="AR148" s="4" t="str">
        <f t="shared" si="7"/>
        <v/>
      </c>
    </row>
    <row r="149" spans="4:44" s="5" customFormat="1" x14ac:dyDescent="0.25">
      <c r="D149" s="49" t="str">
        <f t="shared" si="4"/>
        <v/>
      </c>
      <c r="F149" s="5" t="str">
        <f t="shared" si="5"/>
        <v/>
      </c>
      <c r="I149" s="7"/>
      <c r="K149" s="39" t="str">
        <f t="shared" si="6"/>
        <v/>
      </c>
      <c r="R149" s="44"/>
      <c r="S149" s="44"/>
      <c r="T149" s="44"/>
      <c r="AR149" s="4" t="str">
        <f t="shared" si="7"/>
        <v/>
      </c>
    </row>
    <row r="150" spans="4:44" s="8" customFormat="1" x14ac:dyDescent="0.25">
      <c r="D150" s="49" t="str">
        <f t="shared" si="4"/>
        <v/>
      </c>
      <c r="F150" s="5" t="str">
        <f t="shared" si="5"/>
        <v/>
      </c>
      <c r="I150" s="52"/>
      <c r="K150" s="39" t="str">
        <f t="shared" si="6"/>
        <v/>
      </c>
      <c r="R150" s="46"/>
      <c r="S150" s="44"/>
      <c r="T150" s="46"/>
      <c r="AR150" s="4" t="str">
        <f t="shared" si="7"/>
        <v/>
      </c>
    </row>
    <row r="151" spans="4:44" s="5" customFormat="1" x14ac:dyDescent="0.25">
      <c r="D151" s="49" t="str">
        <f t="shared" si="4"/>
        <v/>
      </c>
      <c r="F151" s="5" t="str">
        <f t="shared" si="5"/>
        <v/>
      </c>
      <c r="I151" s="7"/>
      <c r="K151" s="39" t="str">
        <f t="shared" si="6"/>
        <v/>
      </c>
      <c r="R151" s="44"/>
      <c r="S151" s="44"/>
      <c r="T151" s="44"/>
      <c r="AR151" s="4" t="str">
        <f t="shared" si="7"/>
        <v/>
      </c>
    </row>
    <row r="152" spans="4:44" s="8" customFormat="1" x14ac:dyDescent="0.25">
      <c r="D152" s="49" t="str">
        <f t="shared" si="4"/>
        <v/>
      </c>
      <c r="F152" s="5" t="str">
        <f t="shared" si="5"/>
        <v/>
      </c>
      <c r="I152" s="52"/>
      <c r="K152" s="39" t="str">
        <f t="shared" si="6"/>
        <v/>
      </c>
      <c r="R152" s="46"/>
      <c r="S152" s="44"/>
      <c r="T152" s="46"/>
      <c r="AR152" s="4" t="str">
        <f t="shared" si="7"/>
        <v/>
      </c>
    </row>
    <row r="153" spans="4:44" s="5" customFormat="1" x14ac:dyDescent="0.25">
      <c r="D153" s="49" t="str">
        <f t="shared" si="4"/>
        <v/>
      </c>
      <c r="F153" s="5" t="str">
        <f t="shared" si="5"/>
        <v/>
      </c>
      <c r="I153" s="7"/>
      <c r="K153" s="39" t="str">
        <f t="shared" si="6"/>
        <v/>
      </c>
      <c r="R153" s="44"/>
      <c r="S153" s="44"/>
      <c r="T153" s="44"/>
      <c r="AR153" s="4" t="str">
        <f t="shared" si="7"/>
        <v/>
      </c>
    </row>
    <row r="154" spans="4:44" s="8" customFormat="1" x14ac:dyDescent="0.25">
      <c r="D154" s="49" t="str">
        <f t="shared" si="4"/>
        <v/>
      </c>
      <c r="F154" s="5" t="str">
        <f t="shared" si="5"/>
        <v/>
      </c>
      <c r="I154" s="52"/>
      <c r="K154" s="39" t="str">
        <f t="shared" si="6"/>
        <v/>
      </c>
      <c r="R154" s="46"/>
      <c r="S154" s="44"/>
      <c r="T154" s="46"/>
      <c r="AR154" s="4" t="str">
        <f t="shared" si="7"/>
        <v/>
      </c>
    </row>
    <row r="155" spans="4:44" s="5" customFormat="1" x14ac:dyDescent="0.25">
      <c r="D155" s="49" t="str">
        <f t="shared" si="4"/>
        <v/>
      </c>
      <c r="F155" s="5" t="str">
        <f t="shared" si="5"/>
        <v/>
      </c>
      <c r="I155" s="7"/>
      <c r="K155" s="39" t="str">
        <f t="shared" si="6"/>
        <v/>
      </c>
      <c r="R155" s="44"/>
      <c r="S155" s="44"/>
      <c r="T155" s="44"/>
      <c r="AR155" s="4" t="str">
        <f t="shared" si="7"/>
        <v/>
      </c>
    </row>
    <row r="156" spans="4:44" s="8" customFormat="1" x14ac:dyDescent="0.25">
      <c r="D156" s="49" t="str">
        <f t="shared" si="4"/>
        <v/>
      </c>
      <c r="F156" s="5" t="str">
        <f t="shared" si="5"/>
        <v/>
      </c>
      <c r="I156" s="52"/>
      <c r="K156" s="39" t="str">
        <f t="shared" si="6"/>
        <v/>
      </c>
      <c r="R156" s="46"/>
      <c r="S156" s="44"/>
      <c r="T156" s="46"/>
      <c r="AR156" s="4" t="str">
        <f t="shared" si="7"/>
        <v/>
      </c>
    </row>
    <row r="157" spans="4:44" s="5" customFormat="1" x14ac:dyDescent="0.25">
      <c r="D157" s="49" t="str">
        <f t="shared" si="4"/>
        <v/>
      </c>
      <c r="F157" s="5" t="str">
        <f t="shared" si="5"/>
        <v/>
      </c>
      <c r="I157" s="7"/>
      <c r="K157" s="39" t="str">
        <f t="shared" si="6"/>
        <v/>
      </c>
      <c r="R157" s="44"/>
      <c r="S157" s="44"/>
      <c r="T157" s="44"/>
      <c r="AR157" s="4" t="str">
        <f t="shared" si="7"/>
        <v/>
      </c>
    </row>
    <row r="158" spans="4:44" s="8" customFormat="1" x14ac:dyDescent="0.25">
      <c r="D158" s="49" t="str">
        <f t="shared" si="4"/>
        <v/>
      </c>
      <c r="F158" s="5" t="str">
        <f t="shared" si="5"/>
        <v/>
      </c>
      <c r="I158" s="52"/>
      <c r="K158" s="39" t="str">
        <f t="shared" si="6"/>
        <v/>
      </c>
      <c r="R158" s="46"/>
      <c r="S158" s="44"/>
      <c r="T158" s="46"/>
      <c r="AR158" s="4" t="str">
        <f t="shared" si="7"/>
        <v/>
      </c>
    </row>
    <row r="159" spans="4:44" s="5" customFormat="1" x14ac:dyDescent="0.25">
      <c r="D159" s="49" t="str">
        <f t="shared" si="4"/>
        <v/>
      </c>
      <c r="F159" s="5" t="str">
        <f t="shared" si="5"/>
        <v/>
      </c>
      <c r="I159" s="7"/>
      <c r="K159" s="39" t="str">
        <f t="shared" si="6"/>
        <v/>
      </c>
      <c r="R159" s="44"/>
      <c r="S159" s="44"/>
      <c r="T159" s="44"/>
      <c r="AR159" s="4" t="str">
        <f t="shared" si="7"/>
        <v/>
      </c>
    </row>
    <row r="160" spans="4:44" s="8" customFormat="1" x14ac:dyDescent="0.25">
      <c r="D160" s="49" t="str">
        <f t="shared" si="4"/>
        <v/>
      </c>
      <c r="F160" s="5" t="str">
        <f t="shared" si="5"/>
        <v/>
      </c>
      <c r="I160" s="52">
        <f t="shared" ref="I160:I165" ca="1" si="8">TODAY()</f>
        <v>46149</v>
      </c>
      <c r="K160" s="39" t="str">
        <f t="shared" si="6"/>
        <v/>
      </c>
      <c r="R160" s="46"/>
      <c r="S160" s="44" t="str">
        <f t="shared" ref="S160:S185" si="9">IFERROR(IF(OR(Q160="Outreach",Q160=""),"",R160),"")</f>
        <v/>
      </c>
      <c r="T160" s="46"/>
      <c r="AR160" s="4" t="str">
        <f t="shared" si="7"/>
        <v/>
      </c>
    </row>
    <row r="161" spans="4:44" s="5" customFormat="1" x14ac:dyDescent="0.25">
      <c r="D161" s="49" t="str">
        <f t="shared" si="4"/>
        <v/>
      </c>
      <c r="F161" s="5" t="str">
        <f t="shared" si="5"/>
        <v/>
      </c>
      <c r="I161" s="7">
        <f t="shared" ca="1" si="8"/>
        <v>46149</v>
      </c>
      <c r="K161" s="39" t="str">
        <f t="shared" si="6"/>
        <v/>
      </c>
      <c r="R161" s="44"/>
      <c r="S161" s="44" t="str">
        <f t="shared" si="9"/>
        <v/>
      </c>
      <c r="T161" s="44"/>
      <c r="AR161" s="4" t="str">
        <f t="shared" si="7"/>
        <v/>
      </c>
    </row>
    <row r="162" spans="4:44" s="8" customFormat="1" x14ac:dyDescent="0.25">
      <c r="D162" s="49" t="str">
        <f t="shared" si="4"/>
        <v/>
      </c>
      <c r="F162" s="5" t="str">
        <f t="shared" si="5"/>
        <v/>
      </c>
      <c r="I162" s="52">
        <f t="shared" ca="1" si="8"/>
        <v>46149</v>
      </c>
      <c r="K162" s="39" t="str">
        <f t="shared" si="6"/>
        <v/>
      </c>
      <c r="R162" s="46"/>
      <c r="S162" s="44" t="str">
        <f t="shared" si="9"/>
        <v/>
      </c>
      <c r="T162" s="46"/>
      <c r="AR162" s="4" t="str">
        <f t="shared" si="7"/>
        <v/>
      </c>
    </row>
    <row r="163" spans="4:44" s="5" customFormat="1" x14ac:dyDescent="0.25">
      <c r="D163" s="49" t="str">
        <f t="shared" si="4"/>
        <v/>
      </c>
      <c r="F163" s="5" t="str">
        <f t="shared" si="5"/>
        <v/>
      </c>
      <c r="I163" s="7">
        <f t="shared" ca="1" si="8"/>
        <v>46149</v>
      </c>
      <c r="K163" s="39" t="str">
        <f t="shared" si="6"/>
        <v/>
      </c>
      <c r="R163" s="44"/>
      <c r="S163" s="44" t="str">
        <f t="shared" si="9"/>
        <v/>
      </c>
      <c r="T163" s="44"/>
      <c r="AR163" s="4" t="str">
        <f t="shared" si="7"/>
        <v/>
      </c>
    </row>
    <row r="164" spans="4:44" s="8" customFormat="1" x14ac:dyDescent="0.25">
      <c r="D164" s="49" t="str">
        <f t="shared" si="4"/>
        <v/>
      </c>
      <c r="F164" s="5" t="str">
        <f t="shared" si="5"/>
        <v/>
      </c>
      <c r="I164" s="52">
        <f t="shared" ca="1" si="8"/>
        <v>46149</v>
      </c>
      <c r="K164" s="39" t="str">
        <f t="shared" si="6"/>
        <v/>
      </c>
      <c r="R164" s="46"/>
      <c r="S164" s="44" t="str">
        <f t="shared" si="9"/>
        <v/>
      </c>
      <c r="T164" s="46"/>
      <c r="AR164" s="4" t="str">
        <f t="shared" si="7"/>
        <v/>
      </c>
    </row>
    <row r="165" spans="4:44" s="5" customFormat="1" x14ac:dyDescent="0.25">
      <c r="D165" s="49" t="str">
        <f t="shared" si="4"/>
        <v/>
      </c>
      <c r="F165" s="5" t="str">
        <f t="shared" si="5"/>
        <v/>
      </c>
      <c r="I165" s="7">
        <f t="shared" ca="1" si="8"/>
        <v>46149</v>
      </c>
      <c r="K165" s="39" t="str">
        <f t="shared" si="6"/>
        <v/>
      </c>
      <c r="R165" s="44"/>
      <c r="S165" s="44" t="str">
        <f t="shared" si="9"/>
        <v/>
      </c>
      <c r="T165" s="44"/>
      <c r="AR165" s="4" t="str">
        <f t="shared" si="7"/>
        <v/>
      </c>
    </row>
    <row r="166" spans="4:44" s="8" customFormat="1" x14ac:dyDescent="0.25">
      <c r="D166" s="49" t="str">
        <f t="shared" si="4"/>
        <v/>
      </c>
      <c r="F166" s="5" t="str">
        <f t="shared" si="5"/>
        <v/>
      </c>
      <c r="I166" s="52">
        <f ca="1">TODAY()</f>
        <v>46149</v>
      </c>
      <c r="K166" s="39" t="str">
        <f t="shared" si="6"/>
        <v/>
      </c>
      <c r="R166" s="46"/>
      <c r="S166" s="44" t="str">
        <f t="shared" si="9"/>
        <v/>
      </c>
      <c r="T166" s="46"/>
      <c r="AR166" s="4" t="str">
        <f t="shared" si="7"/>
        <v/>
      </c>
    </row>
    <row r="167" spans="4:44" s="5" customFormat="1" x14ac:dyDescent="0.25">
      <c r="D167" s="49" t="str">
        <f t="shared" si="4"/>
        <v/>
      </c>
      <c r="F167" s="5" t="str">
        <f t="shared" si="5"/>
        <v/>
      </c>
      <c r="I167" s="7">
        <f t="shared" ref="I167:I191" ca="1" si="10">TODAY()</f>
        <v>46149</v>
      </c>
      <c r="K167" s="39" t="str">
        <f t="shared" si="6"/>
        <v/>
      </c>
      <c r="R167" s="44"/>
      <c r="S167" s="44" t="str">
        <f t="shared" si="9"/>
        <v/>
      </c>
      <c r="T167" s="44"/>
      <c r="AR167" s="4" t="str">
        <f t="shared" si="7"/>
        <v/>
      </c>
    </row>
    <row r="168" spans="4:44" s="8" customFormat="1" x14ac:dyDescent="0.25">
      <c r="D168" s="49" t="str">
        <f t="shared" si="4"/>
        <v/>
      </c>
      <c r="F168" s="5" t="str">
        <f t="shared" si="5"/>
        <v/>
      </c>
      <c r="I168" s="52">
        <f t="shared" ca="1" si="10"/>
        <v>46149</v>
      </c>
      <c r="K168" s="39" t="str">
        <f t="shared" si="6"/>
        <v/>
      </c>
      <c r="R168" s="46"/>
      <c r="S168" s="44" t="str">
        <f t="shared" si="9"/>
        <v/>
      </c>
      <c r="T168" s="46"/>
      <c r="AR168" s="4" t="str">
        <f t="shared" si="7"/>
        <v/>
      </c>
    </row>
    <row r="169" spans="4:44" s="5" customFormat="1" x14ac:dyDescent="0.25">
      <c r="D169" s="49" t="str">
        <f t="shared" si="4"/>
        <v/>
      </c>
      <c r="F169" s="5" t="str">
        <f t="shared" si="5"/>
        <v/>
      </c>
      <c r="I169" s="7">
        <f t="shared" ca="1" si="10"/>
        <v>46149</v>
      </c>
      <c r="K169" s="39" t="str">
        <f t="shared" si="6"/>
        <v/>
      </c>
      <c r="R169" s="44"/>
      <c r="S169" s="44" t="str">
        <f t="shared" si="9"/>
        <v/>
      </c>
      <c r="T169" s="44"/>
      <c r="AR169" s="4" t="str">
        <f t="shared" si="7"/>
        <v/>
      </c>
    </row>
    <row r="170" spans="4:44" s="8" customFormat="1" x14ac:dyDescent="0.25">
      <c r="D170" s="49" t="str">
        <f t="shared" si="4"/>
        <v/>
      </c>
      <c r="F170" s="5" t="str">
        <f t="shared" si="5"/>
        <v/>
      </c>
      <c r="I170" s="52">
        <f t="shared" ca="1" si="10"/>
        <v>46149</v>
      </c>
      <c r="K170" s="39" t="str">
        <f t="shared" si="6"/>
        <v/>
      </c>
      <c r="R170" s="46"/>
      <c r="S170" s="44" t="str">
        <f t="shared" si="9"/>
        <v/>
      </c>
      <c r="T170" s="46"/>
      <c r="AR170" s="4" t="str">
        <f t="shared" si="7"/>
        <v/>
      </c>
    </row>
    <row r="171" spans="4:44" s="5" customFormat="1" x14ac:dyDescent="0.25">
      <c r="D171" s="49" t="str">
        <f t="shared" si="4"/>
        <v/>
      </c>
      <c r="F171" s="5" t="str">
        <f t="shared" si="5"/>
        <v/>
      </c>
      <c r="I171" s="7">
        <f t="shared" ca="1" si="10"/>
        <v>46149</v>
      </c>
      <c r="K171" s="39" t="str">
        <f t="shared" si="6"/>
        <v/>
      </c>
      <c r="R171" s="44"/>
      <c r="S171" s="44" t="str">
        <f t="shared" si="9"/>
        <v/>
      </c>
      <c r="T171" s="44"/>
      <c r="AR171" s="4" t="str">
        <f t="shared" si="7"/>
        <v/>
      </c>
    </row>
    <row r="172" spans="4:44" s="8" customFormat="1" x14ac:dyDescent="0.25">
      <c r="D172" s="49" t="str">
        <f t="shared" si="4"/>
        <v/>
      </c>
      <c r="F172" s="5" t="str">
        <f t="shared" si="5"/>
        <v/>
      </c>
      <c r="I172" s="52">
        <f t="shared" ca="1" si="10"/>
        <v>46149</v>
      </c>
      <c r="K172" s="39" t="str">
        <f t="shared" si="6"/>
        <v/>
      </c>
      <c r="R172" s="46"/>
      <c r="S172" s="44" t="str">
        <f t="shared" si="9"/>
        <v/>
      </c>
      <c r="T172" s="46"/>
      <c r="AR172" s="4" t="str">
        <f t="shared" si="7"/>
        <v/>
      </c>
    </row>
    <row r="173" spans="4:44" s="5" customFormat="1" x14ac:dyDescent="0.25">
      <c r="D173" s="49" t="str">
        <f t="shared" si="4"/>
        <v/>
      </c>
      <c r="F173" s="5" t="str">
        <f t="shared" si="5"/>
        <v/>
      </c>
      <c r="I173" s="7">
        <f t="shared" ca="1" si="10"/>
        <v>46149</v>
      </c>
      <c r="K173" s="39" t="str">
        <f t="shared" si="6"/>
        <v/>
      </c>
      <c r="R173" s="44"/>
      <c r="S173" s="44" t="str">
        <f t="shared" si="9"/>
        <v/>
      </c>
      <c r="T173" s="44"/>
      <c r="AR173" s="4" t="str">
        <f t="shared" si="7"/>
        <v/>
      </c>
    </row>
    <row r="174" spans="4:44" s="8" customFormat="1" x14ac:dyDescent="0.25">
      <c r="D174" s="49" t="str">
        <f t="shared" si="4"/>
        <v/>
      </c>
      <c r="F174" s="5" t="str">
        <f t="shared" si="5"/>
        <v/>
      </c>
      <c r="I174" s="52">
        <f t="shared" ca="1" si="10"/>
        <v>46149</v>
      </c>
      <c r="K174" s="39" t="str">
        <f t="shared" si="6"/>
        <v/>
      </c>
      <c r="R174" s="46"/>
      <c r="S174" s="44" t="str">
        <f t="shared" si="9"/>
        <v/>
      </c>
      <c r="T174" s="46"/>
      <c r="AR174" s="4" t="str">
        <f t="shared" si="7"/>
        <v/>
      </c>
    </row>
    <row r="175" spans="4:44" s="5" customFormat="1" x14ac:dyDescent="0.25">
      <c r="D175" s="49" t="str">
        <f t="shared" si="4"/>
        <v/>
      </c>
      <c r="F175" s="5" t="str">
        <f t="shared" si="5"/>
        <v/>
      </c>
      <c r="I175" s="7">
        <f t="shared" ca="1" si="10"/>
        <v>46149</v>
      </c>
      <c r="K175" s="39" t="str">
        <f t="shared" si="6"/>
        <v/>
      </c>
      <c r="R175" s="44"/>
      <c r="S175" s="44" t="str">
        <f t="shared" si="9"/>
        <v/>
      </c>
      <c r="T175" s="44"/>
      <c r="AR175" s="4" t="str">
        <f t="shared" si="7"/>
        <v/>
      </c>
    </row>
    <row r="176" spans="4:44" s="8" customFormat="1" x14ac:dyDescent="0.25">
      <c r="D176" s="49" t="str">
        <f t="shared" si="4"/>
        <v/>
      </c>
      <c r="F176" s="5" t="str">
        <f t="shared" si="5"/>
        <v/>
      </c>
      <c r="I176" s="52">
        <f t="shared" ca="1" si="10"/>
        <v>46149</v>
      </c>
      <c r="K176" s="39" t="str">
        <f t="shared" si="6"/>
        <v/>
      </c>
      <c r="R176" s="46"/>
      <c r="S176" s="44" t="str">
        <f t="shared" si="9"/>
        <v/>
      </c>
      <c r="T176" s="46"/>
      <c r="AR176" s="4" t="str">
        <f t="shared" si="7"/>
        <v/>
      </c>
    </row>
    <row r="177" spans="1:44" s="5" customFormat="1" x14ac:dyDescent="0.25">
      <c r="D177" s="49" t="str">
        <f t="shared" si="4"/>
        <v/>
      </c>
      <c r="F177" s="5" t="str">
        <f t="shared" si="5"/>
        <v/>
      </c>
      <c r="I177" s="7">
        <f t="shared" ca="1" si="10"/>
        <v>46149</v>
      </c>
      <c r="K177" s="39" t="str">
        <f t="shared" si="6"/>
        <v/>
      </c>
      <c r="R177" s="44"/>
      <c r="S177" s="44" t="str">
        <f t="shared" si="9"/>
        <v/>
      </c>
      <c r="T177" s="44"/>
      <c r="AR177" s="4" t="str">
        <f t="shared" si="7"/>
        <v/>
      </c>
    </row>
    <row r="178" spans="1:44" s="8" customFormat="1" x14ac:dyDescent="0.25">
      <c r="D178" s="49" t="str">
        <f t="shared" si="4"/>
        <v/>
      </c>
      <c r="F178" s="5" t="str">
        <f t="shared" si="5"/>
        <v/>
      </c>
      <c r="I178" s="52">
        <f t="shared" ca="1" si="10"/>
        <v>46149</v>
      </c>
      <c r="K178" s="39" t="str">
        <f t="shared" si="6"/>
        <v/>
      </c>
      <c r="R178" s="46"/>
      <c r="S178" s="44" t="str">
        <f t="shared" si="9"/>
        <v/>
      </c>
      <c r="T178" s="46"/>
      <c r="AR178" s="4" t="str">
        <f t="shared" si="7"/>
        <v/>
      </c>
    </row>
    <row r="179" spans="1:44" s="5" customFormat="1" x14ac:dyDescent="0.25">
      <c r="D179" s="49" t="str">
        <f t="shared" si="4"/>
        <v/>
      </c>
      <c r="F179" s="5" t="str">
        <f t="shared" si="5"/>
        <v/>
      </c>
      <c r="I179" s="7">
        <f t="shared" ca="1" si="10"/>
        <v>46149</v>
      </c>
      <c r="K179" s="39" t="str">
        <f t="shared" si="6"/>
        <v/>
      </c>
      <c r="R179" s="44"/>
      <c r="S179" s="44" t="str">
        <f t="shared" si="9"/>
        <v/>
      </c>
      <c r="T179" s="44"/>
      <c r="AR179" s="4" t="str">
        <f t="shared" si="7"/>
        <v/>
      </c>
    </row>
    <row r="180" spans="1:44" s="8" customFormat="1" x14ac:dyDescent="0.25">
      <c r="D180" s="49" t="str">
        <f t="shared" si="4"/>
        <v/>
      </c>
      <c r="F180" s="5" t="str">
        <f t="shared" si="5"/>
        <v/>
      </c>
      <c r="I180" s="52">
        <f t="shared" ca="1" si="10"/>
        <v>46149</v>
      </c>
      <c r="K180" s="39" t="str">
        <f t="shared" si="6"/>
        <v/>
      </c>
      <c r="R180" s="46"/>
      <c r="S180" s="44" t="str">
        <f t="shared" si="9"/>
        <v/>
      </c>
      <c r="T180" s="46"/>
      <c r="AR180" s="4" t="str">
        <f t="shared" si="7"/>
        <v/>
      </c>
    </row>
    <row r="181" spans="1:44" s="5" customFormat="1" x14ac:dyDescent="0.25">
      <c r="D181" s="49" t="str">
        <f t="shared" si="4"/>
        <v/>
      </c>
      <c r="F181" s="5" t="str">
        <f t="shared" si="5"/>
        <v/>
      </c>
      <c r="I181" s="7">
        <f t="shared" ca="1" si="10"/>
        <v>46149</v>
      </c>
      <c r="K181" s="39" t="str">
        <f t="shared" si="6"/>
        <v/>
      </c>
      <c r="R181" s="44"/>
      <c r="S181" s="44" t="str">
        <f t="shared" si="9"/>
        <v/>
      </c>
      <c r="T181" s="44"/>
      <c r="AR181" s="4" t="str">
        <f t="shared" si="7"/>
        <v/>
      </c>
    </row>
    <row r="182" spans="1:44" s="8" customFormat="1" x14ac:dyDescent="0.25">
      <c r="D182" s="49" t="str">
        <f t="shared" si="4"/>
        <v/>
      </c>
      <c r="F182" s="5" t="str">
        <f t="shared" si="5"/>
        <v/>
      </c>
      <c r="I182" s="52">
        <f t="shared" ca="1" si="10"/>
        <v>46149</v>
      </c>
      <c r="K182" s="39" t="str">
        <f t="shared" si="6"/>
        <v/>
      </c>
      <c r="R182" s="46"/>
      <c r="S182" s="44" t="str">
        <f t="shared" si="9"/>
        <v/>
      </c>
      <c r="T182" s="46"/>
      <c r="AR182" s="4" t="str">
        <f t="shared" si="7"/>
        <v/>
      </c>
    </row>
    <row r="183" spans="1:44" s="5" customFormat="1" x14ac:dyDescent="0.25">
      <c r="D183" s="49" t="str">
        <f t="shared" si="4"/>
        <v/>
      </c>
      <c r="F183" s="5" t="str">
        <f t="shared" si="5"/>
        <v/>
      </c>
      <c r="I183" s="7">
        <f t="shared" ca="1" si="10"/>
        <v>46149</v>
      </c>
      <c r="K183" s="39" t="str">
        <f t="shared" si="6"/>
        <v/>
      </c>
      <c r="R183" s="44"/>
      <c r="S183" s="44" t="str">
        <f t="shared" si="9"/>
        <v/>
      </c>
      <c r="T183" s="44"/>
      <c r="AR183" s="4" t="str">
        <f t="shared" si="7"/>
        <v/>
      </c>
    </row>
    <row r="184" spans="1:44" s="8" customFormat="1" x14ac:dyDescent="0.25">
      <c r="D184" s="49" t="str">
        <f t="shared" si="4"/>
        <v/>
      </c>
      <c r="F184" s="5" t="str">
        <f t="shared" si="5"/>
        <v/>
      </c>
      <c r="I184" s="52">
        <f t="shared" ca="1" si="10"/>
        <v>46149</v>
      </c>
      <c r="K184" s="39" t="str">
        <f t="shared" si="6"/>
        <v/>
      </c>
      <c r="R184" s="46"/>
      <c r="S184" s="44" t="str">
        <f t="shared" si="9"/>
        <v/>
      </c>
      <c r="T184" s="46"/>
      <c r="AR184" s="4" t="str">
        <f t="shared" si="7"/>
        <v/>
      </c>
    </row>
    <row r="185" spans="1:44" s="5" customFormat="1" x14ac:dyDescent="0.25">
      <c r="D185" s="49" t="str">
        <f t="shared" si="4"/>
        <v/>
      </c>
      <c r="F185" s="5" t="str">
        <f t="shared" si="5"/>
        <v/>
      </c>
      <c r="I185" s="7">
        <f t="shared" ca="1" si="10"/>
        <v>46149</v>
      </c>
      <c r="K185" s="39" t="str">
        <f t="shared" si="6"/>
        <v/>
      </c>
      <c r="R185" s="44"/>
      <c r="S185" s="44" t="str">
        <f t="shared" si="9"/>
        <v/>
      </c>
      <c r="T185" s="44"/>
      <c r="AR185" s="4" t="str">
        <f t="shared" si="7"/>
        <v/>
      </c>
    </row>
    <row r="186" spans="1:44" s="8" customFormat="1" x14ac:dyDescent="0.25">
      <c r="D186" s="49" t="str">
        <f t="shared" si="4"/>
        <v/>
      </c>
      <c r="F186" s="5" t="str">
        <f t="shared" si="5"/>
        <v/>
      </c>
      <c r="I186" s="52">
        <f t="shared" ca="1" si="10"/>
        <v>46149</v>
      </c>
      <c r="K186" s="39" t="str">
        <f t="shared" si="6"/>
        <v/>
      </c>
      <c r="R186" s="46"/>
      <c r="S186" s="44" t="str">
        <f t="shared" ref="S186:S191" si="11">IFERROR(IF(OR(Q186="Outreach",Q186=""),"",R186),"")</f>
        <v/>
      </c>
      <c r="T186" s="46"/>
      <c r="AR186" s="4" t="str">
        <f t="shared" si="7"/>
        <v/>
      </c>
    </row>
    <row r="187" spans="1:44" s="5" customFormat="1" x14ac:dyDescent="0.25">
      <c r="D187" s="49" t="str">
        <f t="shared" si="4"/>
        <v/>
      </c>
      <c r="F187" s="5" t="str">
        <f t="shared" si="5"/>
        <v/>
      </c>
      <c r="I187" s="7">
        <f t="shared" ca="1" si="10"/>
        <v>46149</v>
      </c>
      <c r="K187" s="39" t="str">
        <f t="shared" si="6"/>
        <v/>
      </c>
      <c r="R187" s="44"/>
      <c r="S187" s="44" t="str">
        <f t="shared" si="11"/>
        <v/>
      </c>
      <c r="T187" s="44"/>
      <c r="AR187" s="4" t="str">
        <f t="shared" si="7"/>
        <v/>
      </c>
    </row>
    <row r="188" spans="1:44" s="8" customFormat="1" x14ac:dyDescent="0.25">
      <c r="D188" s="49" t="str">
        <f t="shared" si="4"/>
        <v/>
      </c>
      <c r="F188" s="5" t="str">
        <f t="shared" si="5"/>
        <v/>
      </c>
      <c r="I188" s="52">
        <f t="shared" ca="1" si="10"/>
        <v>46149</v>
      </c>
      <c r="K188" s="39" t="str">
        <f t="shared" si="6"/>
        <v/>
      </c>
      <c r="R188" s="46"/>
      <c r="S188" s="44" t="str">
        <f t="shared" si="11"/>
        <v/>
      </c>
      <c r="T188" s="46"/>
      <c r="AR188" s="4" t="str">
        <f t="shared" si="7"/>
        <v/>
      </c>
    </row>
    <row r="189" spans="1:44" s="5" customFormat="1" x14ac:dyDescent="0.25">
      <c r="D189" s="49" t="str">
        <f t="shared" si="4"/>
        <v/>
      </c>
      <c r="F189" s="5" t="str">
        <f t="shared" si="5"/>
        <v/>
      </c>
      <c r="I189" s="7">
        <f t="shared" ca="1" si="10"/>
        <v>46149</v>
      </c>
      <c r="K189" s="39" t="str">
        <f t="shared" si="6"/>
        <v/>
      </c>
      <c r="R189" s="44"/>
      <c r="S189" s="44" t="str">
        <f t="shared" si="11"/>
        <v/>
      </c>
      <c r="T189" s="44"/>
      <c r="AR189" s="4" t="str">
        <f t="shared" si="7"/>
        <v/>
      </c>
    </row>
    <row r="190" spans="1:44" s="8" customFormat="1" x14ac:dyDescent="0.25">
      <c r="D190" s="49" t="str">
        <f t="shared" si="4"/>
        <v/>
      </c>
      <c r="F190" s="5" t="str">
        <f t="shared" si="5"/>
        <v/>
      </c>
      <c r="I190" s="52">
        <f t="shared" ca="1" si="10"/>
        <v>46149</v>
      </c>
      <c r="K190" s="39" t="str">
        <f t="shared" si="6"/>
        <v/>
      </c>
      <c r="R190" s="46"/>
      <c r="S190" s="44" t="str">
        <f t="shared" si="11"/>
        <v/>
      </c>
      <c r="T190" s="46"/>
      <c r="AR190" s="4" t="str">
        <f t="shared" si="7"/>
        <v/>
      </c>
    </row>
    <row r="191" spans="1:44" s="5" customFormat="1" x14ac:dyDescent="0.25">
      <c r="D191" s="49" t="str">
        <f t="shared" si="4"/>
        <v/>
      </c>
      <c r="F191" s="5" t="str">
        <f t="shared" si="5"/>
        <v/>
      </c>
      <c r="I191" s="7">
        <f t="shared" ca="1" si="10"/>
        <v>46149</v>
      </c>
      <c r="K191" s="39" t="str">
        <f t="shared" si="6"/>
        <v/>
      </c>
      <c r="R191" s="44"/>
      <c r="S191" s="44" t="str">
        <f t="shared" si="11"/>
        <v/>
      </c>
      <c r="T191" s="44"/>
      <c r="AR191" s="4" t="str">
        <f t="shared" si="7"/>
        <v/>
      </c>
    </row>
    <row r="192" spans="1:44" s="11" customFormat="1" x14ac:dyDescent="0.25">
      <c r="A192" s="10" t="s">
        <v>43</v>
      </c>
      <c r="D192" s="49" t="str">
        <f t="shared" si="4"/>
        <v/>
      </c>
      <c r="K192" s="40"/>
      <c r="R192" s="47"/>
      <c r="S192" s="47"/>
      <c r="T192" s="47"/>
      <c r="AR192" s="4" t="str">
        <f t="shared" si="7"/>
        <v/>
      </c>
    </row>
    <row r="193" spans="1:38" s="6" customFormat="1" x14ac:dyDescent="0.25">
      <c r="K193" s="41"/>
      <c r="R193" s="48"/>
      <c r="S193" s="48"/>
      <c r="T193" s="48"/>
    </row>
    <row r="194" spans="1:38" s="6" customFormat="1" x14ac:dyDescent="0.25">
      <c r="A194" s="6">
        <f>COUNTIF(A6:A191,"&gt;0")</f>
        <v>0</v>
      </c>
      <c r="B194" s="6">
        <f>COUNTIF(B6:B191, "Sunday")</f>
        <v>0</v>
      </c>
      <c r="C194" s="6">
        <f>COUNTIF(C6:C191,"*Block A*")</f>
        <v>0</v>
      </c>
      <c r="K194" s="41">
        <f>COUNTIFS(K6:K191,"&gt;0",K6:K191,"&lt;13")</f>
        <v>0</v>
      </c>
      <c r="L194" s="6">
        <f>COUNTIF(L6:L191,"W")</f>
        <v>0</v>
      </c>
      <c r="M194" s="6">
        <f>COUNTIF(M6:M191,"M")</f>
        <v>0</v>
      </c>
      <c r="N194" s="6">
        <f>COUNTIF(N$6:N$191,'Statistics &amp; Lists'!B80)</f>
        <v>0</v>
      </c>
      <c r="O194" s="6">
        <f>COUNTIF(O6:O191,"NW")</f>
        <v>0</v>
      </c>
      <c r="P194" s="6">
        <f>COUNTIF(P$6:P$191, 'Statistics &amp; Lists'!A117)</f>
        <v>0</v>
      </c>
      <c r="R194" s="48" t="e">
        <f>AVERAGE(R6:R191)</f>
        <v>#DIV/0!</v>
      </c>
      <c r="S194" s="48"/>
      <c r="T194" s="48" t="e">
        <f>AVERAGE(T6:T191)</f>
        <v>#DIV/0!</v>
      </c>
      <c r="U194" s="6">
        <f>COUNTIF(U6:U191, "Armed Disturbance")</f>
        <v>0</v>
      </c>
      <c r="V194" s="6">
        <f>COUNTIF(V6:V191, "Armed Disturbance (Final)")</f>
        <v>0</v>
      </c>
      <c r="W194" s="6">
        <f>COUNTIF(W6:W191,"Y")</f>
        <v>0</v>
      </c>
      <c r="X194" s="6">
        <f>COUNTIF(X6:X191,"Y")</f>
        <v>0</v>
      </c>
      <c r="Y194" s="6">
        <f>COUNTIF(Y6:Y191,"Y")</f>
        <v>0</v>
      </c>
      <c r="AA194" s="6">
        <f>COUNTIF(Z$6:AA$191, 'Statistics &amp; Lists'!B223)</f>
        <v>0</v>
      </c>
      <c r="AB194" s="6">
        <f>COUNTIF(AB6:AB191, "Y")</f>
        <v>0</v>
      </c>
      <c r="AC194" s="6">
        <f>COUNTIF(AC6:AC191, "Y")</f>
        <v>0</v>
      </c>
      <c r="AE194" s="6">
        <f>COUNTIF(AE6:AE191,"Y")</f>
        <v>0</v>
      </c>
      <c r="AF194" s="6">
        <f>COUNTIF(AF6:AF191,"Y")</f>
        <v>0</v>
      </c>
      <c r="AG194" s="6">
        <f>COUNTIF(AG6:AG191,"Y")</f>
        <v>0</v>
      </c>
      <c r="AH194" s="6">
        <f>COUNTIF(AH6:AH191,"N/A")</f>
        <v>0</v>
      </c>
      <c r="AI194" s="6">
        <f>COUNTIF(AI$6:AI$191,'Statistics &amp; Lists'!B270)</f>
        <v>0</v>
      </c>
      <c r="AJ194" s="6">
        <f>COUNTIF(AJ6:AJ191,"Y")</f>
        <v>0</v>
      </c>
      <c r="AK194" s="6">
        <f>COUNTIF(AK6:AK191,"Y")</f>
        <v>0</v>
      </c>
      <c r="AL194" s="6">
        <f>COUNTIF(AL6:AL191,"Y")</f>
        <v>0</v>
      </c>
    </row>
    <row r="195" spans="1:38" s="6" customFormat="1" x14ac:dyDescent="0.25">
      <c r="B195" s="6">
        <f>COUNTIF(B6:B191, "Monday")</f>
        <v>0</v>
      </c>
      <c r="C195" s="6">
        <f>COUNTIF(C6:C191,"*Block B*")</f>
        <v>0</v>
      </c>
      <c r="K195" s="41">
        <f>COUNTIFS(K6:K191,"&gt;12",K6:K191,"&lt;18")</f>
        <v>0</v>
      </c>
      <c r="L195" s="6">
        <f>COUNTIF(L6:L191,"B")</f>
        <v>0</v>
      </c>
      <c r="M195" s="6">
        <f>COUNTIF(M6:M191,"F")</f>
        <v>0</v>
      </c>
      <c r="N195" s="6">
        <f>COUNTIF(N$6:N$191,'Statistics &amp; Lists'!B81)</f>
        <v>0</v>
      </c>
      <c r="O195" s="6">
        <f>COUNTIF(O6:O191,"SW")</f>
        <v>0</v>
      </c>
      <c r="P195" s="6">
        <f>COUNTIF(P$6:P$191, 'Statistics &amp; Lists'!A118)</f>
        <v>0</v>
      </c>
      <c r="R195" s="48"/>
      <c r="S195" s="48"/>
      <c r="T195" s="48"/>
      <c r="U195" s="6">
        <f>COUNTIF(U6:U191, "Assist Citizen")</f>
        <v>0</v>
      </c>
      <c r="V195" s="6">
        <f>COUNTIF(V6:V191, "Assist Citizen (Finall)")</f>
        <v>0</v>
      </c>
      <c r="W195" s="6">
        <f>COUNTIF(W6:W191,"N")</f>
        <v>0</v>
      </c>
      <c r="X195" s="6">
        <f>COUNTIF(X6:X191,"N")</f>
        <v>0</v>
      </c>
      <c r="Y195" s="6">
        <f>COUNTIF(Y6:Y191,"n")</f>
        <v>0</v>
      </c>
      <c r="AA195" s="6">
        <f>COUNTIF(Z$6:AA$191, 'Statistics &amp; Lists'!B224)</f>
        <v>0</v>
      </c>
      <c r="AB195" s="6">
        <f>COUNTIF(AB6:AB191, "N")</f>
        <v>0</v>
      </c>
      <c r="AC195" s="6">
        <f>COUNTIF(AC6:AC191, "N")</f>
        <v>0</v>
      </c>
      <c r="AE195" s="6">
        <f>COUNTIF(AE6:AE191,"N")</f>
        <v>0</v>
      </c>
      <c r="AF195" s="6">
        <f>COUNTIF(AF6:AF191,"N")</f>
        <v>0</v>
      </c>
      <c r="AG195" s="6">
        <f>COUNTIF(AG6:AG191,"N")</f>
        <v>0</v>
      </c>
      <c r="AH195" s="6">
        <f>COUNTIF(AH6:AH191,"BA")</f>
        <v>0</v>
      </c>
      <c r="AI195" s="6">
        <f>COUNTIF(AI$6:AI$191,'Statistics &amp; Lists'!B271)</f>
        <v>0</v>
      </c>
      <c r="AJ195" s="6">
        <f>COUNTIF(AJ6:AJ191,"N")</f>
        <v>0</v>
      </c>
      <c r="AK195" s="6">
        <f>COUNTIF(AK6:AK191,"N")</f>
        <v>0</v>
      </c>
      <c r="AL195" s="6">
        <f>COUNTIF(AL6:AL191,"N")</f>
        <v>0</v>
      </c>
    </row>
    <row r="196" spans="1:38" s="6" customFormat="1" x14ac:dyDescent="0.25">
      <c r="B196" s="6">
        <f>COUNTIF(B6:B191, "Tuesday")</f>
        <v>0</v>
      </c>
      <c r="C196" s="6">
        <f>COUNTIF(C6:C191,"*Block C*")</f>
        <v>0</v>
      </c>
      <c r="K196" s="41">
        <f>COUNTIFS(K6:K191,"&gt;17",K6:K191,"&lt;26")</f>
        <v>0</v>
      </c>
      <c r="L196" s="6">
        <f>COUNTIF(L6:L191,"A")</f>
        <v>0</v>
      </c>
      <c r="M196" s="6">
        <f>COUNTIF(M6:M191,"Other")</f>
        <v>0</v>
      </c>
      <c r="N196" s="6">
        <f>COUNTIF(N$6:N$191,'Statistics &amp; Lists'!B82)</f>
        <v>0</v>
      </c>
      <c r="O196" s="6">
        <f>COUNTIF(O6:O191,"SE")</f>
        <v>0</v>
      </c>
      <c r="P196" s="6">
        <f>COUNTIF(P$6:P$191, 'Statistics &amp; Lists'!A119)</f>
        <v>0</v>
      </c>
      <c r="R196" s="48"/>
      <c r="S196" s="48"/>
      <c r="T196" s="48"/>
      <c r="U196" s="6">
        <f>COUNTIF(U6:U191, "Baker Act")</f>
        <v>0</v>
      </c>
      <c r="V196" s="6">
        <f>COUNTIF(V6:V191, "Baker Act/Marchman Act (Final)")</f>
        <v>0</v>
      </c>
      <c r="W196" s="6">
        <f>COUNTIF(W6:W191,"Unknown")</f>
        <v>0</v>
      </c>
      <c r="X196" s="6">
        <f>COUNTIF(X6:X191,"Unknown")</f>
        <v>0</v>
      </c>
      <c r="Y196" s="6">
        <f>COUNTIF(Y6:Y191,"unknown")</f>
        <v>0</v>
      </c>
      <c r="AA196" s="6">
        <f>COUNTIF(Z$6:AA$191, 'Statistics &amp; Lists'!B225)</f>
        <v>0</v>
      </c>
      <c r="AB196" s="6">
        <f>COUNTIF(AB6:AB191, "Unknown")</f>
        <v>0</v>
      </c>
      <c r="AC196" s="6">
        <f>COUNTIF(AC6:AC191, "Unknown")</f>
        <v>0</v>
      </c>
      <c r="AE196" s="6">
        <f>COUNTIF(AE6:AE191,"Unknown")</f>
        <v>0</v>
      </c>
      <c r="AF196" s="6">
        <f>COUNTIF(AF6:AF191,"Unknown")</f>
        <v>0</v>
      </c>
      <c r="AG196" s="6">
        <f>COUNTIF(AG6:AG191,"Unknown")</f>
        <v>0</v>
      </c>
      <c r="AH196" s="6">
        <f>COUNTIF(AH6:AH191,"Medical")</f>
        <v>0</v>
      </c>
      <c r="AI196" s="6">
        <f>COUNTIF(AI$6:AI$191,'Statistics &amp; Lists'!B272)</f>
        <v>0</v>
      </c>
      <c r="AJ196" s="6">
        <f>COUNTIF(AJ6:AJ191,"Unknown")</f>
        <v>0</v>
      </c>
      <c r="AK196" s="6">
        <f>COUNTIF(AK6:AK191,"Unknown")</f>
        <v>0</v>
      </c>
      <c r="AL196" s="6">
        <f>COUNTIF(AL6:AL191,"Unknown")</f>
        <v>0</v>
      </c>
    </row>
    <row r="197" spans="1:38" s="6" customFormat="1" x14ac:dyDescent="0.25">
      <c r="B197" s="6">
        <f>COUNTIF(B6:B191, "Wednesday")</f>
        <v>0</v>
      </c>
      <c r="C197" s="6">
        <f>COUNTIF(C6:C191,"*Block D*")</f>
        <v>0</v>
      </c>
      <c r="K197" s="41">
        <f>COUNTIFS(K6:K191,"&gt;25",K6:K191,"&lt;41")</f>
        <v>0</v>
      </c>
      <c r="L197" s="6">
        <f>COUNTIF(L6:L191,"H")</f>
        <v>0</v>
      </c>
      <c r="N197" s="6">
        <f>COUNTIF(N$6:N$191,'Statistics &amp; Lists'!B83)</f>
        <v>0</v>
      </c>
      <c r="O197" s="6">
        <f>COUNTIF(O6:O191,"NE")</f>
        <v>0</v>
      </c>
      <c r="P197" s="6">
        <f>COUNTIF(P$6:P$191, 'Statistics &amp; Lists'!A120)</f>
        <v>0</v>
      </c>
      <c r="R197" s="48"/>
      <c r="S197" s="48"/>
      <c r="T197" s="48"/>
      <c r="U197" s="6">
        <f>COUNTIF(U6:U191, "Battery")</f>
        <v>0</v>
      </c>
      <c r="V197" s="6">
        <f>COUNTIF(V6:V191, "Battery/Assault (Final)")</f>
        <v>0</v>
      </c>
      <c r="AA197" s="6">
        <f>COUNTIF(Z$6:AA$191, 'Statistics &amp; Lists'!B226)</f>
        <v>0</v>
      </c>
      <c r="AH197" s="6">
        <f>COUNTIF(AH6:AH191,"Voluntary")</f>
        <v>0</v>
      </c>
      <c r="AI197" s="6">
        <f>COUNTIF(AI$6:AI$191,'Statistics &amp; Lists'!B273)</f>
        <v>0</v>
      </c>
    </row>
    <row r="198" spans="1:38" s="6" customFormat="1" x14ac:dyDescent="0.25">
      <c r="B198" s="6">
        <f>COUNTIF(B6:B191, "Thursday")</f>
        <v>0</v>
      </c>
      <c r="C198" s="6">
        <f>COUNTIF(C6:C191,"*Block E*")</f>
        <v>0</v>
      </c>
      <c r="K198" s="41">
        <f>COUNTIFS(K6:K191,"&gt;40",K6:K191,"&lt;61")</f>
        <v>0</v>
      </c>
      <c r="L198" s="6">
        <f>COUNTIF(L6:L191,"O")</f>
        <v>0</v>
      </c>
      <c r="N198" s="6">
        <f>COUNTIF(N$6:N$191,'Statistics &amp; Lists'!B84)</f>
        <v>0</v>
      </c>
      <c r="P198" s="6">
        <f>COUNTIF(P$6:P$191, 'Statistics &amp; Lists'!A121)</f>
        <v>0</v>
      </c>
      <c r="R198" s="48"/>
      <c r="S198" s="48"/>
      <c r="T198" s="48"/>
      <c r="U198" s="6">
        <f>COUNTIF(U6:U191, "Burglary")</f>
        <v>0</v>
      </c>
      <c r="V198" s="6">
        <f>COUNTIF(V6:V191, "Burglary (Final)")</f>
        <v>0</v>
      </c>
      <c r="AA198" s="6">
        <f>COUNTIF(Z$6:AA$191, 'Statistics &amp; Lists'!B227)</f>
        <v>0</v>
      </c>
      <c r="AI198" s="6">
        <f>COUNTIF(AI$6:AI$191,'Statistics &amp; Lists'!B274)</f>
        <v>0</v>
      </c>
    </row>
    <row r="199" spans="1:38" s="6" customFormat="1" x14ac:dyDescent="0.25">
      <c r="B199" s="6">
        <f>COUNTIF(B6:B191, "Friday")</f>
        <v>0</v>
      </c>
      <c r="C199" s="6">
        <f>COUNTIF(C6:C191,"*Block F*")</f>
        <v>0</v>
      </c>
      <c r="K199" s="41">
        <f>COUNTIFS(K6:K191,"&gt;60",K6:K191,"&lt;81")</f>
        <v>0</v>
      </c>
      <c r="N199" s="6">
        <f>COUNTIF(N$6:N$191,'Statistics &amp; Lists'!B85)</f>
        <v>0</v>
      </c>
      <c r="P199" s="6">
        <f>COUNTIF(P$6:P$191, 'Statistics &amp; Lists'!A122)</f>
        <v>0</v>
      </c>
      <c r="R199" s="48"/>
      <c r="S199" s="48"/>
      <c r="T199" s="48"/>
      <c r="U199" s="6">
        <f>COUNTIF(U6:U191, "Disturbance")</f>
        <v>0</v>
      </c>
      <c r="V199" s="6">
        <f>COUNTIF(V6:V191, "Disturbance (Final)")</f>
        <v>0</v>
      </c>
      <c r="AA199" s="6">
        <f>COUNTIF(Z$6:AA$191, 'Statistics &amp; Lists'!B228)</f>
        <v>0</v>
      </c>
      <c r="AI199" s="6">
        <f>COUNTIF(AI$6:AI$191,'Statistics &amp; Lists'!B275)</f>
        <v>0</v>
      </c>
    </row>
    <row r="200" spans="1:38" s="6" customFormat="1" x14ac:dyDescent="0.25">
      <c r="B200" s="6">
        <f>COUNTIF(B6:B191, "Saturday")</f>
        <v>0</v>
      </c>
      <c r="K200" s="41">
        <f>COUNTIFS(K6:K191,"&gt;80",K6:K191,"&lt;111")</f>
        <v>0</v>
      </c>
      <c r="N200" s="6">
        <f>COUNTIF(N$6:N$191,'Statistics &amp; Lists'!B86)</f>
        <v>0</v>
      </c>
      <c r="P200" s="6">
        <f>COUNTIF(P$6:P$191, 'Statistics &amp; Lists'!A123)</f>
        <v>0</v>
      </c>
      <c r="R200" s="48"/>
      <c r="S200" s="48"/>
      <c r="T200" s="48"/>
      <c r="U200" s="6">
        <f>COUNTIF(U6:U191, "Domestic")</f>
        <v>0</v>
      </c>
      <c r="V200" s="6">
        <f>COUNTIF(V6:V191, "Domestic (Final)")</f>
        <v>0</v>
      </c>
      <c r="AA200" s="6">
        <f>COUNTIF(Z$6:AA$191, 'Statistics &amp; Lists'!B229)</f>
        <v>0</v>
      </c>
      <c r="AI200" s="6">
        <f>COUNTIF(AI$6:AI$191,'Statistics &amp; Lists'!B276)</f>
        <v>0</v>
      </c>
    </row>
    <row r="201" spans="1:38" s="6" customFormat="1" x14ac:dyDescent="0.25">
      <c r="K201" s="41"/>
      <c r="N201" s="6">
        <f>COUNTIF(N$6:N$191,'Statistics &amp; Lists'!B87)</f>
        <v>0</v>
      </c>
      <c r="P201" s="6">
        <f>COUNTIF(P$6:P$191, 'Statistics &amp; Lists'!A124)</f>
        <v>0</v>
      </c>
      <c r="R201" s="48"/>
      <c r="S201" s="48"/>
      <c r="T201" s="48"/>
      <c r="U201" s="6">
        <f>COUNTIF(U6:U191, "Medical Emergency")</f>
        <v>0</v>
      </c>
      <c r="V201" s="6">
        <f>COUNTIF(V6:V191, "Medical Emerency (Final)")</f>
        <v>0</v>
      </c>
      <c r="AA201" s="6">
        <f>COUNTIF(Z$6:AA$191, 'Statistics &amp; Lists'!B230)</f>
        <v>0</v>
      </c>
      <c r="AI201" s="6">
        <f>COUNTIF(AI$6:AI$191,'Statistics &amp; Lists'!B277)</f>
        <v>0</v>
      </c>
    </row>
    <row r="202" spans="1:38" s="6" customFormat="1" x14ac:dyDescent="0.25">
      <c r="K202" s="41"/>
      <c r="N202" s="6">
        <f>COUNTIF(N$6:N$191,'Statistics &amp; Lists'!B88)</f>
        <v>0</v>
      </c>
      <c r="P202" s="6">
        <f>COUNTIF(P$6:P$191, 'Statistics &amp; Lists'!A125)</f>
        <v>0</v>
      </c>
      <c r="R202" s="48"/>
      <c r="S202" s="48"/>
      <c r="T202" s="48"/>
      <c r="U202" s="6">
        <f>COUNTIF(U6:U191, "Mental Health Crisis Situation ")</f>
        <v>0</v>
      </c>
      <c r="V202" s="6">
        <f>COUNTIF(V6:V191, "Mental Health Crisis Situation (Final)")</f>
        <v>0</v>
      </c>
      <c r="AA202" s="6">
        <f>COUNTIF(Z$6:AA$191, 'Statistics &amp; Lists'!B231)</f>
        <v>0</v>
      </c>
      <c r="AI202" s="6">
        <f>COUNTIF(AI$6:AI$191,'Statistics &amp; Lists'!B278)</f>
        <v>0</v>
      </c>
    </row>
    <row r="203" spans="1:38" s="6" customFormat="1" x14ac:dyDescent="0.25">
      <c r="K203" s="41"/>
      <c r="N203" s="6">
        <f>COUNTIF(N$6:N$191,'Statistics &amp; Lists'!B89)</f>
        <v>0</v>
      </c>
      <c r="P203" s="6">
        <f>COUNTIF(P$6:P$191, 'Statistics &amp; Lists'!A126)</f>
        <v>0</v>
      </c>
      <c r="R203" s="48"/>
      <c r="S203" s="48"/>
      <c r="T203" s="48"/>
      <c r="U203" s="6">
        <f>COUNTIF(U6:U191, "Other")</f>
        <v>0</v>
      </c>
      <c r="V203" s="6">
        <f>COUNTIF(V6:V191, "Other (Final)")</f>
        <v>0</v>
      </c>
      <c r="AA203" s="6">
        <f>COUNTIF(Z$6:AA$191, 'Statistics &amp; Lists'!B232)</f>
        <v>0</v>
      </c>
      <c r="AI203" s="6">
        <f>COUNTIF(AI$6:AI$191,'Statistics &amp; Lists'!B279)</f>
        <v>0</v>
      </c>
    </row>
    <row r="204" spans="1:38" s="6" customFormat="1" x14ac:dyDescent="0.25">
      <c r="K204" s="41"/>
      <c r="N204" s="6">
        <f>COUNTIF(N$6:N$191,'Statistics &amp; Lists'!B90)</f>
        <v>0</v>
      </c>
      <c r="P204" s="6">
        <f>COUNTIF(P$6:P$191, 'Statistics &amp; Lists'!A127)</f>
        <v>0</v>
      </c>
      <c r="R204" s="48"/>
      <c r="S204" s="48"/>
      <c r="T204" s="48"/>
      <c r="U204" s="6">
        <f>COUNTIF(U6:U191, "S20")</f>
        <v>0</v>
      </c>
      <c r="V204" s="6">
        <f>COUNTIF(V6:V191, "S20 (Final)")</f>
        <v>0</v>
      </c>
      <c r="AA204" s="6">
        <f>COUNTIF(Z$6:AA$191, 'Statistics &amp; Lists'!B233)</f>
        <v>0</v>
      </c>
      <c r="AI204" s="6">
        <f>COUNTIF(AI$6:AI$191,'Statistics &amp; Lists'!B280)</f>
        <v>0</v>
      </c>
    </row>
    <row r="205" spans="1:38" s="6" customFormat="1" x14ac:dyDescent="0.25">
      <c r="K205" s="41"/>
      <c r="N205" s="6">
        <f>COUNTIF(N$6:N$191,'Statistics &amp; Lists'!B91)</f>
        <v>0</v>
      </c>
      <c r="P205" s="6">
        <f>COUNTIF(P$6:P$191, 'Statistics &amp; Lists'!A128)</f>
        <v>0</v>
      </c>
      <c r="R205" s="48"/>
      <c r="S205" s="48"/>
      <c r="T205" s="48"/>
      <c r="U205" s="6">
        <f>COUNTIF(U6:U191, "Suicide Attempt")</f>
        <v>0</v>
      </c>
      <c r="V205" s="6">
        <f>COUNTIF(V6:V191, "Suicide Attempt (Final)")</f>
        <v>0</v>
      </c>
      <c r="AA205" s="6">
        <f>COUNTIF(Z$6:AA$191, 'Statistics &amp; Lists'!B234)</f>
        <v>0</v>
      </c>
      <c r="AI205" s="6">
        <f>COUNTIF(AI$6:AI$191,'Statistics &amp; Lists'!B281)</f>
        <v>0</v>
      </c>
    </row>
    <row r="206" spans="1:38" s="6" customFormat="1" x14ac:dyDescent="0.25">
      <c r="K206" s="41"/>
      <c r="N206" s="6">
        <f>COUNTIF(N$6:N$191,'Statistics &amp; Lists'!B92)</f>
        <v>0</v>
      </c>
      <c r="P206" s="6">
        <f>COUNTIF(P$6:P$191, 'Statistics &amp; Lists'!A129)</f>
        <v>0</v>
      </c>
      <c r="R206" s="48"/>
      <c r="S206" s="48"/>
      <c r="T206" s="48"/>
      <c r="U206" s="6">
        <f>COUNTIF(U6:U191, "Suspicious Activity")</f>
        <v>0</v>
      </c>
      <c r="V206" s="6">
        <f>COUNTIF(V6:V191, "Suspicious Activity/Person (Final)")</f>
        <v>0</v>
      </c>
      <c r="AA206" s="6">
        <f>COUNTIF(Z$6:AA$191, 'Statistics &amp; Lists'!B235)</f>
        <v>0</v>
      </c>
      <c r="AI206" s="6">
        <f>COUNTIF(AI$6:AI$191,'Statistics &amp; Lists'!B282)</f>
        <v>0</v>
      </c>
    </row>
    <row r="207" spans="1:38" s="6" customFormat="1" x14ac:dyDescent="0.25">
      <c r="K207" s="41"/>
      <c r="N207" s="6">
        <f>COUNTIF(N$6:N$191,'Statistics &amp; Lists'!B93)</f>
        <v>0</v>
      </c>
      <c r="P207" s="6">
        <f>COUNTIF(P$6:P$191, 'Statistics &amp; Lists'!A130)</f>
        <v>0</v>
      </c>
      <c r="R207" s="48"/>
      <c r="S207" s="48"/>
      <c r="T207" s="48"/>
      <c r="U207" s="6">
        <f>COUNTIF(U6:U191, "Theft")</f>
        <v>0</v>
      </c>
      <c r="V207" s="6">
        <f>COUNTIF(V6:V191, "Theft/Robbery (Final)")</f>
        <v>0</v>
      </c>
      <c r="AA207" s="6">
        <f>COUNTIF(Z$6:AA$191, 'Statistics &amp; Lists'!B236)</f>
        <v>0</v>
      </c>
      <c r="AI207" s="6">
        <f>COUNTIF(AI$6:AI$191,'Statistics &amp; Lists'!B283)</f>
        <v>0</v>
      </c>
    </row>
    <row r="208" spans="1:38" s="6" customFormat="1" x14ac:dyDescent="0.25">
      <c r="K208" s="41"/>
      <c r="N208" s="6">
        <f>COUNTIF(N$6:N$191,'Statistics &amp; Lists'!B94)</f>
        <v>0</v>
      </c>
      <c r="P208" s="6">
        <f>COUNTIF(P$6:P$191, 'Statistics &amp; Lists'!A131)</f>
        <v>0</v>
      </c>
      <c r="R208" s="48"/>
      <c r="S208" s="48"/>
      <c r="T208" s="48"/>
      <c r="U208" s="6">
        <f>COUNTIF(U6:U191, "Trespassing")</f>
        <v>0</v>
      </c>
      <c r="V208" s="6">
        <f>COUNTIF(V6:V191, "Trespassing (Final)")</f>
        <v>0</v>
      </c>
      <c r="AI208" s="6">
        <f>COUNTIF(AI$6:AI$191,'Statistics &amp; Lists'!B284)</f>
        <v>0</v>
      </c>
    </row>
    <row r="209" spans="11:35" s="6" customFormat="1" x14ac:dyDescent="0.25">
      <c r="K209" s="41"/>
      <c r="N209" s="6">
        <f>COUNTIF(N$6:N$191,'Statistics &amp; Lists'!B95)</f>
        <v>0</v>
      </c>
      <c r="P209" s="6">
        <f>COUNTIF(P$6:P$191, 'Statistics &amp; Lists'!A132)</f>
        <v>0</v>
      </c>
      <c r="R209" s="48"/>
      <c r="S209" s="48"/>
      <c r="T209" s="48"/>
      <c r="U209" s="6">
        <f>COUNTIF(U6:U191, "Well Being Check")</f>
        <v>0</v>
      </c>
      <c r="V209" s="6">
        <f>COUNTIF(V6:V191, "Well Being Check (Final)")</f>
        <v>0</v>
      </c>
      <c r="AI209" s="6">
        <f>COUNTIF(AI$6:AI$191,'Statistics &amp; Lists'!B285)</f>
        <v>0</v>
      </c>
    </row>
    <row r="210" spans="11:35" s="6" customFormat="1" x14ac:dyDescent="0.25">
      <c r="K210" s="41"/>
      <c r="N210" s="6">
        <f>COUNTIF(N$6:N$191,'Statistics &amp; Lists'!B96)</f>
        <v>0</v>
      </c>
      <c r="P210" s="6">
        <f>COUNTIF(P$6:P$191, 'Statistics &amp; Lists'!A133)</f>
        <v>0</v>
      </c>
      <c r="R210" s="48"/>
      <c r="S210" s="48"/>
      <c r="T210" s="48"/>
      <c r="AI210" s="6">
        <f>COUNTIF(AI$6:AI$191,'Statistics &amp; Lists'!B286)</f>
        <v>0</v>
      </c>
    </row>
    <row r="211" spans="11:35" x14ac:dyDescent="0.25">
      <c r="N211" s="6">
        <f>COUNTIF(N$6:N$191,'Statistics &amp; Lists'!B97)</f>
        <v>0</v>
      </c>
      <c r="P211" s="6">
        <f>COUNTIF(P$6:P$191, 'Statistics &amp; Lists'!A134)</f>
        <v>0</v>
      </c>
    </row>
    <row r="212" spans="11:35" x14ac:dyDescent="0.25">
      <c r="N212" s="6">
        <f>COUNTIF(N$6:N$191,'Statistics &amp; Lists'!B98)</f>
        <v>0</v>
      </c>
      <c r="P212" s="6">
        <f>COUNTIF(P$6:P$191, 'Statistics &amp; Lists'!A135)</f>
        <v>0</v>
      </c>
    </row>
    <row r="213" spans="11:35" x14ac:dyDescent="0.25">
      <c r="N213" s="6">
        <f>COUNTIF(N$6:N$191,'Statistics &amp; Lists'!B99)</f>
        <v>0</v>
      </c>
      <c r="P213" s="6">
        <f>COUNTIF(P$6:P$191, 'Statistics &amp; Lists'!A136)</f>
        <v>0</v>
      </c>
    </row>
    <row r="214" spans="11:35" x14ac:dyDescent="0.25">
      <c r="N214" s="6">
        <f>COUNTIF(N$6:N$191,'Statistics &amp; Lists'!B100)</f>
        <v>0</v>
      </c>
      <c r="P214" s="6">
        <f>COUNTIF(P$6:P$191, 'Statistics &amp; Lists'!A137)</f>
        <v>0</v>
      </c>
    </row>
    <row r="215" spans="11:35" x14ac:dyDescent="0.25">
      <c r="N215" s="6">
        <f>COUNTIF(N$6:N$191,'Statistics &amp; Lists'!B101)</f>
        <v>0</v>
      </c>
      <c r="P215" s="6">
        <f>COUNTIF(P$6:P$191, 'Statistics &amp; Lists'!A138)</f>
        <v>0</v>
      </c>
    </row>
    <row r="216" spans="11:35" x14ac:dyDescent="0.25">
      <c r="N216" s="6">
        <f>COUNTIF(N$6:N$191,'Statistics &amp; Lists'!B102)</f>
        <v>0</v>
      </c>
      <c r="P216" s="6">
        <f>COUNTIF(P$6:P$191, 'Statistics &amp; Lists'!A139)</f>
        <v>0</v>
      </c>
    </row>
    <row r="217" spans="11:35" x14ac:dyDescent="0.25">
      <c r="N217" s="6">
        <f>COUNTIF(N$6:N$191,'Statistics &amp; Lists'!B103)</f>
        <v>0</v>
      </c>
      <c r="P217" s="6">
        <f>COUNTIF(P$6:P$191, 'Statistics &amp; Lists'!A140)</f>
        <v>0</v>
      </c>
    </row>
    <row r="218" spans="11:35" x14ac:dyDescent="0.25">
      <c r="N218" s="6">
        <f>COUNTIF(N$6:N$191,'Statistics &amp; Lists'!B104)</f>
        <v>0</v>
      </c>
      <c r="P218" s="6">
        <f>COUNTIF(P$6:P$191, 'Statistics &amp; Lists'!A141)</f>
        <v>0</v>
      </c>
    </row>
    <row r="219" spans="11:35" x14ac:dyDescent="0.25">
      <c r="N219" s="6">
        <f>COUNTIF(N$6:N$191,'Statistics &amp; Lists'!B105)</f>
        <v>0</v>
      </c>
      <c r="P219" s="6">
        <f>COUNTIF(P$6:P$191, 'Statistics &amp; Lists'!A142)</f>
        <v>0</v>
      </c>
    </row>
    <row r="220" spans="11:35" x14ac:dyDescent="0.25">
      <c r="N220" s="6">
        <f>COUNTIF(N$6:N$191,'Statistics &amp; Lists'!B106)</f>
        <v>0</v>
      </c>
      <c r="P220" s="6">
        <f>COUNTIF(P$6:P$191, 'Statistics &amp; Lists'!A143)</f>
        <v>0</v>
      </c>
    </row>
    <row r="221" spans="11:35" x14ac:dyDescent="0.25">
      <c r="P221" s="6">
        <f>COUNTIF(P$6:P$191, 'Statistics &amp; Lists'!A144)</f>
        <v>0</v>
      </c>
    </row>
    <row r="222" spans="11:35" x14ac:dyDescent="0.25">
      <c r="P222" s="6">
        <f>COUNTIF(P$6:P$191, 'Statistics &amp; Lists'!A145)</f>
        <v>0</v>
      </c>
    </row>
    <row r="223" spans="11:35" x14ac:dyDescent="0.25">
      <c r="P223" s="6">
        <f>COUNTIF(P$6:P$191, 'Statistics &amp; Lists'!A146)</f>
        <v>0</v>
      </c>
    </row>
    <row r="224" spans="11:35" x14ac:dyDescent="0.25">
      <c r="P224" s="6">
        <f>COUNTIF(P$6:P$191, 'Statistics &amp; Lists'!A147)</f>
        <v>0</v>
      </c>
    </row>
    <row r="225" spans="16:16" x14ac:dyDescent="0.25">
      <c r="P225" s="6">
        <f>COUNTIF(P$6:P$191, 'Statistics &amp; Lists'!A148)</f>
        <v>0</v>
      </c>
    </row>
    <row r="226" spans="16:16" x14ac:dyDescent="0.25">
      <c r="P226" s="6">
        <f>COUNTIF(P$6:P$191, 'Statistics &amp; Lists'!A149)</f>
        <v>0</v>
      </c>
    </row>
    <row r="227" spans="16:16" x14ac:dyDescent="0.25">
      <c r="P227" s="6">
        <f>COUNTIF(P$6:P$191, 'Statistics &amp; Lists'!A150)</f>
        <v>0</v>
      </c>
    </row>
    <row r="228" spans="16:16" x14ac:dyDescent="0.25">
      <c r="P228" s="6">
        <f>COUNTIF(P$6:P$191, 'Statistics &amp; Lists'!A151)</f>
        <v>0</v>
      </c>
    </row>
    <row r="229" spans="16:16" x14ac:dyDescent="0.25">
      <c r="P229" s="6">
        <f>COUNTIF(P$6:P$191, 'Statistics &amp; Lists'!A152)</f>
        <v>0</v>
      </c>
    </row>
    <row r="230" spans="16:16" x14ac:dyDescent="0.25">
      <c r="P230" s="6">
        <f>COUNTIF(P$6:P$191, 'Statistics &amp; Lists'!A153)</f>
        <v>0</v>
      </c>
    </row>
    <row r="231" spans="16:16" x14ac:dyDescent="0.25">
      <c r="P231" s="6">
        <f>COUNTIF(P$6:P$191, 'Statistics &amp; Lists'!A154)</f>
        <v>0</v>
      </c>
    </row>
    <row r="232" spans="16:16" x14ac:dyDescent="0.25">
      <c r="P232" s="6">
        <f>COUNTIF(P$6:P$191, 'Statistics &amp; Lists'!A155)</f>
        <v>0</v>
      </c>
    </row>
    <row r="233" spans="16:16" x14ac:dyDescent="0.25">
      <c r="P233" s="6">
        <f>COUNTIF(P$6:P$191, 'Statistics &amp; Lists'!A156)</f>
        <v>0</v>
      </c>
    </row>
    <row r="234" spans="16:16" x14ac:dyDescent="0.25">
      <c r="P234" s="6">
        <f>COUNTIF(P$6:P$191, 'Statistics &amp; Lists'!A157)</f>
        <v>0</v>
      </c>
    </row>
    <row r="235" spans="16:16" x14ac:dyDescent="0.25">
      <c r="P235" s="6">
        <f>COUNTIF(P$6:P$191, 'Statistics &amp; Lists'!A158)</f>
        <v>0</v>
      </c>
    </row>
    <row r="236" spans="16:16" x14ac:dyDescent="0.25">
      <c r="P236" s="6">
        <f>COUNTIF(P$6:P$191, 'Statistics &amp; Lists'!A159)</f>
        <v>0</v>
      </c>
    </row>
    <row r="237" spans="16:16" x14ac:dyDescent="0.25">
      <c r="P237" s="6">
        <f>COUNTIF(P$6:P$191, 'Statistics &amp; Lists'!A160)</f>
        <v>0</v>
      </c>
    </row>
    <row r="238" spans="16:16" x14ac:dyDescent="0.25">
      <c r="P238" s="6">
        <f>COUNTIF(P$6:P$191, 'Statistics &amp; Lists'!A161)</f>
        <v>0</v>
      </c>
    </row>
    <row r="239" spans="16:16" x14ac:dyDescent="0.25">
      <c r="P239" s="6">
        <f>COUNTIF(P$6:P$191, 'Statistics &amp; Lists'!A162)</f>
        <v>0</v>
      </c>
    </row>
  </sheetData>
  <autoFilter ref="A1:AQ192" xr:uid="{00000000-0001-0000-0600-000000000000}"/>
  <conditionalFormatting sqref="AH1:AH1048576">
    <cfRule type="containsText" priority="2" operator="containsText" text="BA / MA (LEO)">
      <formula>NOT(ISERROR(SEARCH("BA / MA (LEO)",AH1)))</formula>
    </cfRule>
  </conditionalFormatting>
  <conditionalFormatting sqref="AH2:AH191">
    <cfRule type="containsText" dxfId="73" priority="1" operator="containsText" text="BA / MA (LEO)">
      <formula>NOT(ISERROR(SEARCH("BA / MA (LEO)",AH2)))</formula>
    </cfRule>
  </conditionalFormatting>
  <dataValidations count="2">
    <dataValidation type="list" allowBlank="1" showInputMessage="1" showErrorMessage="1" sqref="AM2:AM191" xr:uid="{872F3876-EA79-4C80-B73F-365BF28258B1}">
      <formula1>ChWe</formula1>
    </dataValidation>
    <dataValidation type="list" allowBlank="1" showInputMessage="1" showErrorMessage="1" sqref="AN2:AN191" xr:uid="{47314C7D-9DF2-4314-BB83-7D273781915E}">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600-000000000000}">
          <x14:formula1>
            <xm:f>'Statistics &amp; Lists'!$B$299:$B$301</xm:f>
          </x14:formula1>
          <xm:sqref>AL6 AL37:AL191 AL29:AL30</xm:sqref>
        </x14:dataValidation>
        <x14:dataValidation type="list" allowBlank="1" showInputMessage="1" showErrorMessage="1" xr:uid="{00000000-0002-0000-0600-000001000000}">
          <x14:formula1>
            <xm:f>'Statistics &amp; Lists'!$B$294:$B$296</xm:f>
          </x14:formula1>
          <xm:sqref>AK6:AK9 AL7:AL9 AK12:AL16 AK18:AL19 AK21:AL27 AK37:AK191 AK29:AK30</xm:sqref>
        </x14:dataValidation>
        <x14:dataValidation type="list" allowBlank="1" showInputMessage="1" showErrorMessage="1" xr:uid="{00000000-0002-0000-0600-00000E000000}">
          <x14:formula1>
            <xm:f>'Statistics &amp; Lists'!$B$109:$B$114</xm:f>
          </x14:formula1>
          <xm:sqref>O38:O191 O18 O6 O24 O15:O16 O22 O29</xm:sqref>
        </x14:dataValidation>
        <x14:dataValidation type="list" allowBlank="1" showInputMessage="1" showErrorMessage="1" xr:uid="{00000000-0002-0000-0600-000008000000}">
          <x14:formula1>
            <xm:f>'Statistics &amp; Lists'!$B$244:$B$246</xm:f>
          </x14:formula1>
          <xm:sqref>AC6:AC9 AC12:AC16 AC18:AC19 AC21:AC27 AC37:AC191 AC29:AC30</xm:sqref>
        </x14:dataValidation>
        <x14:dataValidation type="list" allowBlank="1" showInputMessage="1" showErrorMessage="1" xr:uid="{00000000-0002-0000-0600-000002000000}">
          <x14:formula1>
            <xm:f>'Statistics &amp; Lists'!$B$289:$B$291</xm:f>
          </x14:formula1>
          <xm:sqref>AJ37:AJ191 AJ6:AJ9 AO6:AO9 AO12:AO16 AJ12:AJ16 AJ18:AJ19 AO18:AO19 AO21:AO27 AJ21:AJ27 AO37:AO191 AO29:AO30 AJ29:AJ30</xm:sqref>
        </x14:dataValidation>
        <x14:dataValidation type="list" allowBlank="1" showInputMessage="1" showErrorMessage="1" xr:uid="{00000000-0002-0000-0600-000003000000}">
          <x14:formula1>
            <xm:f>'Statistics &amp; Lists'!$B$270:$B$286</xm:f>
          </x14:formula1>
          <xm:sqref>AI6:AI9 AI12:AI16 AI18:AI19 AI21:AI27 AI37:AI191 AI29:AI30</xm:sqref>
        </x14:dataValidation>
        <x14:dataValidation type="list" allowBlank="1" showInputMessage="1" showErrorMessage="1" xr:uid="{00000000-0002-0000-0600-000004000000}">
          <x14:formula1>
            <xm:f>'Statistics &amp; Lists'!$B$264:$B$267</xm:f>
          </x14:formula1>
          <xm:sqref>AH6:AH9 AH12:AH16 AH18:AH19 AH21:AH27 AH37:AH191 AH29:AH30</xm:sqref>
        </x14:dataValidation>
        <x14:dataValidation type="list" allowBlank="1" showInputMessage="1" showErrorMessage="1" xr:uid="{00000000-0002-0000-0600-000005000000}">
          <x14:formula1>
            <xm:f>'Statistics &amp; Lists'!$B$259:$B$261</xm:f>
          </x14:formula1>
          <xm:sqref>AG6:AG9 AG12:AG16 AG18:AG19 AG21:AG27 AG37:AG191 AG29:AG30</xm:sqref>
        </x14:dataValidation>
        <x14:dataValidation type="list" allowBlank="1" showInputMessage="1" showErrorMessage="1" xr:uid="{00000000-0002-0000-0600-000006000000}">
          <x14:formula1>
            <xm:f>'Statistics &amp; Lists'!$B$254:$B$256</xm:f>
          </x14:formula1>
          <xm:sqref>AF6:AF9 AF12:AF16 AF18:AF19 AF21:AF27 AF37:AF191 AF29:AF30</xm:sqref>
        </x14:dataValidation>
        <x14:dataValidation type="list" allowBlank="1" showInputMessage="1" showErrorMessage="1" xr:uid="{00000000-0002-0000-0600-000007000000}">
          <x14:formula1>
            <xm:f>'Statistics &amp; Lists'!$B$249:$B$251</xm:f>
          </x14:formula1>
          <xm:sqref>AE6:AE9 AE12:AE16 AE18:AE19 AE21:AE27 AE37:AE191 AE29:AE30</xm:sqref>
        </x14:dataValidation>
        <x14:dataValidation type="list" allowBlank="1" showInputMessage="1" showErrorMessage="1" xr:uid="{00000000-0002-0000-0600-000009000000}">
          <x14:formula1>
            <xm:f>'Statistics &amp; Lists'!$B$239:$B$241</xm:f>
          </x14:formula1>
          <xm:sqref>AB6:AB9 AB12:AB16 AB18:AB19 AB21:AB27 AB37:AB191 AB29:AB30</xm:sqref>
        </x14:dataValidation>
        <x14:dataValidation type="list" allowBlank="1" showInputMessage="1" showErrorMessage="1" xr:uid="{00000000-0002-0000-0600-00000A000000}">
          <x14:formula1>
            <xm:f>'Statistics &amp; Lists'!$B$223:$B$236</xm:f>
          </x14:formula1>
          <xm:sqref>Z6:AA9 Z18:AA19 Z21:AA27 Z37:AA191 Z29:AA30 Z13 Z12:AA12 Z15:AA16 AA13:AA14</xm:sqref>
        </x14:dataValidation>
        <x14:dataValidation type="list" allowBlank="1" showInputMessage="1" showErrorMessage="1" xr:uid="{00000000-0002-0000-0600-00000B000000}">
          <x14:formula1>
            <xm:f>'Statistics &amp; Lists'!$B$183:$B$198</xm:f>
          </x14:formula1>
          <xm:sqref>V6:V9 V29:V30 V37:V191 V21:V27 V18:V19 V12:V16</xm:sqref>
        </x14:dataValidation>
        <x14:dataValidation type="list" allowBlank="1" showInputMessage="1" showErrorMessage="1" xr:uid="{00000000-0002-0000-0600-00000C000000}">
          <x14:formula1>
            <xm:f>'Statistics &amp; Lists'!$B$165:$B$180</xm:f>
          </x14:formula1>
          <xm:sqref>U6:U9 U29:U30 U37:U191 U21:U27 U18:U19 U12:U16</xm:sqref>
        </x14:dataValidation>
        <x14:dataValidation type="list" allowBlank="1" showInputMessage="1" showErrorMessage="1" xr:uid="{00000000-0002-0000-0600-00000F000000}">
          <x14:formula1>
            <xm:f>'Statistics &amp; Lists'!$B$80:$B$106</xm:f>
          </x14:formula1>
          <xm:sqref>N6:N9 N12:N16 N18:N19 N21:N27 N29:N30 N38:N191</xm:sqref>
        </x14:dataValidation>
        <x14:dataValidation type="list" allowBlank="1" showInputMessage="1" showErrorMessage="1" xr:uid="{00000000-0002-0000-0600-000010000000}">
          <x14:formula1>
            <xm:f>'Statistics &amp; Lists'!$B$75:$B$77</xm:f>
          </x14:formula1>
          <xm:sqref>Y6:Y9 Y12:Y16 Y18:Y19 Y21:Y27 Y37:Y191 Y29:Y30</xm:sqref>
        </x14:dataValidation>
        <x14:dataValidation type="list" allowBlank="1" showInputMessage="1" showErrorMessage="1" xr:uid="{00000000-0002-0000-0600-000011000000}">
          <x14:formula1>
            <xm:f>'Statistics &amp; Lists'!$B$70:$B$72</xm:f>
          </x14:formula1>
          <xm:sqref>X6:X9 X12:X16 X18:X19 X21:X27 X37:X191 X29:X30</xm:sqref>
        </x14:dataValidation>
        <x14:dataValidation type="list" allowBlank="1" showInputMessage="1" showErrorMessage="1" xr:uid="{00000000-0002-0000-0600-000012000000}">
          <x14:formula1>
            <xm:f>'Statistics &amp; Lists'!$B$65:$B$67</xm:f>
          </x14:formula1>
          <xm:sqref>W6:W9 W12:W16 W18:W19 W21:W27 W37:W191 W29:W30</xm:sqref>
        </x14:dataValidation>
        <x14:dataValidation type="list" allowBlank="1" showInputMessage="1" showErrorMessage="1" xr:uid="{00000000-0002-0000-0600-000013000000}">
          <x14:formula1>
            <xm:f>'Statistics &amp; Lists'!$B$46:$B$48</xm:f>
          </x14:formula1>
          <xm:sqref>M6:M9 M12:M16 M18:M19 M21:M27 M29:M30 M38:M191</xm:sqref>
        </x14:dataValidation>
        <x14:dataValidation type="list" allowBlank="1" showInputMessage="1" showErrorMessage="1" xr:uid="{00000000-0002-0000-0600-000014000000}">
          <x14:formula1>
            <xm:f>'Statistics &amp; Lists'!$B$33:$B$37</xm:f>
          </x14:formula1>
          <xm:sqref>L6:L9 L12:L16 L18:L19 L21:L27 L29:L30 L38:L191</xm:sqref>
        </x14:dataValidation>
        <x14:dataValidation type="list" allowBlank="1" showInputMessage="1" showErrorMessage="1" xr:uid="{00000000-0002-0000-0600-000015000000}">
          <x14:formula1>
            <xm:f>'Statistics &amp; Lists'!$B$26:$B$31</xm:f>
          </x14:formula1>
          <xm:sqref>C6:C9 C14:C16 C18:C19 C21:C27 C12 C37:C191 C29:C30</xm:sqref>
        </x14:dataValidation>
        <x14:dataValidation type="list" allowBlank="1" showInputMessage="1" showErrorMessage="1" xr:uid="{00000000-0002-0000-0600-000016000000}">
          <x14:formula1>
            <xm:f>'Statistics &amp; Lists'!$B$8:$B$14</xm:f>
          </x14:formula1>
          <xm:sqref>B6:B9 B12:B16 B18:B19 B21:B27 B37:B191 B29:B30</xm:sqref>
        </x14:dataValidation>
        <x14:dataValidation type="list" allowBlank="1" showInputMessage="1" showErrorMessage="1" xr:uid="{998BDC50-F4C6-4C77-898E-32338A316B7F}">
          <x14:formula1>
            <xm:f>'Statistics &amp; Lists'!$AA$219:$AA$220</xm:f>
          </x14:formula1>
          <xm:sqref>Q6:Q9 Q29:Q30 Q37:Q1048576 Q21:Q27 Q18:Q19 Q12:Q16</xm:sqref>
        </x14:dataValidation>
        <x14:dataValidation type="list" errorStyle="warning" allowBlank="1" showInputMessage="1" showErrorMessage="1" xr:uid="{345352FB-38EE-4F92-8C3E-C3B5A5081783}">
          <x14:formula1>
            <xm:f>'Statistics &amp; Lists'!$A$117:$A$162</xm:f>
          </x14:formula1>
          <xm:sqref>P2:P191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R246"/>
  <sheetViews>
    <sheetView workbookViewId="0">
      <pane ySplit="1" topLeftCell="A2" activePane="bottomLeft" state="frozen"/>
      <selection activeCell="E1" sqref="E1"/>
      <selection pane="bottomLeft" activeCell="E13" sqref="E13"/>
    </sheetView>
  </sheetViews>
  <sheetFormatPr defaultColWidth="9.140625" defaultRowHeight="15" x14ac:dyDescent="0.25"/>
  <cols>
    <col min="1" max="1" width="17" style="4" customWidth="1"/>
    <col min="2" max="2" width="14.7109375" style="4" customWidth="1"/>
    <col min="3" max="3" width="12.140625" style="4" customWidth="1"/>
    <col min="4" max="4" width="16.7109375" style="4" customWidth="1"/>
    <col min="5" max="5" width="14.42578125" style="4" customWidth="1"/>
    <col min="6" max="6" width="25.28515625" style="4" customWidth="1"/>
    <col min="7" max="8" width="14.42578125" style="4" customWidth="1"/>
    <col min="9" max="9" width="9.7109375" style="4" hidden="1" customWidth="1"/>
    <col min="10" max="10" width="10.42578125" style="4" bestFit="1" customWidth="1"/>
    <col min="11" max="11" width="9.140625" style="42"/>
    <col min="12" max="14" width="9.140625" style="4"/>
    <col min="15" max="15" width="11.42578125" style="4" customWidth="1"/>
    <col min="16" max="17" width="13.28515625" style="4" customWidth="1"/>
    <col min="18" max="18" width="10.42578125" style="45" customWidth="1"/>
    <col min="19" max="19" width="12.42578125" style="45" hidden="1" customWidth="1"/>
    <col min="20" max="20" width="10.7109375" style="45" customWidth="1"/>
    <col min="21" max="21" width="18.28515625" style="4"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3" t="s">
        <v>3</v>
      </c>
      <c r="E1" s="3" t="s">
        <v>4</v>
      </c>
      <c r="F1" s="3" t="s">
        <v>5</v>
      </c>
      <c r="G1" s="3" t="s">
        <v>6</v>
      </c>
      <c r="H1" s="3" t="s">
        <v>7</v>
      </c>
      <c r="I1" s="3" t="s">
        <v>8</v>
      </c>
      <c r="J1" s="2" t="s">
        <v>9</v>
      </c>
      <c r="K1" s="38" t="s">
        <v>10</v>
      </c>
      <c r="L1" s="2" t="s">
        <v>11</v>
      </c>
      <c r="M1" s="2" t="s">
        <v>12</v>
      </c>
      <c r="N1" s="3" t="s">
        <v>13</v>
      </c>
      <c r="O1" s="3" t="s">
        <v>14</v>
      </c>
      <c r="P1" s="3" t="s">
        <v>15</v>
      </c>
      <c r="Q1" s="3" t="s">
        <v>16</v>
      </c>
      <c r="R1" s="43" t="s">
        <v>44</v>
      </c>
      <c r="S1" s="43" t="s">
        <v>45</v>
      </c>
      <c r="T1" s="43" t="s">
        <v>46</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0"/>
      <c r="D2" s="49" t="str">
        <f>IF(TRIM(F2)="","",COUNTIF($F$2:$F$200,F2))</f>
        <v/>
      </c>
      <c r="F2" s="5" t="str">
        <f>IF(AND(LEN(TRIM(G2))=0,LEN(TRIM(H2))=0),"",CONCATENATE(TRIM(G2),", ",TRIM(H2)))</f>
        <v/>
      </c>
      <c r="I2" s="52"/>
      <c r="J2" s="50"/>
      <c r="K2" s="39" t="str">
        <f>IF(AND(TRIM(A2)&lt;&gt;"",TRIM(J2)&lt;&gt;""),IFERROR(DATEDIF(J2,A2,"Y"),""),"")</f>
        <v/>
      </c>
      <c r="Q2" s="5"/>
      <c r="R2" s="51"/>
      <c r="S2" s="44"/>
      <c r="T2" s="51"/>
      <c r="AR2" s="4" t="str">
        <f>IF(R2&lt;&gt;"",R2*1440,"")</f>
        <v/>
      </c>
    </row>
    <row r="3" spans="1:44" s="8" customFormat="1" x14ac:dyDescent="0.25">
      <c r="A3" s="52"/>
      <c r="D3" s="49" t="str">
        <f t="shared" ref="D3:D66" si="0">IF(TRIM(F3)="","",COUNTIF($F$2:$F$200,F3))</f>
        <v/>
      </c>
      <c r="F3" s="5" t="str">
        <f t="shared" ref="F3:F66" si="1">IF(AND(LEN(TRIM(G3))=0,LEN(TRIM(H3))=0),"",CONCATENATE(TRIM(G3),", ",TRIM(H3)))</f>
        <v/>
      </c>
      <c r="I3" s="52"/>
      <c r="J3" s="142"/>
      <c r="K3" s="39" t="str">
        <f t="shared" ref="K3:K66" si="2">IF(AND(TRIM(A3)&lt;&gt;"",TRIM(J3)&lt;&gt;""),IFERROR(DATEDIF(J3,A3,"Y"),""),"")</f>
        <v/>
      </c>
      <c r="R3" s="46"/>
      <c r="S3" s="44"/>
      <c r="T3" s="46"/>
      <c r="AQ3"/>
      <c r="AR3" s="4" t="str">
        <f t="shared" ref="AR3:AR66" si="3">IF(R3&lt;&gt;"",R3*1440,"")</f>
        <v/>
      </c>
    </row>
    <row r="4" spans="1:44" s="49" customFormat="1" x14ac:dyDescent="0.25">
      <c r="A4" s="50"/>
      <c r="D4" s="49" t="str">
        <f t="shared" si="0"/>
        <v/>
      </c>
      <c r="F4" s="5" t="str">
        <f t="shared" si="1"/>
        <v/>
      </c>
      <c r="I4" s="50"/>
      <c r="J4" s="50"/>
      <c r="K4" s="39" t="str">
        <f t="shared" si="2"/>
        <v/>
      </c>
      <c r="R4" s="51"/>
      <c r="S4" s="44"/>
      <c r="T4" s="51"/>
      <c r="AR4" s="4" t="str">
        <f t="shared" si="3"/>
        <v/>
      </c>
    </row>
    <row r="5" spans="1:44" s="8" customFormat="1" x14ac:dyDescent="0.25">
      <c r="A5" s="52"/>
      <c r="D5" s="49" t="str">
        <f t="shared" si="0"/>
        <v/>
      </c>
      <c r="F5" s="5" t="str">
        <f t="shared" si="1"/>
        <v/>
      </c>
      <c r="I5" s="52"/>
      <c r="J5" s="52"/>
      <c r="K5" s="39" t="str">
        <f t="shared" si="2"/>
        <v/>
      </c>
      <c r="R5" s="46"/>
      <c r="S5" s="44"/>
      <c r="T5" s="46"/>
      <c r="AQ5"/>
      <c r="AR5" s="4" t="str">
        <f t="shared" si="3"/>
        <v/>
      </c>
    </row>
    <row r="6" spans="1:44" s="49" customFormat="1" x14ac:dyDescent="0.25">
      <c r="A6" s="50"/>
      <c r="D6" s="49" t="str">
        <f t="shared" si="0"/>
        <v/>
      </c>
      <c r="F6" s="5" t="str">
        <f t="shared" si="1"/>
        <v/>
      </c>
      <c r="I6" s="50"/>
      <c r="J6" s="50"/>
      <c r="K6" s="39" t="str">
        <f t="shared" si="2"/>
        <v/>
      </c>
      <c r="R6" s="51"/>
      <c r="S6" s="44"/>
      <c r="T6" s="51"/>
      <c r="AR6" s="4" t="str">
        <f t="shared" si="3"/>
        <v/>
      </c>
    </row>
    <row r="7" spans="1:44" s="8" customFormat="1" x14ac:dyDescent="0.25">
      <c r="A7" s="52"/>
      <c r="D7" s="49" t="str">
        <f t="shared" si="0"/>
        <v/>
      </c>
      <c r="F7" s="5" t="str">
        <f t="shared" si="1"/>
        <v/>
      </c>
      <c r="I7" s="52"/>
      <c r="J7" s="52"/>
      <c r="K7" s="39" t="str">
        <f t="shared" si="2"/>
        <v/>
      </c>
      <c r="R7" s="46"/>
      <c r="S7" s="44"/>
      <c r="T7" s="46"/>
      <c r="AQ7"/>
      <c r="AR7" s="4" t="str">
        <f t="shared" si="3"/>
        <v/>
      </c>
    </row>
    <row r="8" spans="1:44" s="49" customFormat="1" x14ac:dyDescent="0.25">
      <c r="A8" s="50"/>
      <c r="D8" s="49" t="str">
        <f t="shared" si="0"/>
        <v/>
      </c>
      <c r="F8" s="5" t="str">
        <f t="shared" si="1"/>
        <v/>
      </c>
      <c r="I8" s="50"/>
      <c r="J8" s="50"/>
      <c r="K8" s="39" t="str">
        <f t="shared" si="2"/>
        <v/>
      </c>
      <c r="R8" s="51"/>
      <c r="S8" s="44"/>
      <c r="T8" s="51"/>
      <c r="AR8" s="4" t="str">
        <f t="shared" si="3"/>
        <v/>
      </c>
    </row>
    <row r="9" spans="1:44" s="8" customFormat="1" x14ac:dyDescent="0.25">
      <c r="A9" s="52"/>
      <c r="D9" s="49" t="str">
        <f t="shared" si="0"/>
        <v/>
      </c>
      <c r="F9" s="5" t="str">
        <f t="shared" si="1"/>
        <v/>
      </c>
      <c r="I9" s="52"/>
      <c r="J9" s="52"/>
      <c r="K9" s="39" t="str">
        <f t="shared" si="2"/>
        <v/>
      </c>
      <c r="R9" s="46"/>
      <c r="S9" s="44"/>
      <c r="T9" s="46"/>
      <c r="AQ9"/>
      <c r="AR9" s="4" t="str">
        <f t="shared" si="3"/>
        <v/>
      </c>
    </row>
    <row r="10" spans="1:44" s="49" customFormat="1" x14ac:dyDescent="0.25">
      <c r="A10" s="50"/>
      <c r="D10" s="49" t="str">
        <f t="shared" si="0"/>
        <v/>
      </c>
      <c r="F10" s="5" t="str">
        <f t="shared" si="1"/>
        <v/>
      </c>
      <c r="I10" s="50"/>
      <c r="J10" s="50"/>
      <c r="K10" s="39" t="str">
        <f t="shared" si="2"/>
        <v/>
      </c>
      <c r="R10" s="51"/>
      <c r="S10" s="44"/>
      <c r="T10" s="51"/>
      <c r="AR10" s="4" t="str">
        <f t="shared" si="3"/>
        <v/>
      </c>
    </row>
    <row r="11" spans="1:44" s="8" customFormat="1" x14ac:dyDescent="0.25">
      <c r="A11" s="52"/>
      <c r="D11" s="49" t="str">
        <f t="shared" si="0"/>
        <v/>
      </c>
      <c r="F11" s="5" t="str">
        <f t="shared" si="1"/>
        <v/>
      </c>
      <c r="I11" s="52"/>
      <c r="J11" s="52"/>
      <c r="K11" s="39" t="str">
        <f t="shared" si="2"/>
        <v/>
      </c>
      <c r="R11" s="46"/>
      <c r="S11" s="44"/>
      <c r="T11" s="46"/>
      <c r="AQ11"/>
      <c r="AR11" s="4" t="str">
        <f t="shared" si="3"/>
        <v/>
      </c>
    </row>
    <row r="12" spans="1:44" s="49" customFormat="1" x14ac:dyDescent="0.25">
      <c r="A12" s="50"/>
      <c r="D12" s="49" t="str">
        <f t="shared" si="0"/>
        <v/>
      </c>
      <c r="F12" s="5" t="str">
        <f t="shared" si="1"/>
        <v/>
      </c>
      <c r="I12" s="50"/>
      <c r="J12" s="50"/>
      <c r="K12" s="39" t="str">
        <f t="shared" si="2"/>
        <v/>
      </c>
      <c r="R12" s="51"/>
      <c r="S12" s="44"/>
      <c r="T12" s="51"/>
      <c r="AR12" s="4" t="str">
        <f t="shared" si="3"/>
        <v/>
      </c>
    </row>
    <row r="13" spans="1:44" s="8" customFormat="1" x14ac:dyDescent="0.25">
      <c r="A13" s="52"/>
      <c r="D13" s="49" t="str">
        <f t="shared" si="0"/>
        <v/>
      </c>
      <c r="F13" s="5" t="str">
        <f t="shared" si="1"/>
        <v/>
      </c>
      <c r="G13"/>
      <c r="I13" s="52"/>
      <c r="J13" s="52"/>
      <c r="K13" s="39" t="str">
        <f t="shared" si="2"/>
        <v/>
      </c>
      <c r="R13" s="46"/>
      <c r="S13" s="44"/>
      <c r="T13" s="46"/>
      <c r="AD13"/>
      <c r="AQ13"/>
      <c r="AR13" s="4" t="str">
        <f t="shared" si="3"/>
        <v/>
      </c>
    </row>
    <row r="14" spans="1:44" s="49" customFormat="1" x14ac:dyDescent="0.25">
      <c r="A14" s="50"/>
      <c r="D14" s="49" t="str">
        <f t="shared" si="0"/>
        <v/>
      </c>
      <c r="F14" s="5" t="str">
        <f t="shared" si="1"/>
        <v/>
      </c>
      <c r="I14" s="50"/>
      <c r="J14" s="50"/>
      <c r="K14" s="39" t="str">
        <f t="shared" si="2"/>
        <v/>
      </c>
      <c r="R14" s="51"/>
      <c r="S14" s="44"/>
      <c r="T14" s="51"/>
      <c r="AR14" s="4" t="str">
        <f t="shared" si="3"/>
        <v/>
      </c>
    </row>
    <row r="15" spans="1:44" s="8" customFormat="1" x14ac:dyDescent="0.25">
      <c r="A15" s="52"/>
      <c r="D15" s="49" t="str">
        <f t="shared" si="0"/>
        <v/>
      </c>
      <c r="F15" s="5" t="str">
        <f t="shared" si="1"/>
        <v/>
      </c>
      <c r="I15" s="52"/>
      <c r="J15" s="52"/>
      <c r="K15" s="39" t="str">
        <f t="shared" si="2"/>
        <v/>
      </c>
      <c r="R15" s="46"/>
      <c r="S15" s="44"/>
      <c r="T15" s="46"/>
      <c r="AQ15"/>
      <c r="AR15" s="4" t="str">
        <f t="shared" si="3"/>
        <v/>
      </c>
    </row>
    <row r="16" spans="1:44" s="5" customFormat="1" x14ac:dyDescent="0.25">
      <c r="A16" s="7"/>
      <c r="D16" s="49" t="str">
        <f t="shared" si="0"/>
        <v/>
      </c>
      <c r="F16" s="5" t="str">
        <f t="shared" si="1"/>
        <v/>
      </c>
      <c r="I16" s="7"/>
      <c r="J16" s="7"/>
      <c r="K16" s="39" t="str">
        <f t="shared" si="2"/>
        <v/>
      </c>
      <c r="R16" s="44"/>
      <c r="S16" s="44"/>
      <c r="T16" s="44"/>
      <c r="AQ16" s="49"/>
      <c r="AR16" s="4" t="str">
        <f t="shared" si="3"/>
        <v/>
      </c>
    </row>
    <row r="17" spans="1:44" s="8" customFormat="1" x14ac:dyDescent="0.25">
      <c r="A17" s="52"/>
      <c r="D17" s="49" t="str">
        <f t="shared" si="0"/>
        <v/>
      </c>
      <c r="F17" s="5" t="str">
        <f t="shared" si="1"/>
        <v/>
      </c>
      <c r="I17" s="52"/>
      <c r="J17" s="52"/>
      <c r="K17" s="39" t="str">
        <f t="shared" si="2"/>
        <v/>
      </c>
      <c r="R17" s="46"/>
      <c r="S17" s="44"/>
      <c r="T17" s="46"/>
      <c r="AQ17"/>
      <c r="AR17" s="4" t="str">
        <f t="shared" si="3"/>
        <v/>
      </c>
    </row>
    <row r="18" spans="1:44" s="5" customFormat="1" x14ac:dyDescent="0.25">
      <c r="A18" s="7"/>
      <c r="D18" s="49" t="str">
        <f t="shared" si="0"/>
        <v/>
      </c>
      <c r="F18" s="5" t="str">
        <f t="shared" si="1"/>
        <v/>
      </c>
      <c r="I18" s="7"/>
      <c r="J18" s="7"/>
      <c r="K18" s="39" t="str">
        <f t="shared" si="2"/>
        <v/>
      </c>
      <c r="R18" s="44"/>
      <c r="S18" s="44"/>
      <c r="T18" s="44"/>
      <c r="AQ18" s="49"/>
      <c r="AR18" s="4" t="str">
        <f t="shared" si="3"/>
        <v/>
      </c>
    </row>
    <row r="19" spans="1:44" s="8" customFormat="1" x14ac:dyDescent="0.25">
      <c r="A19" s="52"/>
      <c r="D19" s="49" t="str">
        <f t="shared" si="0"/>
        <v/>
      </c>
      <c r="F19" s="5" t="str">
        <f t="shared" si="1"/>
        <v/>
      </c>
      <c r="I19" s="52"/>
      <c r="J19" s="52"/>
      <c r="K19" s="39" t="str">
        <f t="shared" si="2"/>
        <v/>
      </c>
      <c r="R19" s="46"/>
      <c r="S19" s="44"/>
      <c r="T19" s="46"/>
      <c r="AQ19"/>
      <c r="AR19" s="4" t="str">
        <f t="shared" si="3"/>
        <v/>
      </c>
    </row>
    <row r="20" spans="1:44" s="5" customFormat="1" x14ac:dyDescent="0.25">
      <c r="A20" s="7"/>
      <c r="D20" s="49" t="str">
        <f t="shared" si="0"/>
        <v/>
      </c>
      <c r="F20" s="5" t="str">
        <f t="shared" si="1"/>
        <v/>
      </c>
      <c r="I20" s="7"/>
      <c r="J20" s="7"/>
      <c r="K20" s="39" t="str">
        <f t="shared" si="2"/>
        <v/>
      </c>
      <c r="R20" s="44"/>
      <c r="S20" s="44"/>
      <c r="T20" s="44"/>
      <c r="AQ20" s="49"/>
      <c r="AR20" s="4" t="str">
        <f t="shared" si="3"/>
        <v/>
      </c>
    </row>
    <row r="21" spans="1:44" s="8" customFormat="1" x14ac:dyDescent="0.25">
      <c r="A21" s="52"/>
      <c r="D21" s="49" t="str">
        <f t="shared" si="0"/>
        <v/>
      </c>
      <c r="F21" s="5" t="str">
        <f t="shared" si="1"/>
        <v/>
      </c>
      <c r="G21"/>
      <c r="H21"/>
      <c r="I21" s="52"/>
      <c r="J21" s="52"/>
      <c r="K21" s="39" t="str">
        <f t="shared" si="2"/>
        <v/>
      </c>
      <c r="R21" s="46"/>
      <c r="S21" s="44"/>
      <c r="T21" s="46"/>
      <c r="AQ21"/>
      <c r="AR21" s="4" t="str">
        <f t="shared" si="3"/>
        <v/>
      </c>
    </row>
    <row r="22" spans="1:44" s="5" customFormat="1" x14ac:dyDescent="0.25">
      <c r="A22" s="7"/>
      <c r="D22" s="49" t="str">
        <f t="shared" si="0"/>
        <v/>
      </c>
      <c r="F22" s="5" t="str">
        <f t="shared" si="1"/>
        <v/>
      </c>
      <c r="I22" s="7"/>
      <c r="J22" s="7"/>
      <c r="K22" s="39" t="str">
        <f t="shared" si="2"/>
        <v/>
      </c>
      <c r="R22" s="44"/>
      <c r="S22" s="44"/>
      <c r="T22" s="44"/>
      <c r="AQ22" s="49"/>
      <c r="AR22" s="4" t="str">
        <f t="shared" si="3"/>
        <v/>
      </c>
    </row>
    <row r="23" spans="1:44" s="8" customFormat="1" x14ac:dyDescent="0.25">
      <c r="A23" s="52"/>
      <c r="D23" s="49" t="str">
        <f t="shared" si="0"/>
        <v/>
      </c>
      <c r="F23" s="5" t="str">
        <f t="shared" si="1"/>
        <v/>
      </c>
      <c r="I23" s="52"/>
      <c r="J23" s="52"/>
      <c r="K23" s="39" t="str">
        <f t="shared" si="2"/>
        <v/>
      </c>
      <c r="R23" s="46"/>
      <c r="S23" s="44"/>
      <c r="T23" s="46"/>
      <c r="AQ23"/>
      <c r="AR23" s="4" t="str">
        <f t="shared" si="3"/>
        <v/>
      </c>
    </row>
    <row r="24" spans="1:44" s="5" customFormat="1" x14ac:dyDescent="0.25">
      <c r="A24" s="7"/>
      <c r="D24" s="49" t="str">
        <f t="shared" si="0"/>
        <v/>
      </c>
      <c r="F24" s="5" t="str">
        <f t="shared" si="1"/>
        <v/>
      </c>
      <c r="I24" s="7"/>
      <c r="J24" s="7"/>
      <c r="K24" s="39" t="str">
        <f t="shared" si="2"/>
        <v/>
      </c>
      <c r="R24" s="44"/>
      <c r="S24" s="44"/>
      <c r="T24" s="44"/>
      <c r="AQ24" s="49"/>
      <c r="AR24" s="4" t="str">
        <f t="shared" si="3"/>
        <v/>
      </c>
    </row>
    <row r="25" spans="1:44" s="8" customFormat="1" x14ac:dyDescent="0.25">
      <c r="A25" s="52"/>
      <c r="D25" s="49" t="str">
        <f t="shared" si="0"/>
        <v/>
      </c>
      <c r="F25" s="5" t="str">
        <f t="shared" si="1"/>
        <v/>
      </c>
      <c r="I25" s="52"/>
      <c r="J25" s="52"/>
      <c r="K25" s="39" t="str">
        <f t="shared" si="2"/>
        <v/>
      </c>
      <c r="R25" s="46"/>
      <c r="S25" s="44"/>
      <c r="T25" s="46"/>
      <c r="AQ25"/>
      <c r="AR25" s="4" t="str">
        <f t="shared" si="3"/>
        <v/>
      </c>
    </row>
    <row r="26" spans="1:44" s="5" customFormat="1" x14ac:dyDescent="0.25">
      <c r="A26" s="7"/>
      <c r="D26" s="49" t="str">
        <f t="shared" si="0"/>
        <v/>
      </c>
      <c r="F26" s="5" t="str">
        <f t="shared" si="1"/>
        <v/>
      </c>
      <c r="I26" s="7"/>
      <c r="J26" s="7"/>
      <c r="K26" s="39" t="str">
        <f t="shared" si="2"/>
        <v/>
      </c>
      <c r="R26" s="44"/>
      <c r="S26" s="44"/>
      <c r="T26" s="44"/>
      <c r="AR26" s="4" t="str">
        <f t="shared" si="3"/>
        <v/>
      </c>
    </row>
    <row r="27" spans="1:44" s="8" customFormat="1" x14ac:dyDescent="0.25">
      <c r="A27" s="52"/>
      <c r="D27" s="49" t="str">
        <f t="shared" si="0"/>
        <v/>
      </c>
      <c r="F27" s="5" t="str">
        <f t="shared" si="1"/>
        <v/>
      </c>
      <c r="I27" s="52"/>
      <c r="J27" s="52"/>
      <c r="K27" s="39" t="str">
        <f t="shared" si="2"/>
        <v/>
      </c>
      <c r="R27" s="46"/>
      <c r="S27" s="44"/>
      <c r="T27" s="46"/>
      <c r="AQ27"/>
      <c r="AR27" s="4" t="str">
        <f t="shared" si="3"/>
        <v/>
      </c>
    </row>
    <row r="28" spans="1:44" s="5" customFormat="1" x14ac:dyDescent="0.25">
      <c r="A28" s="7"/>
      <c r="D28" s="49" t="str">
        <f t="shared" si="0"/>
        <v/>
      </c>
      <c r="F28" s="5" t="str">
        <f t="shared" si="1"/>
        <v/>
      </c>
      <c r="I28" s="7"/>
      <c r="J28" s="7"/>
      <c r="K28" s="39" t="str">
        <f t="shared" si="2"/>
        <v/>
      </c>
      <c r="R28" s="44"/>
      <c r="S28" s="44"/>
      <c r="T28" s="44"/>
      <c r="AQ28" s="49"/>
      <c r="AR28" s="4" t="str">
        <f t="shared" si="3"/>
        <v/>
      </c>
    </row>
    <row r="29" spans="1:44" s="8" customFormat="1" x14ac:dyDescent="0.25">
      <c r="A29" s="52"/>
      <c r="D29" s="49" t="str">
        <f t="shared" si="0"/>
        <v/>
      </c>
      <c r="F29" s="5" t="str">
        <f t="shared" si="1"/>
        <v/>
      </c>
      <c r="I29" s="52"/>
      <c r="J29" s="52"/>
      <c r="K29" s="39" t="str">
        <f t="shared" si="2"/>
        <v/>
      </c>
      <c r="R29" s="46"/>
      <c r="S29" s="44"/>
      <c r="T29" s="46"/>
      <c r="AQ29"/>
      <c r="AR29" s="4" t="str">
        <f t="shared" si="3"/>
        <v/>
      </c>
    </row>
    <row r="30" spans="1:44" s="5" customFormat="1" x14ac:dyDescent="0.25">
      <c r="A30" s="7"/>
      <c r="D30" s="49" t="str">
        <f t="shared" si="0"/>
        <v/>
      </c>
      <c r="F30" s="5" t="str">
        <f t="shared" si="1"/>
        <v/>
      </c>
      <c r="I30" s="7"/>
      <c r="J30" s="7"/>
      <c r="K30" s="39" t="str">
        <f t="shared" si="2"/>
        <v/>
      </c>
      <c r="R30" s="44"/>
      <c r="S30" s="44"/>
      <c r="T30" s="44"/>
      <c r="AQ30" s="49"/>
      <c r="AR30" s="4" t="str">
        <f t="shared" si="3"/>
        <v/>
      </c>
    </row>
    <row r="31" spans="1:44" s="8" customFormat="1" x14ac:dyDescent="0.25">
      <c r="A31" s="52"/>
      <c r="D31" s="49" t="str">
        <f t="shared" si="0"/>
        <v/>
      </c>
      <c r="F31" s="5" t="str">
        <f t="shared" si="1"/>
        <v/>
      </c>
      <c r="I31" s="52"/>
      <c r="J31" s="52"/>
      <c r="K31" s="39" t="str">
        <f t="shared" si="2"/>
        <v/>
      </c>
      <c r="R31" s="46"/>
      <c r="S31" s="44"/>
      <c r="T31" s="46"/>
      <c r="AQ31"/>
      <c r="AR31" s="4" t="str">
        <f t="shared" si="3"/>
        <v/>
      </c>
    </row>
    <row r="32" spans="1:44" s="5" customFormat="1" x14ac:dyDescent="0.25">
      <c r="A32" s="7"/>
      <c r="D32" s="49" t="str">
        <f t="shared" si="0"/>
        <v/>
      </c>
      <c r="F32" s="5" t="str">
        <f t="shared" si="1"/>
        <v/>
      </c>
      <c r="I32" s="7"/>
      <c r="J32" s="7"/>
      <c r="K32" s="39" t="str">
        <f t="shared" si="2"/>
        <v/>
      </c>
      <c r="R32" s="44"/>
      <c r="S32" s="44"/>
      <c r="T32" s="44"/>
      <c r="AQ32" s="49"/>
      <c r="AR32" s="4" t="str">
        <f t="shared" si="3"/>
        <v/>
      </c>
    </row>
    <row r="33" spans="1:44" s="8" customFormat="1" x14ac:dyDescent="0.25">
      <c r="A33" s="52"/>
      <c r="D33" s="49" t="str">
        <f t="shared" si="0"/>
        <v/>
      </c>
      <c r="F33" s="5" t="str">
        <f t="shared" si="1"/>
        <v/>
      </c>
      <c r="I33" s="52"/>
      <c r="J33" s="52"/>
      <c r="K33" s="39" t="str">
        <f t="shared" si="2"/>
        <v/>
      </c>
      <c r="R33" s="46"/>
      <c r="S33" s="44"/>
      <c r="T33" s="46"/>
      <c r="AQ33"/>
      <c r="AR33" s="4" t="str">
        <f t="shared" si="3"/>
        <v/>
      </c>
    </row>
    <row r="34" spans="1:44" s="5" customFormat="1" x14ac:dyDescent="0.25">
      <c r="A34" s="7"/>
      <c r="D34" s="49" t="str">
        <f t="shared" si="0"/>
        <v/>
      </c>
      <c r="F34" s="5" t="str">
        <f t="shared" si="1"/>
        <v/>
      </c>
      <c r="I34" s="7"/>
      <c r="J34" s="7"/>
      <c r="K34" s="39" t="str">
        <f t="shared" si="2"/>
        <v/>
      </c>
      <c r="R34" s="44"/>
      <c r="S34" s="44"/>
      <c r="T34" s="44"/>
      <c r="AQ34" s="49"/>
      <c r="AR34" s="4" t="str">
        <f t="shared" si="3"/>
        <v/>
      </c>
    </row>
    <row r="35" spans="1:44" s="8" customFormat="1" x14ac:dyDescent="0.25">
      <c r="A35" s="52"/>
      <c r="D35" s="49" t="str">
        <f t="shared" si="0"/>
        <v/>
      </c>
      <c r="F35" s="5" t="str">
        <f t="shared" si="1"/>
        <v/>
      </c>
      <c r="I35" s="52"/>
      <c r="J35" s="52"/>
      <c r="K35" s="39" t="str">
        <f t="shared" si="2"/>
        <v/>
      </c>
      <c r="R35" s="46"/>
      <c r="S35" s="44"/>
      <c r="T35" s="46"/>
      <c r="AQ35"/>
      <c r="AR35" s="4" t="str">
        <f t="shared" si="3"/>
        <v/>
      </c>
    </row>
    <row r="36" spans="1:44" s="5" customFormat="1" x14ac:dyDescent="0.25">
      <c r="A36" s="7"/>
      <c r="D36" s="49" t="str">
        <f t="shared" si="0"/>
        <v/>
      </c>
      <c r="F36" s="5" t="str">
        <f t="shared" si="1"/>
        <v/>
      </c>
      <c r="I36" s="7"/>
      <c r="J36" s="7"/>
      <c r="K36" s="39" t="str">
        <f t="shared" si="2"/>
        <v/>
      </c>
      <c r="R36" s="44"/>
      <c r="S36" s="44"/>
      <c r="T36" s="44"/>
      <c r="AQ36" s="49"/>
      <c r="AR36" s="4" t="str">
        <f t="shared" si="3"/>
        <v/>
      </c>
    </row>
    <row r="37" spans="1:44" s="8" customFormat="1" x14ac:dyDescent="0.25">
      <c r="A37" s="52"/>
      <c r="D37" s="49" t="str">
        <f t="shared" si="0"/>
        <v/>
      </c>
      <c r="F37" s="5" t="str">
        <f t="shared" si="1"/>
        <v/>
      </c>
      <c r="I37" s="52"/>
      <c r="J37" s="52"/>
      <c r="K37" s="39" t="str">
        <f t="shared" si="2"/>
        <v/>
      </c>
      <c r="R37" s="46"/>
      <c r="S37" s="44"/>
      <c r="T37" s="46"/>
      <c r="AQ37"/>
      <c r="AR37" s="4" t="str">
        <f t="shared" si="3"/>
        <v/>
      </c>
    </row>
    <row r="38" spans="1:44" s="5" customFormat="1" x14ac:dyDescent="0.25">
      <c r="A38" s="7"/>
      <c r="D38" s="49" t="str">
        <f t="shared" si="0"/>
        <v/>
      </c>
      <c r="F38" s="5" t="str">
        <f t="shared" si="1"/>
        <v/>
      </c>
      <c r="I38" s="7"/>
      <c r="J38" s="7"/>
      <c r="K38" s="39" t="str">
        <f t="shared" si="2"/>
        <v/>
      </c>
      <c r="O38" s="49"/>
      <c r="R38" s="44"/>
      <c r="S38" s="44"/>
      <c r="T38" s="44"/>
      <c r="AQ38" s="49"/>
      <c r="AR38" s="4" t="str">
        <f t="shared" si="3"/>
        <v/>
      </c>
    </row>
    <row r="39" spans="1:44" s="8" customFormat="1" x14ac:dyDescent="0.25">
      <c r="A39" s="52"/>
      <c r="D39" s="49" t="str">
        <f t="shared" si="0"/>
        <v/>
      </c>
      <c r="F39" s="5" t="str">
        <f t="shared" si="1"/>
        <v/>
      </c>
      <c r="I39" s="52"/>
      <c r="J39" s="52"/>
      <c r="K39" s="39" t="str">
        <f t="shared" si="2"/>
        <v/>
      </c>
      <c r="R39" s="46"/>
      <c r="S39" s="44"/>
      <c r="T39" s="46"/>
      <c r="AQ39"/>
      <c r="AR39" s="4" t="str">
        <f t="shared" si="3"/>
        <v/>
      </c>
    </row>
    <row r="40" spans="1:44" s="5" customFormat="1" x14ac:dyDescent="0.25">
      <c r="A40" s="7"/>
      <c r="D40" s="49" t="str">
        <f t="shared" si="0"/>
        <v/>
      </c>
      <c r="F40" s="5" t="str">
        <f t="shared" si="1"/>
        <v/>
      </c>
      <c r="I40" s="7"/>
      <c r="J40" s="7"/>
      <c r="K40" s="39" t="str">
        <f t="shared" si="2"/>
        <v/>
      </c>
      <c r="O40" s="49"/>
      <c r="R40" s="44"/>
      <c r="S40" s="44"/>
      <c r="T40" s="44"/>
      <c r="AQ40" s="49"/>
      <c r="AR40" s="4" t="str">
        <f t="shared" si="3"/>
        <v/>
      </c>
    </row>
    <row r="41" spans="1:44" s="8" customFormat="1" x14ac:dyDescent="0.25">
      <c r="A41" s="52"/>
      <c r="D41" s="49" t="str">
        <f t="shared" si="0"/>
        <v/>
      </c>
      <c r="F41" s="5" t="str">
        <f t="shared" si="1"/>
        <v/>
      </c>
      <c r="I41" s="52"/>
      <c r="J41" s="52"/>
      <c r="K41" s="39" t="str">
        <f t="shared" si="2"/>
        <v/>
      </c>
      <c r="R41" s="46"/>
      <c r="S41" s="44"/>
      <c r="T41" s="46"/>
      <c r="AR41" s="4" t="str">
        <f t="shared" si="3"/>
        <v/>
      </c>
    </row>
    <row r="42" spans="1:44" s="5" customFormat="1" x14ac:dyDescent="0.25">
      <c r="A42" s="7"/>
      <c r="D42" s="49" t="str">
        <f t="shared" si="0"/>
        <v/>
      </c>
      <c r="F42" s="5" t="str">
        <f t="shared" si="1"/>
        <v/>
      </c>
      <c r="I42" s="7"/>
      <c r="J42" s="7"/>
      <c r="K42" s="39" t="str">
        <f t="shared" si="2"/>
        <v/>
      </c>
      <c r="R42" s="44"/>
      <c r="S42" s="44"/>
      <c r="T42" s="44"/>
      <c r="AR42" s="4" t="str">
        <f t="shared" si="3"/>
        <v/>
      </c>
    </row>
    <row r="43" spans="1:44" s="8" customFormat="1" x14ac:dyDescent="0.25">
      <c r="A43" s="52"/>
      <c r="D43" s="49" t="str">
        <f t="shared" si="0"/>
        <v/>
      </c>
      <c r="F43" s="5" t="str">
        <f t="shared" si="1"/>
        <v/>
      </c>
      <c r="I43" s="52"/>
      <c r="J43" s="52"/>
      <c r="K43" s="39" t="str">
        <f t="shared" si="2"/>
        <v/>
      </c>
      <c r="R43" s="46"/>
      <c r="S43" s="44"/>
      <c r="T43" s="46"/>
      <c r="AR43" s="4" t="str">
        <f t="shared" si="3"/>
        <v/>
      </c>
    </row>
    <row r="44" spans="1:44" s="5" customFormat="1" x14ac:dyDescent="0.25">
      <c r="A44" s="7"/>
      <c r="D44" s="49" t="str">
        <f t="shared" si="0"/>
        <v/>
      </c>
      <c r="F44" s="5" t="str">
        <f t="shared" si="1"/>
        <v/>
      </c>
      <c r="I44" s="7"/>
      <c r="J44" s="7"/>
      <c r="K44" s="39" t="str">
        <f t="shared" si="2"/>
        <v/>
      </c>
      <c r="O44" s="49"/>
      <c r="R44" s="44"/>
      <c r="S44" s="44"/>
      <c r="T44" s="44"/>
      <c r="AR44" s="4" t="str">
        <f t="shared" si="3"/>
        <v/>
      </c>
    </row>
    <row r="45" spans="1:44" s="8" customFormat="1" x14ac:dyDescent="0.25">
      <c r="A45" s="52"/>
      <c r="D45" s="49" t="str">
        <f t="shared" si="0"/>
        <v/>
      </c>
      <c r="F45" s="5" t="str">
        <f t="shared" si="1"/>
        <v/>
      </c>
      <c r="I45" s="52"/>
      <c r="J45" s="52"/>
      <c r="K45" s="39" t="str">
        <f t="shared" si="2"/>
        <v/>
      </c>
      <c r="R45" s="46"/>
      <c r="S45" s="44"/>
      <c r="T45" s="46"/>
      <c r="AR45" s="4" t="str">
        <f t="shared" si="3"/>
        <v/>
      </c>
    </row>
    <row r="46" spans="1:44" s="5" customFormat="1" x14ac:dyDescent="0.25">
      <c r="A46" s="7"/>
      <c r="D46" s="49" t="str">
        <f t="shared" si="0"/>
        <v/>
      </c>
      <c r="F46" s="5" t="str">
        <f t="shared" si="1"/>
        <v/>
      </c>
      <c r="I46" s="7"/>
      <c r="J46" s="7"/>
      <c r="K46" s="39" t="str">
        <f t="shared" si="2"/>
        <v/>
      </c>
      <c r="R46" s="44"/>
      <c r="S46" s="44"/>
      <c r="T46" s="44"/>
      <c r="AR46" s="4" t="str">
        <f t="shared" si="3"/>
        <v/>
      </c>
    </row>
    <row r="47" spans="1:44" s="8" customFormat="1" x14ac:dyDescent="0.25">
      <c r="A47" s="52"/>
      <c r="D47" s="49" t="str">
        <f t="shared" si="0"/>
        <v/>
      </c>
      <c r="F47" s="5" t="str">
        <f t="shared" si="1"/>
        <v/>
      </c>
      <c r="I47" s="52"/>
      <c r="J47" s="52"/>
      <c r="K47" s="39" t="str">
        <f t="shared" si="2"/>
        <v/>
      </c>
      <c r="R47" s="46"/>
      <c r="S47" s="44"/>
      <c r="T47" s="46"/>
      <c r="AR47" s="4" t="str">
        <f t="shared" si="3"/>
        <v/>
      </c>
    </row>
    <row r="48" spans="1:44" s="5" customFormat="1" x14ac:dyDescent="0.25">
      <c r="A48" s="7"/>
      <c r="D48" s="49" t="str">
        <f t="shared" si="0"/>
        <v/>
      </c>
      <c r="F48" s="5" t="str">
        <f t="shared" si="1"/>
        <v/>
      </c>
      <c r="I48" s="7"/>
      <c r="J48" s="7"/>
      <c r="K48" s="39" t="str">
        <f t="shared" si="2"/>
        <v/>
      </c>
      <c r="O48" s="49"/>
      <c r="R48" s="44"/>
      <c r="S48" s="44"/>
      <c r="T48" s="44"/>
      <c r="AR48" s="4" t="str">
        <f t="shared" si="3"/>
        <v/>
      </c>
    </row>
    <row r="49" spans="1:44" s="8" customFormat="1" x14ac:dyDescent="0.25">
      <c r="A49" s="52"/>
      <c r="D49" s="49" t="str">
        <f t="shared" si="0"/>
        <v/>
      </c>
      <c r="F49" s="5" t="str">
        <f t="shared" si="1"/>
        <v/>
      </c>
      <c r="I49" s="52"/>
      <c r="J49" s="52"/>
      <c r="K49" s="39" t="str">
        <f t="shared" si="2"/>
        <v/>
      </c>
      <c r="R49" s="46"/>
      <c r="S49" s="44"/>
      <c r="T49" s="46"/>
      <c r="AR49" s="4" t="str">
        <f t="shared" si="3"/>
        <v/>
      </c>
    </row>
    <row r="50" spans="1:44" s="5" customFormat="1" x14ac:dyDescent="0.25">
      <c r="A50" s="7"/>
      <c r="D50" s="49" t="str">
        <f t="shared" si="0"/>
        <v/>
      </c>
      <c r="F50" s="5" t="str">
        <f t="shared" si="1"/>
        <v/>
      </c>
      <c r="I50" s="7"/>
      <c r="J50" s="7"/>
      <c r="K50" s="39" t="str">
        <f t="shared" si="2"/>
        <v/>
      </c>
      <c r="R50" s="44"/>
      <c r="S50" s="44"/>
      <c r="T50" s="44"/>
      <c r="AR50" s="4" t="str">
        <f t="shared" si="3"/>
        <v/>
      </c>
    </row>
    <row r="51" spans="1:44" s="8" customFormat="1" x14ac:dyDescent="0.25">
      <c r="A51" s="52"/>
      <c r="D51" s="49" t="str">
        <f t="shared" si="0"/>
        <v/>
      </c>
      <c r="F51" s="5" t="str">
        <f t="shared" si="1"/>
        <v/>
      </c>
      <c r="I51" s="52"/>
      <c r="J51" s="52"/>
      <c r="K51" s="39" t="str">
        <f t="shared" si="2"/>
        <v/>
      </c>
      <c r="R51" s="46"/>
      <c r="S51" s="44"/>
      <c r="T51" s="46"/>
      <c r="AR51" s="4" t="str">
        <f t="shared" si="3"/>
        <v/>
      </c>
    </row>
    <row r="52" spans="1:44" s="5" customFormat="1" x14ac:dyDescent="0.25">
      <c r="A52" s="7"/>
      <c r="D52" s="49" t="str">
        <f t="shared" si="0"/>
        <v/>
      </c>
      <c r="F52" s="5" t="str">
        <f t="shared" si="1"/>
        <v/>
      </c>
      <c r="I52" s="7"/>
      <c r="J52" s="7"/>
      <c r="K52" s="39" t="str">
        <f t="shared" si="2"/>
        <v/>
      </c>
      <c r="O52" s="49"/>
      <c r="R52" s="44"/>
      <c r="S52" s="44"/>
      <c r="T52" s="44"/>
      <c r="AR52" s="4" t="str">
        <f t="shared" si="3"/>
        <v/>
      </c>
    </row>
    <row r="53" spans="1:44" s="8" customFormat="1" x14ac:dyDescent="0.25">
      <c r="A53" s="52"/>
      <c r="D53" s="49" t="str">
        <f t="shared" si="0"/>
        <v/>
      </c>
      <c r="F53" s="5" t="str">
        <f t="shared" si="1"/>
        <v/>
      </c>
      <c r="I53" s="52"/>
      <c r="J53" s="52"/>
      <c r="K53" s="39" t="str">
        <f t="shared" si="2"/>
        <v/>
      </c>
      <c r="R53" s="46"/>
      <c r="S53" s="44"/>
      <c r="T53" s="46"/>
      <c r="AR53" s="4" t="str">
        <f t="shared" si="3"/>
        <v/>
      </c>
    </row>
    <row r="54" spans="1:44" s="5" customFormat="1" x14ac:dyDescent="0.25">
      <c r="A54" s="7"/>
      <c r="D54" s="49" t="str">
        <f t="shared" si="0"/>
        <v/>
      </c>
      <c r="F54" s="5" t="str">
        <f t="shared" si="1"/>
        <v/>
      </c>
      <c r="I54" s="7"/>
      <c r="K54" s="39" t="str">
        <f t="shared" si="2"/>
        <v/>
      </c>
      <c r="S54" s="44"/>
      <c r="T54" s="44"/>
      <c r="AR54" s="4" t="str">
        <f t="shared" si="3"/>
        <v/>
      </c>
    </row>
    <row r="55" spans="1:44" s="8" customFormat="1" x14ac:dyDescent="0.25">
      <c r="A55" s="52"/>
      <c r="D55" s="49" t="str">
        <f t="shared" si="0"/>
        <v/>
      </c>
      <c r="F55" s="5" t="str">
        <f t="shared" si="1"/>
        <v/>
      </c>
      <c r="I55" s="52"/>
      <c r="J55" s="52"/>
      <c r="K55" s="39" t="str">
        <f t="shared" si="2"/>
        <v/>
      </c>
      <c r="R55" s="46"/>
      <c r="S55" s="44"/>
      <c r="T55" s="46"/>
      <c r="AR55" s="4" t="str">
        <f t="shared" si="3"/>
        <v/>
      </c>
    </row>
    <row r="56" spans="1:44" s="5" customFormat="1" x14ac:dyDescent="0.25">
      <c r="A56" s="7"/>
      <c r="D56" s="49" t="str">
        <f t="shared" si="0"/>
        <v/>
      </c>
      <c r="F56" s="5" t="str">
        <f t="shared" si="1"/>
        <v/>
      </c>
      <c r="I56" s="7"/>
      <c r="J56" s="7"/>
      <c r="K56" s="39" t="str">
        <f t="shared" si="2"/>
        <v/>
      </c>
      <c r="O56" s="49"/>
      <c r="R56" s="44"/>
      <c r="S56" s="44"/>
      <c r="T56" s="44"/>
      <c r="AR56" s="4" t="str">
        <f t="shared" si="3"/>
        <v/>
      </c>
    </row>
    <row r="57" spans="1:44" s="8" customFormat="1" x14ac:dyDescent="0.25">
      <c r="A57" s="52"/>
      <c r="D57" s="49" t="str">
        <f t="shared" si="0"/>
        <v/>
      </c>
      <c r="F57" s="5" t="str">
        <f t="shared" si="1"/>
        <v/>
      </c>
      <c r="I57" s="52"/>
      <c r="J57" s="52"/>
      <c r="K57" s="39" t="str">
        <f t="shared" si="2"/>
        <v/>
      </c>
      <c r="R57" s="46"/>
      <c r="S57" s="44"/>
      <c r="T57" s="46"/>
      <c r="AR57" s="4" t="str">
        <f t="shared" si="3"/>
        <v/>
      </c>
    </row>
    <row r="58" spans="1:44" s="5" customFormat="1" x14ac:dyDescent="0.25">
      <c r="A58" s="7"/>
      <c r="D58" s="49" t="str">
        <f t="shared" si="0"/>
        <v/>
      </c>
      <c r="F58" s="5" t="str">
        <f t="shared" si="1"/>
        <v/>
      </c>
      <c r="I58" s="7"/>
      <c r="J58" s="7"/>
      <c r="K58" s="39" t="str">
        <f t="shared" si="2"/>
        <v/>
      </c>
      <c r="O58" s="49"/>
      <c r="R58" s="44"/>
      <c r="S58" s="44"/>
      <c r="T58" s="44"/>
      <c r="AR58" s="4" t="str">
        <f t="shared" si="3"/>
        <v/>
      </c>
    </row>
    <row r="59" spans="1:44" s="8" customFormat="1" x14ac:dyDescent="0.25">
      <c r="A59" s="52"/>
      <c r="D59" s="49" t="str">
        <f t="shared" si="0"/>
        <v/>
      </c>
      <c r="F59" s="5" t="str">
        <f t="shared" si="1"/>
        <v/>
      </c>
      <c r="I59" s="52"/>
      <c r="J59" s="52"/>
      <c r="K59" s="39" t="str">
        <f t="shared" si="2"/>
        <v/>
      </c>
      <c r="R59" s="46"/>
      <c r="S59" s="44"/>
      <c r="T59" s="46"/>
      <c r="AR59" s="4" t="str">
        <f t="shared" si="3"/>
        <v/>
      </c>
    </row>
    <row r="60" spans="1:44" s="5" customFormat="1" x14ac:dyDescent="0.25">
      <c r="A60" s="7"/>
      <c r="D60" s="49" t="str">
        <f t="shared" si="0"/>
        <v/>
      </c>
      <c r="F60" s="5" t="str">
        <f t="shared" si="1"/>
        <v/>
      </c>
      <c r="I60" s="7"/>
      <c r="J60" s="7"/>
      <c r="K60" s="39" t="str">
        <f t="shared" si="2"/>
        <v/>
      </c>
      <c r="R60" s="44"/>
      <c r="S60" s="44"/>
      <c r="T60" s="44"/>
      <c r="AR60" s="4" t="str">
        <f t="shared" si="3"/>
        <v/>
      </c>
    </row>
    <row r="61" spans="1:44" s="8" customFormat="1" x14ac:dyDescent="0.25">
      <c r="A61" s="52"/>
      <c r="D61" s="49" t="str">
        <f t="shared" si="0"/>
        <v/>
      </c>
      <c r="F61" s="5" t="str">
        <f t="shared" si="1"/>
        <v/>
      </c>
      <c r="I61" s="52"/>
      <c r="J61" s="52"/>
      <c r="K61" s="39" t="str">
        <f t="shared" si="2"/>
        <v/>
      </c>
      <c r="R61" s="46"/>
      <c r="S61" s="44"/>
      <c r="T61" s="46"/>
      <c r="AR61" s="4" t="str">
        <f t="shared" si="3"/>
        <v/>
      </c>
    </row>
    <row r="62" spans="1:44" s="5" customFormat="1" x14ac:dyDescent="0.25">
      <c r="A62" s="7"/>
      <c r="D62" s="49" t="str">
        <f t="shared" si="0"/>
        <v/>
      </c>
      <c r="F62" s="5" t="str">
        <f t="shared" si="1"/>
        <v/>
      </c>
      <c r="I62" s="7"/>
      <c r="J62" s="7"/>
      <c r="K62" s="39" t="str">
        <f t="shared" si="2"/>
        <v/>
      </c>
      <c r="R62" s="44"/>
      <c r="S62" s="44"/>
      <c r="T62" s="44"/>
      <c r="AR62" s="4" t="str">
        <f t="shared" si="3"/>
        <v/>
      </c>
    </row>
    <row r="63" spans="1:44" s="8" customFormat="1" x14ac:dyDescent="0.25">
      <c r="A63" s="52"/>
      <c r="D63" s="49" t="str">
        <f t="shared" si="0"/>
        <v/>
      </c>
      <c r="F63" s="5" t="str">
        <f t="shared" si="1"/>
        <v/>
      </c>
      <c r="I63" s="52"/>
      <c r="J63" s="52"/>
      <c r="K63" s="39" t="str">
        <f t="shared" si="2"/>
        <v/>
      </c>
      <c r="R63" s="46"/>
      <c r="S63" s="44"/>
      <c r="T63" s="46"/>
      <c r="AR63" s="4" t="str">
        <f t="shared" si="3"/>
        <v/>
      </c>
    </row>
    <row r="64" spans="1:44" s="5" customFormat="1" x14ac:dyDescent="0.25">
      <c r="A64" s="7"/>
      <c r="D64" s="49" t="str">
        <f t="shared" si="0"/>
        <v/>
      </c>
      <c r="F64" s="5" t="str">
        <f t="shared" si="1"/>
        <v/>
      </c>
      <c r="I64" s="7"/>
      <c r="J64" s="7"/>
      <c r="K64" s="39" t="str">
        <f t="shared" si="2"/>
        <v/>
      </c>
      <c r="R64" s="44"/>
      <c r="S64" s="44"/>
      <c r="T64" s="44"/>
      <c r="AR64" s="4" t="str">
        <f t="shared" si="3"/>
        <v/>
      </c>
    </row>
    <row r="65" spans="1:44" s="8" customFormat="1" x14ac:dyDescent="0.25">
      <c r="A65" s="52"/>
      <c r="D65" s="49" t="str">
        <f t="shared" si="0"/>
        <v/>
      </c>
      <c r="F65" s="5" t="str">
        <f t="shared" si="1"/>
        <v/>
      </c>
      <c r="I65" s="52"/>
      <c r="J65" s="52"/>
      <c r="K65" s="39" t="str">
        <f t="shared" si="2"/>
        <v/>
      </c>
      <c r="R65" s="46"/>
      <c r="S65" s="44"/>
      <c r="T65" s="46"/>
      <c r="AR65" s="4" t="str">
        <f t="shared" si="3"/>
        <v/>
      </c>
    </row>
    <row r="66" spans="1:44" s="5" customFormat="1" x14ac:dyDescent="0.25">
      <c r="A66" s="7"/>
      <c r="D66" s="49" t="str">
        <f t="shared" si="0"/>
        <v/>
      </c>
      <c r="F66" s="5" t="str">
        <f t="shared" si="1"/>
        <v/>
      </c>
      <c r="I66" s="7"/>
      <c r="J66" s="7"/>
      <c r="K66" s="39" t="str">
        <f t="shared" si="2"/>
        <v/>
      </c>
      <c r="R66" s="44"/>
      <c r="S66" s="44"/>
      <c r="T66" s="44"/>
      <c r="AR66" s="4" t="str">
        <f t="shared" si="3"/>
        <v/>
      </c>
    </row>
    <row r="67" spans="1:44" s="8" customFormat="1" x14ac:dyDescent="0.25">
      <c r="A67" s="52"/>
      <c r="D67" s="49" t="str">
        <f t="shared" ref="D67:D130" si="4">IF(TRIM(F67)="","",COUNTIF($F$2:$F$200,F67))</f>
        <v/>
      </c>
      <c r="F67" s="5" t="str">
        <f t="shared" ref="F67:F130" si="5">IF(AND(LEN(TRIM(G67))=0,LEN(TRIM(H67))=0),"",CONCATENATE(TRIM(G67),", ",TRIM(H67)))</f>
        <v/>
      </c>
      <c r="I67" s="52"/>
      <c r="J67" s="52"/>
      <c r="K67" s="39" t="str">
        <f t="shared" ref="K67:K130" si="6">IF(AND(TRIM(A67)&lt;&gt;"",TRIM(J67)&lt;&gt;""),IFERROR(DATEDIF(J67,A67,"Y"),""),"")</f>
        <v/>
      </c>
      <c r="R67" s="46"/>
      <c r="S67" s="44"/>
      <c r="T67" s="46"/>
      <c r="AR67" s="4" t="str">
        <f t="shared" ref="AR67:AR130" si="7">IF(R67&lt;&gt;"",R67*1440,"")</f>
        <v/>
      </c>
    </row>
    <row r="68" spans="1:44" s="5" customFormat="1" x14ac:dyDescent="0.25">
      <c r="A68" s="7"/>
      <c r="D68" s="49" t="str">
        <f t="shared" si="4"/>
        <v/>
      </c>
      <c r="F68" s="5" t="str">
        <f t="shared" si="5"/>
        <v/>
      </c>
      <c r="I68" s="7"/>
      <c r="J68" s="7"/>
      <c r="K68" s="39" t="str">
        <f t="shared" si="6"/>
        <v/>
      </c>
      <c r="R68" s="44"/>
      <c r="S68" s="44"/>
      <c r="T68" s="44"/>
      <c r="AR68" s="4" t="str">
        <f t="shared" si="7"/>
        <v/>
      </c>
    </row>
    <row r="69" spans="1:44" s="8" customFormat="1" x14ac:dyDescent="0.25">
      <c r="A69" s="52"/>
      <c r="D69" s="49" t="str">
        <f t="shared" si="4"/>
        <v/>
      </c>
      <c r="F69" s="5" t="str">
        <f t="shared" si="5"/>
        <v/>
      </c>
      <c r="I69" s="52"/>
      <c r="J69" s="52"/>
      <c r="K69" s="39" t="str">
        <f t="shared" si="6"/>
        <v/>
      </c>
      <c r="R69" s="46"/>
      <c r="S69" s="44"/>
      <c r="T69" s="46"/>
      <c r="AR69" s="4" t="str">
        <f t="shared" si="7"/>
        <v/>
      </c>
    </row>
    <row r="70" spans="1:44" s="5" customFormat="1" x14ac:dyDescent="0.25">
      <c r="A70" s="7"/>
      <c r="D70" s="49" t="str">
        <f t="shared" si="4"/>
        <v/>
      </c>
      <c r="F70" s="5" t="str">
        <f t="shared" si="5"/>
        <v/>
      </c>
      <c r="I70" s="7"/>
      <c r="J70" s="7"/>
      <c r="K70" s="39" t="str">
        <f t="shared" si="6"/>
        <v/>
      </c>
      <c r="R70" s="44"/>
      <c r="S70" s="44"/>
      <c r="T70" s="44"/>
      <c r="AR70" s="4" t="str">
        <f t="shared" si="7"/>
        <v/>
      </c>
    </row>
    <row r="71" spans="1:44" s="8" customFormat="1" x14ac:dyDescent="0.25">
      <c r="A71" s="52"/>
      <c r="D71" s="49" t="str">
        <f t="shared" si="4"/>
        <v/>
      </c>
      <c r="F71" s="5" t="str">
        <f t="shared" si="5"/>
        <v/>
      </c>
      <c r="G71"/>
      <c r="H71"/>
      <c r="I71" s="52"/>
      <c r="J71" s="142"/>
      <c r="K71" s="39" t="str">
        <f t="shared" si="6"/>
        <v/>
      </c>
      <c r="R71" s="46"/>
      <c r="S71" s="44"/>
      <c r="T71" s="46"/>
      <c r="AR71" s="4" t="str">
        <f t="shared" si="7"/>
        <v/>
      </c>
    </row>
    <row r="72" spans="1:44" s="5" customFormat="1" x14ac:dyDescent="0.25">
      <c r="D72" s="49" t="str">
        <f t="shared" si="4"/>
        <v/>
      </c>
      <c r="F72" s="5" t="str">
        <f t="shared" si="5"/>
        <v/>
      </c>
      <c r="I72" s="7"/>
      <c r="K72" s="39" t="str">
        <f t="shared" si="6"/>
        <v/>
      </c>
      <c r="R72" s="44"/>
      <c r="S72" s="44"/>
      <c r="T72" s="44"/>
      <c r="AR72" s="4" t="str">
        <f t="shared" si="7"/>
        <v/>
      </c>
    </row>
    <row r="73" spans="1:44" s="8" customFormat="1" x14ac:dyDescent="0.25">
      <c r="D73" s="49" t="str">
        <f t="shared" si="4"/>
        <v/>
      </c>
      <c r="F73" s="5" t="str">
        <f t="shared" si="5"/>
        <v/>
      </c>
      <c r="I73" s="52"/>
      <c r="K73" s="39" t="str">
        <f t="shared" si="6"/>
        <v/>
      </c>
      <c r="R73" s="46"/>
      <c r="S73" s="44"/>
      <c r="T73" s="46"/>
      <c r="AR73" s="4" t="str">
        <f t="shared" si="7"/>
        <v/>
      </c>
    </row>
    <row r="74" spans="1:44" s="5" customFormat="1" x14ac:dyDescent="0.25">
      <c r="D74" s="49" t="str">
        <f t="shared" si="4"/>
        <v/>
      </c>
      <c r="F74" s="5" t="str">
        <f t="shared" si="5"/>
        <v/>
      </c>
      <c r="I74" s="7"/>
      <c r="K74" s="39" t="str">
        <f t="shared" si="6"/>
        <v/>
      </c>
      <c r="R74" s="44"/>
      <c r="S74" s="44"/>
      <c r="T74" s="44"/>
      <c r="AR74" s="4" t="str">
        <f t="shared" si="7"/>
        <v/>
      </c>
    </row>
    <row r="75" spans="1:44" s="8" customFormat="1" x14ac:dyDescent="0.25">
      <c r="D75" s="49" t="str">
        <f t="shared" si="4"/>
        <v/>
      </c>
      <c r="F75" s="5" t="str">
        <f t="shared" si="5"/>
        <v/>
      </c>
      <c r="I75" s="52"/>
      <c r="K75" s="39" t="str">
        <f t="shared" si="6"/>
        <v/>
      </c>
      <c r="R75" s="46"/>
      <c r="S75" s="44"/>
      <c r="T75" s="46"/>
      <c r="AR75" s="4" t="str">
        <f t="shared" si="7"/>
        <v/>
      </c>
    </row>
    <row r="76" spans="1:44" s="5" customFormat="1" x14ac:dyDescent="0.25">
      <c r="D76" s="49" t="str">
        <f t="shared" si="4"/>
        <v/>
      </c>
      <c r="F76" s="5" t="str">
        <f t="shared" si="5"/>
        <v/>
      </c>
      <c r="I76" s="7"/>
      <c r="K76" s="39" t="str">
        <f t="shared" si="6"/>
        <v/>
      </c>
      <c r="R76" s="44"/>
      <c r="S76" s="44"/>
      <c r="T76" s="44"/>
      <c r="AR76" s="4" t="str">
        <f t="shared" si="7"/>
        <v/>
      </c>
    </row>
    <row r="77" spans="1:44" s="8" customFormat="1" x14ac:dyDescent="0.25">
      <c r="D77" s="49" t="str">
        <f t="shared" si="4"/>
        <v/>
      </c>
      <c r="F77" s="5" t="str">
        <f t="shared" si="5"/>
        <v/>
      </c>
      <c r="I77" s="52"/>
      <c r="K77" s="39" t="str">
        <f t="shared" si="6"/>
        <v/>
      </c>
      <c r="R77" s="46"/>
      <c r="S77" s="44"/>
      <c r="T77" s="46"/>
      <c r="AR77" s="4" t="str">
        <f t="shared" si="7"/>
        <v/>
      </c>
    </row>
    <row r="78" spans="1:44" s="5" customFormat="1" x14ac:dyDescent="0.25">
      <c r="D78" s="49" t="str">
        <f t="shared" si="4"/>
        <v/>
      </c>
      <c r="F78" s="5" t="str">
        <f t="shared" si="5"/>
        <v/>
      </c>
      <c r="I78" s="7"/>
      <c r="K78" s="39" t="str">
        <f t="shared" si="6"/>
        <v/>
      </c>
      <c r="R78" s="44"/>
      <c r="S78" s="44"/>
      <c r="T78" s="44"/>
      <c r="AR78" s="4" t="str">
        <f t="shared" si="7"/>
        <v/>
      </c>
    </row>
    <row r="79" spans="1:44" s="8" customFormat="1" x14ac:dyDescent="0.25">
      <c r="D79" s="49" t="str">
        <f t="shared" si="4"/>
        <v/>
      </c>
      <c r="F79" s="5" t="str">
        <f t="shared" si="5"/>
        <v/>
      </c>
      <c r="I79" s="52"/>
      <c r="K79" s="39" t="str">
        <f t="shared" si="6"/>
        <v/>
      </c>
      <c r="R79" s="46"/>
      <c r="S79" s="44"/>
      <c r="T79" s="46"/>
      <c r="AR79" s="4" t="str">
        <f t="shared" si="7"/>
        <v/>
      </c>
    </row>
    <row r="80" spans="1:44" s="5" customFormat="1" x14ac:dyDescent="0.25">
      <c r="D80" s="49" t="str">
        <f t="shared" si="4"/>
        <v/>
      </c>
      <c r="F80" s="5" t="str">
        <f t="shared" si="5"/>
        <v/>
      </c>
      <c r="I80" s="7"/>
      <c r="K80" s="39" t="str">
        <f t="shared" si="6"/>
        <v/>
      </c>
      <c r="R80" s="44"/>
      <c r="S80" s="44"/>
      <c r="T80" s="44"/>
      <c r="AR80" s="4" t="str">
        <f t="shared" si="7"/>
        <v/>
      </c>
    </row>
    <row r="81" spans="4:44" s="8" customFormat="1" x14ac:dyDescent="0.25">
      <c r="D81" s="49" t="str">
        <f t="shared" si="4"/>
        <v/>
      </c>
      <c r="F81" s="5" t="str">
        <f t="shared" si="5"/>
        <v/>
      </c>
      <c r="I81" s="52"/>
      <c r="K81" s="39" t="str">
        <f t="shared" si="6"/>
        <v/>
      </c>
      <c r="R81" s="46"/>
      <c r="S81" s="44"/>
      <c r="T81" s="46"/>
      <c r="AR81" s="4" t="str">
        <f t="shared" si="7"/>
        <v/>
      </c>
    </row>
    <row r="82" spans="4:44" s="5" customFormat="1" x14ac:dyDescent="0.25">
      <c r="D82" s="49" t="str">
        <f t="shared" si="4"/>
        <v/>
      </c>
      <c r="F82" s="5" t="str">
        <f t="shared" si="5"/>
        <v/>
      </c>
      <c r="I82" s="7"/>
      <c r="K82" s="39" t="str">
        <f t="shared" si="6"/>
        <v/>
      </c>
      <c r="R82" s="44"/>
      <c r="S82" s="44"/>
      <c r="T82" s="44"/>
      <c r="AR82" s="4" t="str">
        <f t="shared" si="7"/>
        <v/>
      </c>
    </row>
    <row r="83" spans="4:44" s="8" customFormat="1" x14ac:dyDescent="0.25">
      <c r="D83" s="49" t="str">
        <f t="shared" si="4"/>
        <v/>
      </c>
      <c r="F83" s="5" t="str">
        <f t="shared" si="5"/>
        <v/>
      </c>
      <c r="I83" s="52"/>
      <c r="K83" s="39" t="str">
        <f t="shared" si="6"/>
        <v/>
      </c>
      <c r="R83" s="46"/>
      <c r="S83" s="44"/>
      <c r="T83" s="46"/>
      <c r="AR83" s="4" t="str">
        <f t="shared" si="7"/>
        <v/>
      </c>
    </row>
    <row r="84" spans="4:44" s="5" customFormat="1" x14ac:dyDescent="0.25">
      <c r="D84" s="49" t="str">
        <f t="shared" si="4"/>
        <v/>
      </c>
      <c r="F84" s="5" t="str">
        <f t="shared" si="5"/>
        <v/>
      </c>
      <c r="I84" s="7"/>
      <c r="K84" s="39" t="str">
        <f t="shared" si="6"/>
        <v/>
      </c>
      <c r="R84" s="44"/>
      <c r="S84" s="44"/>
      <c r="T84" s="44"/>
      <c r="AR84" s="4" t="str">
        <f t="shared" si="7"/>
        <v/>
      </c>
    </row>
    <row r="85" spans="4:44" s="8" customFormat="1" x14ac:dyDescent="0.25">
      <c r="D85" s="49" t="str">
        <f t="shared" si="4"/>
        <v/>
      </c>
      <c r="F85" s="5" t="str">
        <f t="shared" si="5"/>
        <v/>
      </c>
      <c r="I85" s="52"/>
      <c r="K85" s="39" t="str">
        <f t="shared" si="6"/>
        <v/>
      </c>
      <c r="R85" s="46"/>
      <c r="S85" s="44"/>
      <c r="T85" s="46"/>
      <c r="AR85" s="4" t="str">
        <f t="shared" si="7"/>
        <v/>
      </c>
    </row>
    <row r="86" spans="4:44" s="5" customFormat="1" x14ac:dyDescent="0.25">
      <c r="D86" s="49" t="str">
        <f t="shared" si="4"/>
        <v/>
      </c>
      <c r="F86" s="5" t="str">
        <f t="shared" si="5"/>
        <v/>
      </c>
      <c r="I86" s="7"/>
      <c r="K86" s="39" t="str">
        <f t="shared" si="6"/>
        <v/>
      </c>
      <c r="R86" s="44"/>
      <c r="S86" s="44"/>
      <c r="T86" s="44"/>
      <c r="AR86" s="4" t="str">
        <f t="shared" si="7"/>
        <v/>
      </c>
    </row>
    <row r="87" spans="4:44" s="8" customFormat="1" x14ac:dyDescent="0.25">
      <c r="D87" s="49" t="str">
        <f t="shared" si="4"/>
        <v/>
      </c>
      <c r="F87" s="5" t="str">
        <f t="shared" si="5"/>
        <v/>
      </c>
      <c r="I87" s="52"/>
      <c r="K87" s="39" t="str">
        <f t="shared" si="6"/>
        <v/>
      </c>
      <c r="R87" s="46"/>
      <c r="S87" s="44"/>
      <c r="T87" s="46"/>
      <c r="AR87" s="4" t="str">
        <f t="shared" si="7"/>
        <v/>
      </c>
    </row>
    <row r="88" spans="4:44" s="5" customFormat="1" x14ac:dyDescent="0.25">
      <c r="D88" s="49" t="str">
        <f t="shared" si="4"/>
        <v/>
      </c>
      <c r="F88" s="5" t="str">
        <f t="shared" si="5"/>
        <v/>
      </c>
      <c r="I88" s="7"/>
      <c r="K88" s="39" t="str">
        <f t="shared" si="6"/>
        <v/>
      </c>
      <c r="R88" s="44"/>
      <c r="S88" s="44"/>
      <c r="T88" s="44"/>
      <c r="AR88" s="4" t="str">
        <f t="shared" si="7"/>
        <v/>
      </c>
    </row>
    <row r="89" spans="4:44" s="8" customFormat="1" x14ac:dyDescent="0.25">
      <c r="D89" s="49" t="str">
        <f t="shared" si="4"/>
        <v/>
      </c>
      <c r="F89" s="5" t="str">
        <f t="shared" si="5"/>
        <v/>
      </c>
      <c r="I89" s="52"/>
      <c r="K89" s="39" t="str">
        <f t="shared" si="6"/>
        <v/>
      </c>
      <c r="R89" s="46"/>
      <c r="S89" s="44"/>
      <c r="T89" s="46"/>
      <c r="AR89" s="4" t="str">
        <f t="shared" si="7"/>
        <v/>
      </c>
    </row>
    <row r="90" spans="4:44" s="5" customFormat="1" x14ac:dyDescent="0.25">
      <c r="D90" s="49" t="str">
        <f t="shared" si="4"/>
        <v/>
      </c>
      <c r="F90" s="5" t="str">
        <f t="shared" si="5"/>
        <v/>
      </c>
      <c r="I90" s="7"/>
      <c r="K90" s="39" t="str">
        <f t="shared" si="6"/>
        <v/>
      </c>
      <c r="R90" s="44"/>
      <c r="S90" s="44"/>
      <c r="T90" s="44"/>
      <c r="AR90" s="4" t="str">
        <f t="shared" si="7"/>
        <v/>
      </c>
    </row>
    <row r="91" spans="4:44" s="8" customFormat="1" x14ac:dyDescent="0.25">
      <c r="D91" s="49" t="str">
        <f t="shared" si="4"/>
        <v/>
      </c>
      <c r="F91" s="5" t="str">
        <f t="shared" si="5"/>
        <v/>
      </c>
      <c r="I91" s="52"/>
      <c r="K91" s="39" t="str">
        <f t="shared" si="6"/>
        <v/>
      </c>
      <c r="R91" s="46"/>
      <c r="S91" s="44"/>
      <c r="T91" s="46"/>
      <c r="AR91" s="4" t="str">
        <f t="shared" si="7"/>
        <v/>
      </c>
    </row>
    <row r="92" spans="4:44" s="5" customFormat="1" x14ac:dyDescent="0.25">
      <c r="D92" s="49" t="str">
        <f t="shared" si="4"/>
        <v/>
      </c>
      <c r="F92" s="5" t="str">
        <f t="shared" si="5"/>
        <v/>
      </c>
      <c r="I92" s="7"/>
      <c r="K92" s="39" t="str">
        <f t="shared" si="6"/>
        <v/>
      </c>
      <c r="R92" s="44"/>
      <c r="S92" s="44"/>
      <c r="T92" s="44"/>
      <c r="AR92" s="4" t="str">
        <f t="shared" si="7"/>
        <v/>
      </c>
    </row>
    <row r="93" spans="4:44" s="8" customFormat="1" x14ac:dyDescent="0.25">
      <c r="D93" s="49" t="str">
        <f t="shared" si="4"/>
        <v/>
      </c>
      <c r="F93" s="5" t="str">
        <f t="shared" si="5"/>
        <v/>
      </c>
      <c r="I93" s="52"/>
      <c r="K93" s="39" t="str">
        <f t="shared" si="6"/>
        <v/>
      </c>
      <c r="R93" s="46"/>
      <c r="S93" s="44"/>
      <c r="T93" s="46"/>
      <c r="AR93" s="4" t="str">
        <f t="shared" si="7"/>
        <v/>
      </c>
    </row>
    <row r="94" spans="4:44" s="5" customFormat="1" x14ac:dyDescent="0.25">
      <c r="D94" s="49" t="str">
        <f t="shared" si="4"/>
        <v/>
      </c>
      <c r="F94" s="5" t="str">
        <f t="shared" si="5"/>
        <v/>
      </c>
      <c r="I94" s="7">
        <f ca="1">TODAY()</f>
        <v>46149</v>
      </c>
      <c r="K94" s="39" t="str">
        <f t="shared" si="6"/>
        <v/>
      </c>
      <c r="R94" s="44"/>
      <c r="S94" s="44" t="str">
        <f t="shared" ref="S94:S128" si="8">IFERROR(IF(OR(Q94="",Q94="Outreach"),"",R94),"")</f>
        <v/>
      </c>
      <c r="T94" s="44"/>
      <c r="AR94" s="4" t="str">
        <f t="shared" si="7"/>
        <v/>
      </c>
    </row>
    <row r="95" spans="4:44" s="8" customFormat="1" x14ac:dyDescent="0.25">
      <c r="D95" s="49" t="str">
        <f t="shared" si="4"/>
        <v/>
      </c>
      <c r="F95" s="5" t="str">
        <f t="shared" si="5"/>
        <v/>
      </c>
      <c r="I95" s="52">
        <f t="shared" ref="I95:I128" ca="1" si="9">TODAY()</f>
        <v>46149</v>
      </c>
      <c r="K95" s="39" t="str">
        <f t="shared" si="6"/>
        <v/>
      </c>
      <c r="R95" s="46"/>
      <c r="S95" s="44" t="str">
        <f t="shared" si="8"/>
        <v/>
      </c>
      <c r="T95" s="46"/>
      <c r="AR95" s="4" t="str">
        <f t="shared" si="7"/>
        <v/>
      </c>
    </row>
    <row r="96" spans="4:44" s="5" customFormat="1" x14ac:dyDescent="0.25">
      <c r="D96" s="49" t="str">
        <f t="shared" si="4"/>
        <v/>
      </c>
      <c r="F96" s="5" t="str">
        <f t="shared" si="5"/>
        <v/>
      </c>
      <c r="I96" s="7">
        <f t="shared" ca="1" si="9"/>
        <v>46149</v>
      </c>
      <c r="K96" s="39" t="str">
        <f t="shared" si="6"/>
        <v/>
      </c>
      <c r="R96" s="44"/>
      <c r="S96" s="44" t="str">
        <f t="shared" si="8"/>
        <v/>
      </c>
      <c r="T96" s="44"/>
      <c r="AR96" s="4" t="str">
        <f t="shared" si="7"/>
        <v/>
      </c>
    </row>
    <row r="97" spans="4:44" s="8" customFormat="1" x14ac:dyDescent="0.25">
      <c r="D97" s="49" t="str">
        <f t="shared" si="4"/>
        <v/>
      </c>
      <c r="F97" s="5" t="str">
        <f t="shared" si="5"/>
        <v/>
      </c>
      <c r="I97" s="52">
        <f t="shared" ca="1" si="9"/>
        <v>46149</v>
      </c>
      <c r="K97" s="39" t="str">
        <f t="shared" si="6"/>
        <v/>
      </c>
      <c r="R97" s="46"/>
      <c r="S97" s="44" t="str">
        <f t="shared" si="8"/>
        <v/>
      </c>
      <c r="T97" s="46"/>
      <c r="AR97" s="4" t="str">
        <f t="shared" si="7"/>
        <v/>
      </c>
    </row>
    <row r="98" spans="4:44" s="5" customFormat="1" x14ac:dyDescent="0.25">
      <c r="D98" s="49" t="str">
        <f t="shared" si="4"/>
        <v/>
      </c>
      <c r="F98" s="5" t="str">
        <f t="shared" si="5"/>
        <v/>
      </c>
      <c r="I98" s="7">
        <f t="shared" ca="1" si="9"/>
        <v>46149</v>
      </c>
      <c r="K98" s="39" t="str">
        <f t="shared" si="6"/>
        <v/>
      </c>
      <c r="R98" s="44"/>
      <c r="S98" s="44" t="str">
        <f t="shared" si="8"/>
        <v/>
      </c>
      <c r="T98" s="44"/>
      <c r="AR98" s="4" t="str">
        <f t="shared" si="7"/>
        <v/>
      </c>
    </row>
    <row r="99" spans="4:44" s="8" customFormat="1" x14ac:dyDescent="0.25">
      <c r="D99" s="49" t="str">
        <f t="shared" si="4"/>
        <v/>
      </c>
      <c r="F99" s="5" t="str">
        <f t="shared" si="5"/>
        <v/>
      </c>
      <c r="I99" s="52">
        <f t="shared" ca="1" si="9"/>
        <v>46149</v>
      </c>
      <c r="K99" s="39" t="str">
        <f t="shared" si="6"/>
        <v/>
      </c>
      <c r="R99" s="46"/>
      <c r="S99" s="44" t="str">
        <f t="shared" si="8"/>
        <v/>
      </c>
      <c r="T99" s="46"/>
      <c r="AR99" s="4" t="str">
        <f t="shared" si="7"/>
        <v/>
      </c>
    </row>
    <row r="100" spans="4:44" s="5" customFormat="1" x14ac:dyDescent="0.25">
      <c r="D100" s="49" t="str">
        <f t="shared" si="4"/>
        <v/>
      </c>
      <c r="F100" s="5" t="str">
        <f t="shared" si="5"/>
        <v/>
      </c>
      <c r="I100" s="7">
        <f t="shared" ca="1" si="9"/>
        <v>46149</v>
      </c>
      <c r="K100" s="39" t="str">
        <f t="shared" si="6"/>
        <v/>
      </c>
      <c r="R100" s="44"/>
      <c r="S100" s="44" t="str">
        <f t="shared" si="8"/>
        <v/>
      </c>
      <c r="T100" s="44"/>
      <c r="AR100" s="4" t="str">
        <f t="shared" si="7"/>
        <v/>
      </c>
    </row>
    <row r="101" spans="4:44" s="8" customFormat="1" x14ac:dyDescent="0.25">
      <c r="D101" s="49" t="str">
        <f t="shared" si="4"/>
        <v/>
      </c>
      <c r="F101" s="5" t="str">
        <f t="shared" si="5"/>
        <v/>
      </c>
      <c r="I101" s="52">
        <f t="shared" ca="1" si="9"/>
        <v>46149</v>
      </c>
      <c r="K101" s="39" t="str">
        <f t="shared" si="6"/>
        <v/>
      </c>
      <c r="R101" s="46"/>
      <c r="S101" s="44" t="str">
        <f t="shared" si="8"/>
        <v/>
      </c>
      <c r="T101" s="46"/>
      <c r="AR101" s="4" t="str">
        <f t="shared" si="7"/>
        <v/>
      </c>
    </row>
    <row r="102" spans="4:44" s="5" customFormat="1" x14ac:dyDescent="0.25">
      <c r="D102" s="49" t="str">
        <f t="shared" si="4"/>
        <v/>
      </c>
      <c r="F102" s="5" t="str">
        <f t="shared" si="5"/>
        <v/>
      </c>
      <c r="I102" s="7">
        <f t="shared" ca="1" si="9"/>
        <v>46149</v>
      </c>
      <c r="K102" s="39" t="str">
        <f t="shared" si="6"/>
        <v/>
      </c>
      <c r="R102" s="44"/>
      <c r="S102" s="44" t="str">
        <f t="shared" si="8"/>
        <v/>
      </c>
      <c r="T102" s="44"/>
      <c r="AR102" s="4" t="str">
        <f t="shared" si="7"/>
        <v/>
      </c>
    </row>
    <row r="103" spans="4:44" s="8" customFormat="1" x14ac:dyDescent="0.25">
      <c r="D103" s="49" t="str">
        <f t="shared" si="4"/>
        <v/>
      </c>
      <c r="F103" s="5" t="str">
        <f t="shared" si="5"/>
        <v/>
      </c>
      <c r="I103" s="52">
        <f t="shared" ca="1" si="9"/>
        <v>46149</v>
      </c>
      <c r="K103" s="39" t="str">
        <f t="shared" si="6"/>
        <v/>
      </c>
      <c r="R103" s="46"/>
      <c r="S103" s="44" t="str">
        <f t="shared" si="8"/>
        <v/>
      </c>
      <c r="T103" s="46"/>
      <c r="AR103" s="4" t="str">
        <f t="shared" si="7"/>
        <v/>
      </c>
    </row>
    <row r="104" spans="4:44" s="5" customFormat="1" x14ac:dyDescent="0.25">
      <c r="D104" s="49" t="str">
        <f t="shared" si="4"/>
        <v/>
      </c>
      <c r="F104" s="5" t="str">
        <f t="shared" si="5"/>
        <v/>
      </c>
      <c r="I104" s="7">
        <f t="shared" ca="1" si="9"/>
        <v>46149</v>
      </c>
      <c r="K104" s="39" t="str">
        <f t="shared" si="6"/>
        <v/>
      </c>
      <c r="R104" s="44"/>
      <c r="S104" s="44" t="str">
        <f t="shared" si="8"/>
        <v/>
      </c>
      <c r="T104" s="44"/>
      <c r="AR104" s="4" t="str">
        <f t="shared" si="7"/>
        <v/>
      </c>
    </row>
    <row r="105" spans="4:44" s="8" customFormat="1" x14ac:dyDescent="0.25">
      <c r="D105" s="49" t="str">
        <f t="shared" si="4"/>
        <v/>
      </c>
      <c r="F105" s="5" t="str">
        <f t="shared" si="5"/>
        <v/>
      </c>
      <c r="I105" s="52">
        <f t="shared" ca="1" si="9"/>
        <v>46149</v>
      </c>
      <c r="K105" s="39" t="str">
        <f t="shared" si="6"/>
        <v/>
      </c>
      <c r="R105" s="46"/>
      <c r="S105" s="44" t="str">
        <f t="shared" si="8"/>
        <v/>
      </c>
      <c r="T105" s="46"/>
      <c r="AR105" s="4" t="str">
        <f t="shared" si="7"/>
        <v/>
      </c>
    </row>
    <row r="106" spans="4:44" s="5" customFormat="1" x14ac:dyDescent="0.25">
      <c r="D106" s="49" t="str">
        <f t="shared" si="4"/>
        <v/>
      </c>
      <c r="F106" s="5" t="str">
        <f t="shared" si="5"/>
        <v/>
      </c>
      <c r="I106" s="7">
        <f t="shared" ca="1" si="9"/>
        <v>46149</v>
      </c>
      <c r="K106" s="39" t="str">
        <f t="shared" si="6"/>
        <v/>
      </c>
      <c r="R106" s="44"/>
      <c r="S106" s="44" t="str">
        <f t="shared" si="8"/>
        <v/>
      </c>
      <c r="T106" s="44"/>
      <c r="AR106" s="4" t="str">
        <f t="shared" si="7"/>
        <v/>
      </c>
    </row>
    <row r="107" spans="4:44" s="8" customFormat="1" x14ac:dyDescent="0.25">
      <c r="D107" s="49" t="str">
        <f t="shared" si="4"/>
        <v/>
      </c>
      <c r="F107" s="5" t="str">
        <f t="shared" si="5"/>
        <v/>
      </c>
      <c r="I107" s="52">
        <f t="shared" ca="1" si="9"/>
        <v>46149</v>
      </c>
      <c r="K107" s="39" t="str">
        <f t="shared" si="6"/>
        <v/>
      </c>
      <c r="R107" s="46"/>
      <c r="S107" s="44" t="str">
        <f t="shared" si="8"/>
        <v/>
      </c>
      <c r="T107" s="46"/>
      <c r="AR107" s="4" t="str">
        <f t="shared" si="7"/>
        <v/>
      </c>
    </row>
    <row r="108" spans="4:44" s="5" customFormat="1" x14ac:dyDescent="0.25">
      <c r="D108" s="49" t="str">
        <f t="shared" si="4"/>
        <v/>
      </c>
      <c r="F108" s="5" t="str">
        <f t="shared" si="5"/>
        <v/>
      </c>
      <c r="I108" s="7">
        <f t="shared" ca="1" si="9"/>
        <v>46149</v>
      </c>
      <c r="K108" s="39" t="str">
        <f t="shared" si="6"/>
        <v/>
      </c>
      <c r="R108" s="44"/>
      <c r="S108" s="44" t="str">
        <f t="shared" si="8"/>
        <v/>
      </c>
      <c r="T108" s="44"/>
      <c r="AR108" s="4" t="str">
        <f t="shared" si="7"/>
        <v/>
      </c>
    </row>
    <row r="109" spans="4:44" s="8" customFormat="1" x14ac:dyDescent="0.25">
      <c r="D109" s="49" t="str">
        <f t="shared" si="4"/>
        <v/>
      </c>
      <c r="F109" s="5" t="str">
        <f t="shared" si="5"/>
        <v/>
      </c>
      <c r="I109" s="52">
        <f t="shared" ca="1" si="9"/>
        <v>46149</v>
      </c>
      <c r="K109" s="39" t="str">
        <f t="shared" si="6"/>
        <v/>
      </c>
      <c r="R109" s="46"/>
      <c r="S109" s="44" t="str">
        <f t="shared" si="8"/>
        <v/>
      </c>
      <c r="T109" s="46"/>
      <c r="AR109" s="4" t="str">
        <f t="shared" si="7"/>
        <v/>
      </c>
    </row>
    <row r="110" spans="4:44" s="5" customFormat="1" x14ac:dyDescent="0.25">
      <c r="D110" s="49" t="str">
        <f t="shared" si="4"/>
        <v/>
      </c>
      <c r="F110" s="5" t="str">
        <f t="shared" si="5"/>
        <v/>
      </c>
      <c r="I110" s="7">
        <f t="shared" ca="1" si="9"/>
        <v>46149</v>
      </c>
      <c r="K110" s="39" t="str">
        <f t="shared" si="6"/>
        <v/>
      </c>
      <c r="R110" s="44"/>
      <c r="S110" s="44" t="str">
        <f t="shared" si="8"/>
        <v/>
      </c>
      <c r="T110" s="44"/>
      <c r="AR110" s="4" t="str">
        <f t="shared" si="7"/>
        <v/>
      </c>
    </row>
    <row r="111" spans="4:44" s="8" customFormat="1" x14ac:dyDescent="0.25">
      <c r="D111" s="49" t="str">
        <f t="shared" si="4"/>
        <v/>
      </c>
      <c r="F111" s="5" t="str">
        <f t="shared" si="5"/>
        <v/>
      </c>
      <c r="I111" s="52">
        <f t="shared" ca="1" si="9"/>
        <v>46149</v>
      </c>
      <c r="K111" s="39" t="str">
        <f t="shared" si="6"/>
        <v/>
      </c>
      <c r="R111" s="46"/>
      <c r="S111" s="44" t="str">
        <f t="shared" si="8"/>
        <v/>
      </c>
      <c r="T111" s="46"/>
      <c r="AR111" s="4" t="str">
        <f t="shared" si="7"/>
        <v/>
      </c>
    </row>
    <row r="112" spans="4:44" s="5" customFormat="1" x14ac:dyDescent="0.25">
      <c r="D112" s="49" t="str">
        <f t="shared" si="4"/>
        <v/>
      </c>
      <c r="F112" s="5" t="str">
        <f t="shared" si="5"/>
        <v/>
      </c>
      <c r="I112" s="7">
        <f t="shared" ca="1" si="9"/>
        <v>46149</v>
      </c>
      <c r="K112" s="39" t="str">
        <f t="shared" si="6"/>
        <v/>
      </c>
      <c r="R112" s="44"/>
      <c r="S112" s="44" t="str">
        <f t="shared" si="8"/>
        <v/>
      </c>
      <c r="T112" s="44"/>
      <c r="AR112" s="4" t="str">
        <f t="shared" si="7"/>
        <v/>
      </c>
    </row>
    <row r="113" spans="4:44" s="8" customFormat="1" x14ac:dyDescent="0.25">
      <c r="D113" s="49" t="str">
        <f t="shared" si="4"/>
        <v/>
      </c>
      <c r="F113" s="5" t="str">
        <f t="shared" si="5"/>
        <v/>
      </c>
      <c r="I113" s="52">
        <f t="shared" ca="1" si="9"/>
        <v>46149</v>
      </c>
      <c r="K113" s="39" t="str">
        <f t="shared" si="6"/>
        <v/>
      </c>
      <c r="R113" s="46"/>
      <c r="S113" s="44" t="str">
        <f t="shared" si="8"/>
        <v/>
      </c>
      <c r="T113" s="46"/>
      <c r="AR113" s="4" t="str">
        <f t="shared" si="7"/>
        <v/>
      </c>
    </row>
    <row r="114" spans="4:44" s="5" customFormat="1" x14ac:dyDescent="0.25">
      <c r="D114" s="49" t="str">
        <f t="shared" si="4"/>
        <v/>
      </c>
      <c r="F114" s="5" t="str">
        <f t="shared" si="5"/>
        <v/>
      </c>
      <c r="I114" s="7">
        <f t="shared" ca="1" si="9"/>
        <v>46149</v>
      </c>
      <c r="K114" s="39" t="str">
        <f t="shared" si="6"/>
        <v/>
      </c>
      <c r="R114" s="44"/>
      <c r="S114" s="44" t="str">
        <f t="shared" si="8"/>
        <v/>
      </c>
      <c r="T114" s="44"/>
      <c r="AR114" s="4" t="str">
        <f t="shared" si="7"/>
        <v/>
      </c>
    </row>
    <row r="115" spans="4:44" s="8" customFormat="1" x14ac:dyDescent="0.25">
      <c r="D115" s="49" t="str">
        <f t="shared" si="4"/>
        <v/>
      </c>
      <c r="F115" s="5" t="str">
        <f t="shared" si="5"/>
        <v/>
      </c>
      <c r="I115" s="52">
        <f t="shared" ca="1" si="9"/>
        <v>46149</v>
      </c>
      <c r="K115" s="39" t="str">
        <f t="shared" si="6"/>
        <v/>
      </c>
      <c r="R115" s="46"/>
      <c r="S115" s="44" t="str">
        <f t="shared" si="8"/>
        <v/>
      </c>
      <c r="T115" s="46"/>
      <c r="AR115" s="4" t="str">
        <f t="shared" si="7"/>
        <v/>
      </c>
    </row>
    <row r="116" spans="4:44" s="5" customFormat="1" x14ac:dyDescent="0.25">
      <c r="D116" s="49" t="str">
        <f t="shared" si="4"/>
        <v/>
      </c>
      <c r="F116" s="5" t="str">
        <f t="shared" si="5"/>
        <v/>
      </c>
      <c r="I116" s="7">
        <f t="shared" ca="1" si="9"/>
        <v>46149</v>
      </c>
      <c r="K116" s="39" t="str">
        <f t="shared" si="6"/>
        <v/>
      </c>
      <c r="R116" s="44"/>
      <c r="S116" s="44" t="str">
        <f t="shared" si="8"/>
        <v/>
      </c>
      <c r="T116" s="44"/>
      <c r="AR116" s="4" t="str">
        <f t="shared" si="7"/>
        <v/>
      </c>
    </row>
    <row r="117" spans="4:44" s="8" customFormat="1" x14ac:dyDescent="0.25">
      <c r="D117" s="49" t="str">
        <f t="shared" si="4"/>
        <v/>
      </c>
      <c r="F117" s="5" t="str">
        <f t="shared" si="5"/>
        <v/>
      </c>
      <c r="I117" s="52">
        <f t="shared" ca="1" si="9"/>
        <v>46149</v>
      </c>
      <c r="K117" s="39" t="str">
        <f t="shared" si="6"/>
        <v/>
      </c>
      <c r="R117" s="46"/>
      <c r="S117" s="44" t="str">
        <f t="shared" si="8"/>
        <v/>
      </c>
      <c r="T117" s="46"/>
      <c r="AR117" s="4" t="str">
        <f t="shared" si="7"/>
        <v/>
      </c>
    </row>
    <row r="118" spans="4:44" s="5" customFormat="1" x14ac:dyDescent="0.25">
      <c r="D118" s="49" t="str">
        <f t="shared" si="4"/>
        <v/>
      </c>
      <c r="F118" s="5" t="str">
        <f t="shared" si="5"/>
        <v/>
      </c>
      <c r="I118" s="7">
        <f t="shared" ca="1" si="9"/>
        <v>46149</v>
      </c>
      <c r="K118" s="39" t="str">
        <f t="shared" si="6"/>
        <v/>
      </c>
      <c r="R118" s="44"/>
      <c r="S118" s="44" t="str">
        <f t="shared" si="8"/>
        <v/>
      </c>
      <c r="T118" s="44"/>
      <c r="AR118" s="4" t="str">
        <f t="shared" si="7"/>
        <v/>
      </c>
    </row>
    <row r="119" spans="4:44" s="8" customFormat="1" x14ac:dyDescent="0.25">
      <c r="D119" s="49" t="str">
        <f t="shared" si="4"/>
        <v/>
      </c>
      <c r="F119" s="5" t="str">
        <f t="shared" si="5"/>
        <v/>
      </c>
      <c r="I119" s="52">
        <f t="shared" ca="1" si="9"/>
        <v>46149</v>
      </c>
      <c r="K119" s="39" t="str">
        <f t="shared" si="6"/>
        <v/>
      </c>
      <c r="R119" s="46"/>
      <c r="S119" s="44" t="str">
        <f t="shared" si="8"/>
        <v/>
      </c>
      <c r="T119" s="46"/>
      <c r="AR119" s="4" t="str">
        <f t="shared" si="7"/>
        <v/>
      </c>
    </row>
    <row r="120" spans="4:44" s="5" customFormat="1" x14ac:dyDescent="0.25">
      <c r="D120" s="49" t="str">
        <f t="shared" si="4"/>
        <v/>
      </c>
      <c r="F120" s="5" t="str">
        <f t="shared" si="5"/>
        <v/>
      </c>
      <c r="I120" s="7">
        <f t="shared" ca="1" si="9"/>
        <v>46149</v>
      </c>
      <c r="K120" s="39" t="str">
        <f t="shared" si="6"/>
        <v/>
      </c>
      <c r="R120" s="44"/>
      <c r="S120" s="44" t="str">
        <f t="shared" si="8"/>
        <v/>
      </c>
      <c r="T120" s="44"/>
      <c r="AR120" s="4" t="str">
        <f t="shared" si="7"/>
        <v/>
      </c>
    </row>
    <row r="121" spans="4:44" s="8" customFormat="1" x14ac:dyDescent="0.25">
      <c r="D121" s="49" t="str">
        <f t="shared" si="4"/>
        <v/>
      </c>
      <c r="F121" s="5" t="str">
        <f t="shared" si="5"/>
        <v/>
      </c>
      <c r="I121" s="52">
        <f t="shared" ca="1" si="9"/>
        <v>46149</v>
      </c>
      <c r="K121" s="39" t="str">
        <f t="shared" si="6"/>
        <v/>
      </c>
      <c r="R121" s="46"/>
      <c r="S121" s="44" t="str">
        <f t="shared" si="8"/>
        <v/>
      </c>
      <c r="T121" s="46"/>
      <c r="AR121" s="4" t="str">
        <f t="shared" si="7"/>
        <v/>
      </c>
    </row>
    <row r="122" spans="4:44" s="5" customFormat="1" x14ac:dyDescent="0.25">
      <c r="D122" s="49" t="str">
        <f t="shared" si="4"/>
        <v/>
      </c>
      <c r="F122" s="5" t="str">
        <f t="shared" si="5"/>
        <v/>
      </c>
      <c r="I122" s="7">
        <f t="shared" ca="1" si="9"/>
        <v>46149</v>
      </c>
      <c r="K122" s="39" t="str">
        <f t="shared" si="6"/>
        <v/>
      </c>
      <c r="R122" s="44"/>
      <c r="S122" s="44" t="str">
        <f t="shared" si="8"/>
        <v/>
      </c>
      <c r="T122" s="44"/>
      <c r="AR122" s="4" t="str">
        <f t="shared" si="7"/>
        <v/>
      </c>
    </row>
    <row r="123" spans="4:44" s="8" customFormat="1" x14ac:dyDescent="0.25">
      <c r="D123" s="49" t="str">
        <f t="shared" si="4"/>
        <v/>
      </c>
      <c r="F123" s="5" t="str">
        <f t="shared" si="5"/>
        <v/>
      </c>
      <c r="I123" s="52">
        <f ca="1">TODAY()</f>
        <v>46149</v>
      </c>
      <c r="K123" s="39" t="str">
        <f t="shared" si="6"/>
        <v/>
      </c>
      <c r="R123" s="46"/>
      <c r="S123" s="44" t="str">
        <f t="shared" si="8"/>
        <v/>
      </c>
      <c r="T123" s="46"/>
      <c r="AR123" s="4" t="str">
        <f t="shared" si="7"/>
        <v/>
      </c>
    </row>
    <row r="124" spans="4:44" s="5" customFormat="1" x14ac:dyDescent="0.25">
      <c r="D124" s="49" t="str">
        <f t="shared" si="4"/>
        <v/>
      </c>
      <c r="F124" s="5" t="str">
        <f t="shared" si="5"/>
        <v/>
      </c>
      <c r="I124" s="7">
        <f t="shared" ca="1" si="9"/>
        <v>46149</v>
      </c>
      <c r="K124" s="39" t="str">
        <f t="shared" si="6"/>
        <v/>
      </c>
      <c r="R124" s="44"/>
      <c r="S124" s="44" t="str">
        <f t="shared" si="8"/>
        <v/>
      </c>
      <c r="T124" s="44"/>
      <c r="AR124" s="4" t="str">
        <f t="shared" si="7"/>
        <v/>
      </c>
    </row>
    <row r="125" spans="4:44" s="8" customFormat="1" x14ac:dyDescent="0.25">
      <c r="D125" s="49" t="str">
        <f t="shared" si="4"/>
        <v/>
      </c>
      <c r="F125" s="5" t="str">
        <f t="shared" si="5"/>
        <v/>
      </c>
      <c r="I125" s="52">
        <f t="shared" ca="1" si="9"/>
        <v>46149</v>
      </c>
      <c r="K125" s="39" t="str">
        <f t="shared" si="6"/>
        <v/>
      </c>
      <c r="R125" s="46"/>
      <c r="S125" s="44" t="str">
        <f t="shared" si="8"/>
        <v/>
      </c>
      <c r="T125" s="46"/>
      <c r="AR125" s="4" t="str">
        <f t="shared" si="7"/>
        <v/>
      </c>
    </row>
    <row r="126" spans="4:44" s="5" customFormat="1" x14ac:dyDescent="0.25">
      <c r="D126" s="49" t="str">
        <f t="shared" si="4"/>
        <v/>
      </c>
      <c r="F126" s="5" t="str">
        <f t="shared" si="5"/>
        <v/>
      </c>
      <c r="I126" s="7">
        <f t="shared" ca="1" si="9"/>
        <v>46149</v>
      </c>
      <c r="K126" s="39" t="str">
        <f t="shared" si="6"/>
        <v/>
      </c>
      <c r="R126" s="44"/>
      <c r="S126" s="44" t="str">
        <f t="shared" si="8"/>
        <v/>
      </c>
      <c r="T126" s="44"/>
      <c r="AR126" s="4" t="str">
        <f t="shared" si="7"/>
        <v/>
      </c>
    </row>
    <row r="127" spans="4:44" s="8" customFormat="1" x14ac:dyDescent="0.25">
      <c r="D127" s="49" t="str">
        <f t="shared" si="4"/>
        <v/>
      </c>
      <c r="F127" s="5" t="str">
        <f t="shared" si="5"/>
        <v/>
      </c>
      <c r="I127" s="52">
        <f t="shared" ca="1" si="9"/>
        <v>46149</v>
      </c>
      <c r="K127" s="39" t="str">
        <f t="shared" si="6"/>
        <v/>
      </c>
      <c r="R127" s="46"/>
      <c r="S127" s="44" t="str">
        <f t="shared" si="8"/>
        <v/>
      </c>
      <c r="T127" s="46"/>
      <c r="AR127" s="4" t="str">
        <f t="shared" si="7"/>
        <v/>
      </c>
    </row>
    <row r="128" spans="4:44" s="5" customFormat="1" x14ac:dyDescent="0.25">
      <c r="D128" s="49" t="str">
        <f t="shared" si="4"/>
        <v/>
      </c>
      <c r="F128" s="5" t="str">
        <f t="shared" si="5"/>
        <v/>
      </c>
      <c r="I128" s="7">
        <f t="shared" ca="1" si="9"/>
        <v>46149</v>
      </c>
      <c r="K128" s="39" t="str">
        <f t="shared" si="6"/>
        <v/>
      </c>
      <c r="R128" s="44"/>
      <c r="S128" s="44" t="str">
        <f t="shared" si="8"/>
        <v/>
      </c>
      <c r="T128" s="44"/>
      <c r="AR128" s="4" t="str">
        <f t="shared" si="7"/>
        <v/>
      </c>
    </row>
    <row r="129" spans="4:44" s="8" customFormat="1" x14ac:dyDescent="0.25">
      <c r="D129" s="49" t="str">
        <f t="shared" si="4"/>
        <v/>
      </c>
      <c r="F129" s="5" t="str">
        <f t="shared" si="5"/>
        <v/>
      </c>
      <c r="I129" s="52">
        <f ca="1">TODAY()</f>
        <v>46149</v>
      </c>
      <c r="K129" s="39" t="str">
        <f t="shared" si="6"/>
        <v/>
      </c>
      <c r="R129" s="46"/>
      <c r="S129" s="44" t="str">
        <f t="shared" ref="S129:S192" si="10">IFERROR(IF(OR(Q129="",Q129="Outreach"),"",R129),"")</f>
        <v/>
      </c>
      <c r="T129" s="46"/>
      <c r="AR129" s="4" t="str">
        <f t="shared" si="7"/>
        <v/>
      </c>
    </row>
    <row r="130" spans="4:44" s="5" customFormat="1" x14ac:dyDescent="0.25">
      <c r="D130" s="49" t="str">
        <f t="shared" si="4"/>
        <v/>
      </c>
      <c r="F130" s="5" t="str">
        <f t="shared" si="5"/>
        <v/>
      </c>
      <c r="I130" s="7">
        <f t="shared" ref="I130:I172" ca="1" si="11">TODAY()</f>
        <v>46149</v>
      </c>
      <c r="K130" s="39" t="str">
        <f t="shared" si="6"/>
        <v/>
      </c>
      <c r="R130" s="44"/>
      <c r="S130" s="44" t="str">
        <f t="shared" si="10"/>
        <v/>
      </c>
      <c r="T130" s="44"/>
      <c r="AR130" s="4" t="str">
        <f t="shared" si="7"/>
        <v/>
      </c>
    </row>
    <row r="131" spans="4:44" s="8" customFormat="1" x14ac:dyDescent="0.25">
      <c r="D131" s="49" t="str">
        <f t="shared" ref="D131:D194" si="12">IF(TRIM(F131)="","",COUNTIF($F$2:$F$200,F131))</f>
        <v/>
      </c>
      <c r="F131" s="5" t="str">
        <f t="shared" ref="F131:F194" si="13">IF(AND(LEN(TRIM(G131))=0,LEN(TRIM(H131))=0),"",CONCATENATE(TRIM(G131),", ",TRIM(H131)))</f>
        <v/>
      </c>
      <c r="I131" s="52">
        <f t="shared" ca="1" si="11"/>
        <v>46149</v>
      </c>
      <c r="K131" s="39" t="str">
        <f t="shared" ref="K131:K194" si="14">IF(AND(TRIM(A131)&lt;&gt;"",TRIM(J131)&lt;&gt;""),IFERROR(DATEDIF(J131,A131,"Y"),""),"")</f>
        <v/>
      </c>
      <c r="R131" s="46"/>
      <c r="S131" s="44" t="str">
        <f t="shared" si="10"/>
        <v/>
      </c>
      <c r="T131" s="46"/>
      <c r="AR131" s="4" t="str">
        <f t="shared" ref="AR131:AR194" si="15">IF(R131&lt;&gt;"",R131*1440,"")</f>
        <v/>
      </c>
    </row>
    <row r="132" spans="4:44" s="5" customFormat="1" x14ac:dyDescent="0.25">
      <c r="D132" s="49" t="str">
        <f t="shared" si="12"/>
        <v/>
      </c>
      <c r="F132" s="5" t="str">
        <f t="shared" si="13"/>
        <v/>
      </c>
      <c r="I132" s="7">
        <f t="shared" ca="1" si="11"/>
        <v>46149</v>
      </c>
      <c r="K132" s="39" t="str">
        <f t="shared" si="14"/>
        <v/>
      </c>
      <c r="R132" s="44"/>
      <c r="S132" s="44" t="str">
        <f t="shared" si="10"/>
        <v/>
      </c>
      <c r="T132" s="44"/>
      <c r="AR132" s="4" t="str">
        <f t="shared" si="15"/>
        <v/>
      </c>
    </row>
    <row r="133" spans="4:44" s="8" customFormat="1" x14ac:dyDescent="0.25">
      <c r="D133" s="49" t="str">
        <f t="shared" si="12"/>
        <v/>
      </c>
      <c r="F133" s="5" t="str">
        <f t="shared" si="13"/>
        <v/>
      </c>
      <c r="I133" s="52">
        <f t="shared" ca="1" si="11"/>
        <v>46149</v>
      </c>
      <c r="K133" s="39" t="str">
        <f t="shared" si="14"/>
        <v/>
      </c>
      <c r="R133" s="46"/>
      <c r="S133" s="44" t="str">
        <f t="shared" si="10"/>
        <v/>
      </c>
      <c r="T133" s="46"/>
      <c r="AR133" s="4" t="str">
        <f t="shared" si="15"/>
        <v/>
      </c>
    </row>
    <row r="134" spans="4:44" s="5" customFormat="1" x14ac:dyDescent="0.25">
      <c r="D134" s="49" t="str">
        <f t="shared" si="12"/>
        <v/>
      </c>
      <c r="F134" s="5" t="str">
        <f t="shared" si="13"/>
        <v/>
      </c>
      <c r="I134" s="7">
        <f t="shared" ca="1" si="11"/>
        <v>46149</v>
      </c>
      <c r="K134" s="39" t="str">
        <f t="shared" si="14"/>
        <v/>
      </c>
      <c r="R134" s="44"/>
      <c r="S134" s="44" t="str">
        <f t="shared" si="10"/>
        <v/>
      </c>
      <c r="T134" s="44"/>
      <c r="AR134" s="4" t="str">
        <f t="shared" si="15"/>
        <v/>
      </c>
    </row>
    <row r="135" spans="4:44" s="8" customFormat="1" x14ac:dyDescent="0.25">
      <c r="D135" s="49" t="str">
        <f t="shared" si="12"/>
        <v/>
      </c>
      <c r="F135" s="5" t="str">
        <f t="shared" si="13"/>
        <v/>
      </c>
      <c r="I135" s="52">
        <f t="shared" ca="1" si="11"/>
        <v>46149</v>
      </c>
      <c r="K135" s="39" t="str">
        <f t="shared" si="14"/>
        <v/>
      </c>
      <c r="R135" s="46"/>
      <c r="S135" s="44" t="str">
        <f t="shared" si="10"/>
        <v/>
      </c>
      <c r="T135" s="46"/>
      <c r="AR135" s="4" t="str">
        <f t="shared" si="15"/>
        <v/>
      </c>
    </row>
    <row r="136" spans="4:44" s="5" customFormat="1" x14ac:dyDescent="0.25">
      <c r="D136" s="49" t="str">
        <f t="shared" si="12"/>
        <v/>
      </c>
      <c r="F136" s="5" t="str">
        <f t="shared" si="13"/>
        <v/>
      </c>
      <c r="I136" s="7">
        <f t="shared" ca="1" si="11"/>
        <v>46149</v>
      </c>
      <c r="K136" s="39" t="str">
        <f t="shared" si="14"/>
        <v/>
      </c>
      <c r="R136" s="44"/>
      <c r="S136" s="44" t="str">
        <f t="shared" si="10"/>
        <v/>
      </c>
      <c r="T136" s="44"/>
      <c r="AR136" s="4" t="str">
        <f t="shared" si="15"/>
        <v/>
      </c>
    </row>
    <row r="137" spans="4:44" s="8" customFormat="1" x14ac:dyDescent="0.25">
      <c r="D137" s="49" t="str">
        <f t="shared" si="12"/>
        <v/>
      </c>
      <c r="F137" s="5" t="str">
        <f t="shared" si="13"/>
        <v/>
      </c>
      <c r="I137" s="52">
        <f t="shared" ca="1" si="11"/>
        <v>46149</v>
      </c>
      <c r="K137" s="39" t="str">
        <f t="shared" si="14"/>
        <v/>
      </c>
      <c r="R137" s="46"/>
      <c r="S137" s="44" t="str">
        <f t="shared" si="10"/>
        <v/>
      </c>
      <c r="T137" s="46"/>
      <c r="AR137" s="4" t="str">
        <f t="shared" si="15"/>
        <v/>
      </c>
    </row>
    <row r="138" spans="4:44" s="5" customFormat="1" x14ac:dyDescent="0.25">
      <c r="D138" s="49" t="str">
        <f t="shared" si="12"/>
        <v/>
      </c>
      <c r="F138" s="5" t="str">
        <f t="shared" si="13"/>
        <v/>
      </c>
      <c r="I138" s="7">
        <f t="shared" ca="1" si="11"/>
        <v>46149</v>
      </c>
      <c r="K138" s="39" t="str">
        <f t="shared" si="14"/>
        <v/>
      </c>
      <c r="R138" s="44"/>
      <c r="S138" s="44" t="str">
        <f t="shared" si="10"/>
        <v/>
      </c>
      <c r="T138" s="44"/>
      <c r="AR138" s="4" t="str">
        <f t="shared" si="15"/>
        <v/>
      </c>
    </row>
    <row r="139" spans="4:44" s="8" customFormat="1" x14ac:dyDescent="0.25">
      <c r="D139" s="49" t="str">
        <f t="shared" si="12"/>
        <v/>
      </c>
      <c r="F139" s="5" t="str">
        <f t="shared" si="13"/>
        <v/>
      </c>
      <c r="I139" s="52">
        <f t="shared" ca="1" si="11"/>
        <v>46149</v>
      </c>
      <c r="K139" s="39" t="str">
        <f t="shared" si="14"/>
        <v/>
      </c>
      <c r="R139" s="46"/>
      <c r="S139" s="44" t="str">
        <f t="shared" si="10"/>
        <v/>
      </c>
      <c r="T139" s="46"/>
      <c r="AR139" s="4" t="str">
        <f t="shared" si="15"/>
        <v/>
      </c>
    </row>
    <row r="140" spans="4:44" s="5" customFormat="1" x14ac:dyDescent="0.25">
      <c r="D140" s="49" t="str">
        <f t="shared" si="12"/>
        <v/>
      </c>
      <c r="F140" s="5" t="str">
        <f t="shared" si="13"/>
        <v/>
      </c>
      <c r="I140" s="7">
        <f t="shared" ca="1" si="11"/>
        <v>46149</v>
      </c>
      <c r="K140" s="39" t="str">
        <f t="shared" si="14"/>
        <v/>
      </c>
      <c r="R140" s="44"/>
      <c r="S140" s="44" t="str">
        <f t="shared" si="10"/>
        <v/>
      </c>
      <c r="T140" s="44"/>
      <c r="AR140" s="4" t="str">
        <f t="shared" si="15"/>
        <v/>
      </c>
    </row>
    <row r="141" spans="4:44" s="8" customFormat="1" x14ac:dyDescent="0.25">
      <c r="D141" s="49" t="str">
        <f t="shared" si="12"/>
        <v/>
      </c>
      <c r="F141" s="5" t="str">
        <f t="shared" si="13"/>
        <v/>
      </c>
      <c r="I141" s="52">
        <f t="shared" ca="1" si="11"/>
        <v>46149</v>
      </c>
      <c r="K141" s="39" t="str">
        <f t="shared" si="14"/>
        <v/>
      </c>
      <c r="R141" s="46"/>
      <c r="S141" s="44" t="str">
        <f t="shared" si="10"/>
        <v/>
      </c>
      <c r="T141" s="46"/>
      <c r="AR141" s="4" t="str">
        <f t="shared" si="15"/>
        <v/>
      </c>
    </row>
    <row r="142" spans="4:44" s="5" customFormat="1" x14ac:dyDescent="0.25">
      <c r="D142" s="49" t="str">
        <f t="shared" si="12"/>
        <v/>
      </c>
      <c r="F142" s="5" t="str">
        <f t="shared" si="13"/>
        <v/>
      </c>
      <c r="I142" s="7">
        <f t="shared" ca="1" si="11"/>
        <v>46149</v>
      </c>
      <c r="K142" s="39" t="str">
        <f t="shared" si="14"/>
        <v/>
      </c>
      <c r="R142" s="44"/>
      <c r="S142" s="44" t="str">
        <f t="shared" si="10"/>
        <v/>
      </c>
      <c r="T142" s="44"/>
      <c r="AR142" s="4" t="str">
        <f t="shared" si="15"/>
        <v/>
      </c>
    </row>
    <row r="143" spans="4:44" s="8" customFormat="1" x14ac:dyDescent="0.25">
      <c r="D143" s="49" t="str">
        <f t="shared" si="12"/>
        <v/>
      </c>
      <c r="F143" s="5" t="str">
        <f t="shared" si="13"/>
        <v/>
      </c>
      <c r="I143" s="52">
        <f t="shared" ca="1" si="11"/>
        <v>46149</v>
      </c>
      <c r="K143" s="39" t="str">
        <f t="shared" si="14"/>
        <v/>
      </c>
      <c r="R143" s="46"/>
      <c r="S143" s="44" t="str">
        <f t="shared" si="10"/>
        <v/>
      </c>
      <c r="T143" s="46"/>
      <c r="AR143" s="4" t="str">
        <f t="shared" si="15"/>
        <v/>
      </c>
    </row>
    <row r="144" spans="4:44" s="5" customFormat="1" x14ac:dyDescent="0.25">
      <c r="D144" s="49" t="str">
        <f t="shared" si="12"/>
        <v/>
      </c>
      <c r="F144" s="5" t="str">
        <f t="shared" si="13"/>
        <v/>
      </c>
      <c r="I144" s="7">
        <f t="shared" ca="1" si="11"/>
        <v>46149</v>
      </c>
      <c r="K144" s="39" t="str">
        <f t="shared" si="14"/>
        <v/>
      </c>
      <c r="R144" s="44"/>
      <c r="S144" s="44" t="str">
        <f t="shared" si="10"/>
        <v/>
      </c>
      <c r="T144" s="44"/>
      <c r="AR144" s="4" t="str">
        <f t="shared" si="15"/>
        <v/>
      </c>
    </row>
    <row r="145" spans="4:44" s="8" customFormat="1" x14ac:dyDescent="0.25">
      <c r="D145" s="49" t="str">
        <f t="shared" si="12"/>
        <v/>
      </c>
      <c r="F145" s="5" t="str">
        <f t="shared" si="13"/>
        <v/>
      </c>
      <c r="I145" s="52">
        <f t="shared" ca="1" si="11"/>
        <v>46149</v>
      </c>
      <c r="K145" s="39" t="str">
        <f t="shared" si="14"/>
        <v/>
      </c>
      <c r="R145" s="46"/>
      <c r="S145" s="44" t="str">
        <f t="shared" si="10"/>
        <v/>
      </c>
      <c r="T145" s="46"/>
      <c r="AR145" s="4" t="str">
        <f t="shared" si="15"/>
        <v/>
      </c>
    </row>
    <row r="146" spans="4:44" s="5" customFormat="1" x14ac:dyDescent="0.25">
      <c r="D146" s="49" t="str">
        <f t="shared" si="12"/>
        <v/>
      </c>
      <c r="F146" s="5" t="str">
        <f t="shared" si="13"/>
        <v/>
      </c>
      <c r="I146" s="7">
        <f t="shared" ca="1" si="11"/>
        <v>46149</v>
      </c>
      <c r="K146" s="39" t="str">
        <f t="shared" si="14"/>
        <v/>
      </c>
      <c r="R146" s="44"/>
      <c r="S146" s="44" t="str">
        <f t="shared" si="10"/>
        <v/>
      </c>
      <c r="T146" s="44"/>
      <c r="AR146" s="4" t="str">
        <f t="shared" si="15"/>
        <v/>
      </c>
    </row>
    <row r="147" spans="4:44" s="8" customFormat="1" x14ac:dyDescent="0.25">
      <c r="D147" s="49" t="str">
        <f t="shared" si="12"/>
        <v/>
      </c>
      <c r="F147" s="5" t="str">
        <f t="shared" si="13"/>
        <v/>
      </c>
      <c r="I147" s="52">
        <f t="shared" ca="1" si="11"/>
        <v>46149</v>
      </c>
      <c r="K147" s="39" t="str">
        <f t="shared" si="14"/>
        <v/>
      </c>
      <c r="R147" s="46"/>
      <c r="S147" s="44" t="str">
        <f t="shared" si="10"/>
        <v/>
      </c>
      <c r="T147" s="46"/>
      <c r="AR147" s="4" t="str">
        <f t="shared" si="15"/>
        <v/>
      </c>
    </row>
    <row r="148" spans="4:44" s="5" customFormat="1" x14ac:dyDescent="0.25">
      <c r="D148" s="49" t="str">
        <f t="shared" si="12"/>
        <v/>
      </c>
      <c r="F148" s="5" t="str">
        <f t="shared" si="13"/>
        <v/>
      </c>
      <c r="I148" s="7">
        <f t="shared" ca="1" si="11"/>
        <v>46149</v>
      </c>
      <c r="K148" s="39" t="str">
        <f t="shared" si="14"/>
        <v/>
      </c>
      <c r="R148" s="44"/>
      <c r="S148" s="44" t="str">
        <f t="shared" si="10"/>
        <v/>
      </c>
      <c r="T148" s="44"/>
      <c r="AR148" s="4" t="str">
        <f t="shared" si="15"/>
        <v/>
      </c>
    </row>
    <row r="149" spans="4:44" s="8" customFormat="1" x14ac:dyDescent="0.25">
      <c r="D149" s="49" t="str">
        <f t="shared" si="12"/>
        <v/>
      </c>
      <c r="F149" s="5" t="str">
        <f t="shared" si="13"/>
        <v/>
      </c>
      <c r="I149" s="52">
        <f t="shared" ca="1" si="11"/>
        <v>46149</v>
      </c>
      <c r="K149" s="39" t="str">
        <f t="shared" si="14"/>
        <v/>
      </c>
      <c r="R149" s="46"/>
      <c r="S149" s="44" t="str">
        <f t="shared" si="10"/>
        <v/>
      </c>
      <c r="T149" s="46"/>
      <c r="AR149" s="4" t="str">
        <f t="shared" si="15"/>
        <v/>
      </c>
    </row>
    <row r="150" spans="4:44" s="5" customFormat="1" x14ac:dyDescent="0.25">
      <c r="D150" s="49" t="str">
        <f t="shared" si="12"/>
        <v/>
      </c>
      <c r="F150" s="5" t="str">
        <f t="shared" si="13"/>
        <v/>
      </c>
      <c r="I150" s="7">
        <f t="shared" ca="1" si="11"/>
        <v>46149</v>
      </c>
      <c r="K150" s="39" t="str">
        <f t="shared" si="14"/>
        <v/>
      </c>
      <c r="R150" s="44"/>
      <c r="S150" s="44" t="str">
        <f t="shared" si="10"/>
        <v/>
      </c>
      <c r="T150" s="44"/>
      <c r="AR150" s="4" t="str">
        <f t="shared" si="15"/>
        <v/>
      </c>
    </row>
    <row r="151" spans="4:44" s="8" customFormat="1" x14ac:dyDescent="0.25">
      <c r="D151" s="49" t="str">
        <f t="shared" si="12"/>
        <v/>
      </c>
      <c r="F151" s="5" t="str">
        <f t="shared" si="13"/>
        <v/>
      </c>
      <c r="I151" s="52">
        <f t="shared" ca="1" si="11"/>
        <v>46149</v>
      </c>
      <c r="K151" s="39" t="str">
        <f t="shared" si="14"/>
        <v/>
      </c>
      <c r="R151" s="46"/>
      <c r="S151" s="44" t="str">
        <f t="shared" si="10"/>
        <v/>
      </c>
      <c r="T151" s="46"/>
      <c r="AR151" s="4" t="str">
        <f t="shared" si="15"/>
        <v/>
      </c>
    </row>
    <row r="152" spans="4:44" s="5" customFormat="1" x14ac:dyDescent="0.25">
      <c r="D152" s="49" t="str">
        <f t="shared" si="12"/>
        <v/>
      </c>
      <c r="F152" s="5" t="str">
        <f t="shared" si="13"/>
        <v/>
      </c>
      <c r="I152" s="7">
        <f t="shared" ca="1" si="11"/>
        <v>46149</v>
      </c>
      <c r="K152" s="39" t="str">
        <f t="shared" si="14"/>
        <v/>
      </c>
      <c r="R152" s="44"/>
      <c r="S152" s="44" t="str">
        <f t="shared" si="10"/>
        <v/>
      </c>
      <c r="T152" s="44"/>
      <c r="AR152" s="4" t="str">
        <f t="shared" si="15"/>
        <v/>
      </c>
    </row>
    <row r="153" spans="4:44" s="8" customFormat="1" x14ac:dyDescent="0.25">
      <c r="D153" s="49" t="str">
        <f t="shared" si="12"/>
        <v/>
      </c>
      <c r="F153" s="5" t="str">
        <f t="shared" si="13"/>
        <v/>
      </c>
      <c r="I153" s="52">
        <f t="shared" ca="1" si="11"/>
        <v>46149</v>
      </c>
      <c r="K153" s="39" t="str">
        <f t="shared" si="14"/>
        <v/>
      </c>
      <c r="R153" s="46"/>
      <c r="S153" s="44" t="str">
        <f t="shared" si="10"/>
        <v/>
      </c>
      <c r="T153" s="46"/>
      <c r="AR153" s="4" t="str">
        <f t="shared" si="15"/>
        <v/>
      </c>
    </row>
    <row r="154" spans="4:44" s="5" customFormat="1" x14ac:dyDescent="0.25">
      <c r="D154" s="49" t="str">
        <f t="shared" si="12"/>
        <v/>
      </c>
      <c r="F154" s="5" t="str">
        <f t="shared" si="13"/>
        <v/>
      </c>
      <c r="I154" s="7">
        <f t="shared" ca="1" si="11"/>
        <v>46149</v>
      </c>
      <c r="K154" s="39" t="str">
        <f t="shared" si="14"/>
        <v/>
      </c>
      <c r="R154" s="44"/>
      <c r="S154" s="44" t="str">
        <f t="shared" si="10"/>
        <v/>
      </c>
      <c r="T154" s="44"/>
      <c r="AR154" s="4" t="str">
        <f t="shared" si="15"/>
        <v/>
      </c>
    </row>
    <row r="155" spans="4:44" s="8" customFormat="1" x14ac:dyDescent="0.25">
      <c r="D155" s="49" t="str">
        <f t="shared" si="12"/>
        <v/>
      </c>
      <c r="F155" s="5" t="str">
        <f t="shared" si="13"/>
        <v/>
      </c>
      <c r="I155" s="52">
        <f t="shared" ca="1" si="11"/>
        <v>46149</v>
      </c>
      <c r="K155" s="39" t="str">
        <f t="shared" si="14"/>
        <v/>
      </c>
      <c r="R155" s="46"/>
      <c r="S155" s="44" t="str">
        <f t="shared" si="10"/>
        <v/>
      </c>
      <c r="T155" s="46"/>
      <c r="AR155" s="4" t="str">
        <f t="shared" si="15"/>
        <v/>
      </c>
    </row>
    <row r="156" spans="4:44" s="5" customFormat="1" x14ac:dyDescent="0.25">
      <c r="D156" s="49" t="str">
        <f t="shared" si="12"/>
        <v/>
      </c>
      <c r="F156" s="5" t="str">
        <f t="shared" si="13"/>
        <v/>
      </c>
      <c r="I156" s="7">
        <f t="shared" ca="1" si="11"/>
        <v>46149</v>
      </c>
      <c r="K156" s="39" t="str">
        <f t="shared" si="14"/>
        <v/>
      </c>
      <c r="R156" s="44"/>
      <c r="S156" s="44" t="str">
        <f t="shared" si="10"/>
        <v/>
      </c>
      <c r="T156" s="44"/>
      <c r="AR156" s="4" t="str">
        <f t="shared" si="15"/>
        <v/>
      </c>
    </row>
    <row r="157" spans="4:44" s="8" customFormat="1" x14ac:dyDescent="0.25">
      <c r="D157" s="49" t="str">
        <f t="shared" si="12"/>
        <v/>
      </c>
      <c r="F157" s="5" t="str">
        <f t="shared" si="13"/>
        <v/>
      </c>
      <c r="I157" s="52">
        <f t="shared" ca="1" si="11"/>
        <v>46149</v>
      </c>
      <c r="K157" s="39" t="str">
        <f t="shared" si="14"/>
        <v/>
      </c>
      <c r="R157" s="46"/>
      <c r="S157" s="44" t="str">
        <f t="shared" si="10"/>
        <v/>
      </c>
      <c r="T157" s="46"/>
      <c r="AR157" s="4" t="str">
        <f t="shared" si="15"/>
        <v/>
      </c>
    </row>
    <row r="158" spans="4:44" s="5" customFormat="1" x14ac:dyDescent="0.25">
      <c r="D158" s="49" t="str">
        <f t="shared" si="12"/>
        <v/>
      </c>
      <c r="F158" s="5" t="str">
        <f t="shared" si="13"/>
        <v/>
      </c>
      <c r="I158" s="7">
        <f ca="1">TODAY()</f>
        <v>46149</v>
      </c>
      <c r="K158" s="39" t="str">
        <f t="shared" si="14"/>
        <v/>
      </c>
      <c r="R158" s="44"/>
      <c r="S158" s="44" t="str">
        <f t="shared" si="10"/>
        <v/>
      </c>
      <c r="T158" s="44"/>
      <c r="AR158" s="4" t="str">
        <f t="shared" si="15"/>
        <v/>
      </c>
    </row>
    <row r="159" spans="4:44" s="8" customFormat="1" x14ac:dyDescent="0.25">
      <c r="D159" s="49" t="str">
        <f t="shared" si="12"/>
        <v/>
      </c>
      <c r="F159" s="5" t="str">
        <f t="shared" si="13"/>
        <v/>
      </c>
      <c r="I159" s="52">
        <f t="shared" ca="1" si="11"/>
        <v>46149</v>
      </c>
      <c r="K159" s="39" t="str">
        <f t="shared" si="14"/>
        <v/>
      </c>
      <c r="R159" s="46"/>
      <c r="S159" s="44" t="str">
        <f t="shared" si="10"/>
        <v/>
      </c>
      <c r="T159" s="46"/>
      <c r="AR159" s="4" t="str">
        <f t="shared" si="15"/>
        <v/>
      </c>
    </row>
    <row r="160" spans="4:44" s="5" customFormat="1" x14ac:dyDescent="0.25">
      <c r="D160" s="49" t="str">
        <f t="shared" si="12"/>
        <v/>
      </c>
      <c r="F160" s="5" t="str">
        <f t="shared" si="13"/>
        <v/>
      </c>
      <c r="I160" s="7">
        <f t="shared" ca="1" si="11"/>
        <v>46149</v>
      </c>
      <c r="K160" s="39" t="str">
        <f t="shared" si="14"/>
        <v/>
      </c>
      <c r="R160" s="44"/>
      <c r="S160" s="44" t="str">
        <f t="shared" si="10"/>
        <v/>
      </c>
      <c r="T160" s="44"/>
      <c r="AR160" s="4" t="str">
        <f t="shared" si="15"/>
        <v/>
      </c>
    </row>
    <row r="161" spans="4:44" s="8" customFormat="1" x14ac:dyDescent="0.25">
      <c r="D161" s="49" t="str">
        <f t="shared" si="12"/>
        <v/>
      </c>
      <c r="F161" s="5" t="str">
        <f t="shared" si="13"/>
        <v/>
      </c>
      <c r="I161" s="52">
        <f t="shared" ca="1" si="11"/>
        <v>46149</v>
      </c>
      <c r="K161" s="39" t="str">
        <f t="shared" si="14"/>
        <v/>
      </c>
      <c r="R161" s="46"/>
      <c r="S161" s="44" t="str">
        <f t="shared" si="10"/>
        <v/>
      </c>
      <c r="T161" s="46"/>
      <c r="AR161" s="4" t="str">
        <f t="shared" si="15"/>
        <v/>
      </c>
    </row>
    <row r="162" spans="4:44" s="5" customFormat="1" x14ac:dyDescent="0.25">
      <c r="D162" s="49" t="str">
        <f t="shared" si="12"/>
        <v/>
      </c>
      <c r="F162" s="5" t="str">
        <f t="shared" si="13"/>
        <v/>
      </c>
      <c r="I162" s="7">
        <f t="shared" ca="1" si="11"/>
        <v>46149</v>
      </c>
      <c r="K162" s="39" t="str">
        <f t="shared" si="14"/>
        <v/>
      </c>
      <c r="R162" s="44"/>
      <c r="S162" s="44" t="str">
        <f t="shared" si="10"/>
        <v/>
      </c>
      <c r="T162" s="44"/>
      <c r="AR162" s="4" t="str">
        <f t="shared" si="15"/>
        <v/>
      </c>
    </row>
    <row r="163" spans="4:44" s="8" customFormat="1" x14ac:dyDescent="0.25">
      <c r="D163" s="49" t="str">
        <f t="shared" si="12"/>
        <v/>
      </c>
      <c r="F163" s="5" t="str">
        <f t="shared" si="13"/>
        <v/>
      </c>
      <c r="I163" s="52">
        <f t="shared" ca="1" si="11"/>
        <v>46149</v>
      </c>
      <c r="K163" s="39" t="str">
        <f t="shared" si="14"/>
        <v/>
      </c>
      <c r="R163" s="46"/>
      <c r="S163" s="44" t="str">
        <f t="shared" si="10"/>
        <v/>
      </c>
      <c r="T163" s="46"/>
      <c r="AR163" s="4" t="str">
        <f t="shared" si="15"/>
        <v/>
      </c>
    </row>
    <row r="164" spans="4:44" s="5" customFormat="1" x14ac:dyDescent="0.25">
      <c r="D164" s="49" t="str">
        <f t="shared" si="12"/>
        <v/>
      </c>
      <c r="F164" s="5" t="str">
        <f t="shared" si="13"/>
        <v/>
      </c>
      <c r="I164" s="7">
        <f t="shared" ca="1" si="11"/>
        <v>46149</v>
      </c>
      <c r="K164" s="39" t="str">
        <f t="shared" si="14"/>
        <v/>
      </c>
      <c r="R164" s="44"/>
      <c r="S164" s="44" t="str">
        <f t="shared" si="10"/>
        <v/>
      </c>
      <c r="T164" s="44"/>
      <c r="AR164" s="4" t="str">
        <f t="shared" si="15"/>
        <v/>
      </c>
    </row>
    <row r="165" spans="4:44" s="8" customFormat="1" x14ac:dyDescent="0.25">
      <c r="D165" s="49" t="str">
        <f t="shared" si="12"/>
        <v/>
      </c>
      <c r="F165" s="5" t="str">
        <f t="shared" si="13"/>
        <v/>
      </c>
      <c r="I165" s="52">
        <f t="shared" ca="1" si="11"/>
        <v>46149</v>
      </c>
      <c r="K165" s="39" t="str">
        <f t="shared" si="14"/>
        <v/>
      </c>
      <c r="R165" s="46"/>
      <c r="S165" s="44" t="str">
        <f t="shared" si="10"/>
        <v/>
      </c>
      <c r="T165" s="46"/>
      <c r="AR165" s="4" t="str">
        <f t="shared" si="15"/>
        <v/>
      </c>
    </row>
    <row r="166" spans="4:44" s="5" customFormat="1" x14ac:dyDescent="0.25">
      <c r="D166" s="49" t="str">
        <f t="shared" si="12"/>
        <v/>
      </c>
      <c r="F166" s="5" t="str">
        <f t="shared" si="13"/>
        <v/>
      </c>
      <c r="I166" s="7">
        <f t="shared" ca="1" si="11"/>
        <v>46149</v>
      </c>
      <c r="K166" s="39" t="str">
        <f t="shared" si="14"/>
        <v/>
      </c>
      <c r="R166" s="44"/>
      <c r="S166" s="44" t="str">
        <f t="shared" si="10"/>
        <v/>
      </c>
      <c r="T166" s="44"/>
      <c r="AR166" s="4" t="str">
        <f t="shared" si="15"/>
        <v/>
      </c>
    </row>
    <row r="167" spans="4:44" s="8" customFormat="1" x14ac:dyDescent="0.25">
      <c r="D167" s="49" t="str">
        <f t="shared" si="12"/>
        <v/>
      </c>
      <c r="F167" s="5" t="str">
        <f t="shared" si="13"/>
        <v/>
      </c>
      <c r="I167" s="52">
        <f t="shared" ca="1" si="11"/>
        <v>46149</v>
      </c>
      <c r="K167" s="39" t="str">
        <f t="shared" si="14"/>
        <v/>
      </c>
      <c r="R167" s="46"/>
      <c r="S167" s="44" t="str">
        <f t="shared" si="10"/>
        <v/>
      </c>
      <c r="T167" s="46"/>
      <c r="AR167" s="4" t="str">
        <f t="shared" si="15"/>
        <v/>
      </c>
    </row>
    <row r="168" spans="4:44" s="5" customFormat="1" x14ac:dyDescent="0.25">
      <c r="D168" s="49" t="str">
        <f t="shared" si="12"/>
        <v/>
      </c>
      <c r="F168" s="5" t="str">
        <f t="shared" si="13"/>
        <v/>
      </c>
      <c r="I168" s="7">
        <f t="shared" ca="1" si="11"/>
        <v>46149</v>
      </c>
      <c r="K168" s="39" t="str">
        <f t="shared" si="14"/>
        <v/>
      </c>
      <c r="R168" s="44"/>
      <c r="S168" s="44" t="str">
        <f t="shared" si="10"/>
        <v/>
      </c>
      <c r="T168" s="44"/>
      <c r="AR168" s="4" t="str">
        <f t="shared" si="15"/>
        <v/>
      </c>
    </row>
    <row r="169" spans="4:44" s="8" customFormat="1" x14ac:dyDescent="0.25">
      <c r="D169" s="49" t="str">
        <f t="shared" si="12"/>
        <v/>
      </c>
      <c r="F169" s="5" t="str">
        <f t="shared" si="13"/>
        <v/>
      </c>
      <c r="I169" s="52">
        <f t="shared" ca="1" si="11"/>
        <v>46149</v>
      </c>
      <c r="K169" s="39" t="str">
        <f t="shared" si="14"/>
        <v/>
      </c>
      <c r="R169" s="46"/>
      <c r="S169" s="44" t="str">
        <f t="shared" si="10"/>
        <v/>
      </c>
      <c r="T169" s="46"/>
      <c r="AR169" s="4" t="str">
        <f t="shared" si="15"/>
        <v/>
      </c>
    </row>
    <row r="170" spans="4:44" s="5" customFormat="1" x14ac:dyDescent="0.25">
      <c r="D170" s="49" t="str">
        <f t="shared" si="12"/>
        <v/>
      </c>
      <c r="F170" s="5" t="str">
        <f t="shared" si="13"/>
        <v/>
      </c>
      <c r="I170" s="7">
        <f t="shared" ca="1" si="11"/>
        <v>46149</v>
      </c>
      <c r="K170" s="39" t="str">
        <f t="shared" si="14"/>
        <v/>
      </c>
      <c r="R170" s="44"/>
      <c r="S170" s="44" t="str">
        <f t="shared" si="10"/>
        <v/>
      </c>
      <c r="T170" s="44"/>
      <c r="AR170" s="4" t="str">
        <f t="shared" si="15"/>
        <v/>
      </c>
    </row>
    <row r="171" spans="4:44" s="8" customFormat="1" x14ac:dyDescent="0.25">
      <c r="D171" s="49" t="str">
        <f t="shared" si="12"/>
        <v/>
      </c>
      <c r="F171" s="5" t="str">
        <f t="shared" si="13"/>
        <v/>
      </c>
      <c r="I171" s="52">
        <f t="shared" ca="1" si="11"/>
        <v>46149</v>
      </c>
      <c r="K171" s="39" t="str">
        <f t="shared" si="14"/>
        <v/>
      </c>
      <c r="R171" s="46"/>
      <c r="S171" s="44" t="str">
        <f t="shared" si="10"/>
        <v/>
      </c>
      <c r="T171" s="46"/>
      <c r="AR171" s="4" t="str">
        <f t="shared" si="15"/>
        <v/>
      </c>
    </row>
    <row r="172" spans="4:44" s="5" customFormat="1" x14ac:dyDescent="0.25">
      <c r="D172" s="49" t="str">
        <f t="shared" si="12"/>
        <v/>
      </c>
      <c r="F172" s="5" t="str">
        <f t="shared" si="13"/>
        <v/>
      </c>
      <c r="I172" s="7">
        <f t="shared" ca="1" si="11"/>
        <v>46149</v>
      </c>
      <c r="K172" s="39" t="str">
        <f t="shared" si="14"/>
        <v/>
      </c>
      <c r="R172" s="44"/>
      <c r="S172" s="44" t="str">
        <f t="shared" si="10"/>
        <v/>
      </c>
      <c r="T172" s="44"/>
      <c r="AR172" s="4" t="str">
        <f t="shared" si="15"/>
        <v/>
      </c>
    </row>
    <row r="173" spans="4:44" s="8" customFormat="1" x14ac:dyDescent="0.25">
      <c r="D173" s="49" t="str">
        <f t="shared" si="12"/>
        <v/>
      </c>
      <c r="F173" s="5" t="str">
        <f t="shared" si="13"/>
        <v/>
      </c>
      <c r="I173" s="52">
        <f ca="1">TODAY()</f>
        <v>46149</v>
      </c>
      <c r="K173" s="39" t="str">
        <f t="shared" si="14"/>
        <v/>
      </c>
      <c r="R173" s="46"/>
      <c r="S173" s="44" t="str">
        <f t="shared" si="10"/>
        <v/>
      </c>
      <c r="T173" s="46"/>
      <c r="AR173" s="4" t="str">
        <f t="shared" si="15"/>
        <v/>
      </c>
    </row>
    <row r="174" spans="4:44" s="5" customFormat="1" x14ac:dyDescent="0.25">
      <c r="D174" s="49" t="str">
        <f t="shared" si="12"/>
        <v/>
      </c>
      <c r="F174" s="5" t="str">
        <f t="shared" si="13"/>
        <v/>
      </c>
      <c r="I174" s="7">
        <f t="shared" ref="I174:I198" ca="1" si="16">TODAY()</f>
        <v>46149</v>
      </c>
      <c r="K174" s="39" t="str">
        <f t="shared" si="14"/>
        <v/>
      </c>
      <c r="R174" s="44"/>
      <c r="S174" s="44" t="str">
        <f t="shared" si="10"/>
        <v/>
      </c>
      <c r="T174" s="44"/>
      <c r="AR174" s="4" t="str">
        <f t="shared" si="15"/>
        <v/>
      </c>
    </row>
    <row r="175" spans="4:44" s="8" customFormat="1" x14ac:dyDescent="0.25">
      <c r="D175" s="49" t="str">
        <f t="shared" si="12"/>
        <v/>
      </c>
      <c r="F175" s="5" t="str">
        <f t="shared" si="13"/>
        <v/>
      </c>
      <c r="I175" s="52">
        <f t="shared" ca="1" si="16"/>
        <v>46149</v>
      </c>
      <c r="K175" s="39" t="str">
        <f t="shared" si="14"/>
        <v/>
      </c>
      <c r="R175" s="46"/>
      <c r="S175" s="44" t="str">
        <f t="shared" si="10"/>
        <v/>
      </c>
      <c r="T175" s="46"/>
      <c r="AR175" s="4" t="str">
        <f t="shared" si="15"/>
        <v/>
      </c>
    </row>
    <row r="176" spans="4:44" s="5" customFormat="1" x14ac:dyDescent="0.25">
      <c r="D176" s="49" t="str">
        <f t="shared" si="12"/>
        <v/>
      </c>
      <c r="F176" s="5" t="str">
        <f t="shared" si="13"/>
        <v/>
      </c>
      <c r="I176" s="7">
        <f t="shared" ca="1" si="16"/>
        <v>46149</v>
      </c>
      <c r="K176" s="39" t="str">
        <f t="shared" si="14"/>
        <v/>
      </c>
      <c r="R176" s="44"/>
      <c r="S176" s="44" t="str">
        <f t="shared" si="10"/>
        <v/>
      </c>
      <c r="T176" s="44"/>
      <c r="AR176" s="4" t="str">
        <f t="shared" si="15"/>
        <v/>
      </c>
    </row>
    <row r="177" spans="4:44" s="8" customFormat="1" x14ac:dyDescent="0.25">
      <c r="D177" s="49" t="str">
        <f t="shared" si="12"/>
        <v/>
      </c>
      <c r="F177" s="5" t="str">
        <f t="shared" si="13"/>
        <v/>
      </c>
      <c r="I177" s="52">
        <f t="shared" ca="1" si="16"/>
        <v>46149</v>
      </c>
      <c r="K177" s="39" t="str">
        <f t="shared" si="14"/>
        <v/>
      </c>
      <c r="R177" s="46"/>
      <c r="S177" s="44" t="str">
        <f t="shared" si="10"/>
        <v/>
      </c>
      <c r="T177" s="46"/>
      <c r="AR177" s="4" t="str">
        <f t="shared" si="15"/>
        <v/>
      </c>
    </row>
    <row r="178" spans="4:44" s="5" customFormat="1" x14ac:dyDescent="0.25">
      <c r="D178" s="49" t="str">
        <f t="shared" si="12"/>
        <v/>
      </c>
      <c r="F178" s="5" t="str">
        <f t="shared" si="13"/>
        <v/>
      </c>
      <c r="I178" s="7">
        <f t="shared" ca="1" si="16"/>
        <v>46149</v>
      </c>
      <c r="K178" s="39" t="str">
        <f t="shared" si="14"/>
        <v/>
      </c>
      <c r="R178" s="44"/>
      <c r="S178" s="44" t="str">
        <f t="shared" si="10"/>
        <v/>
      </c>
      <c r="T178" s="44"/>
      <c r="AR178" s="4" t="str">
        <f t="shared" si="15"/>
        <v/>
      </c>
    </row>
    <row r="179" spans="4:44" s="8" customFormat="1" x14ac:dyDescent="0.25">
      <c r="D179" s="49" t="str">
        <f t="shared" si="12"/>
        <v/>
      </c>
      <c r="F179" s="5" t="str">
        <f t="shared" si="13"/>
        <v/>
      </c>
      <c r="I179" s="52">
        <f t="shared" ca="1" si="16"/>
        <v>46149</v>
      </c>
      <c r="K179" s="39" t="str">
        <f t="shared" si="14"/>
        <v/>
      </c>
      <c r="R179" s="46"/>
      <c r="S179" s="44" t="str">
        <f t="shared" si="10"/>
        <v/>
      </c>
      <c r="T179" s="46"/>
      <c r="AR179" s="4" t="str">
        <f t="shared" si="15"/>
        <v/>
      </c>
    </row>
    <row r="180" spans="4:44" s="5" customFormat="1" x14ac:dyDescent="0.25">
      <c r="D180" s="49" t="str">
        <f t="shared" si="12"/>
        <v/>
      </c>
      <c r="F180" s="5" t="str">
        <f t="shared" si="13"/>
        <v/>
      </c>
      <c r="I180" s="7">
        <f t="shared" ca="1" si="16"/>
        <v>46149</v>
      </c>
      <c r="K180" s="39" t="str">
        <f t="shared" si="14"/>
        <v/>
      </c>
      <c r="R180" s="44"/>
      <c r="S180" s="44" t="str">
        <f t="shared" si="10"/>
        <v/>
      </c>
      <c r="T180" s="44"/>
      <c r="AR180" s="4" t="str">
        <f t="shared" si="15"/>
        <v/>
      </c>
    </row>
    <row r="181" spans="4:44" s="8" customFormat="1" x14ac:dyDescent="0.25">
      <c r="D181" s="49" t="str">
        <f t="shared" si="12"/>
        <v/>
      </c>
      <c r="F181" s="5" t="str">
        <f t="shared" si="13"/>
        <v/>
      </c>
      <c r="I181" s="52">
        <f t="shared" ca="1" si="16"/>
        <v>46149</v>
      </c>
      <c r="K181" s="39" t="str">
        <f t="shared" si="14"/>
        <v/>
      </c>
      <c r="R181" s="46"/>
      <c r="S181" s="44" t="str">
        <f t="shared" si="10"/>
        <v/>
      </c>
      <c r="T181" s="46"/>
      <c r="AR181" s="4" t="str">
        <f t="shared" si="15"/>
        <v/>
      </c>
    </row>
    <row r="182" spans="4:44" s="5" customFormat="1" x14ac:dyDescent="0.25">
      <c r="D182" s="49" t="str">
        <f t="shared" si="12"/>
        <v/>
      </c>
      <c r="F182" s="5" t="str">
        <f t="shared" si="13"/>
        <v/>
      </c>
      <c r="I182" s="7">
        <f t="shared" ca="1" si="16"/>
        <v>46149</v>
      </c>
      <c r="K182" s="39" t="str">
        <f t="shared" si="14"/>
        <v/>
      </c>
      <c r="R182" s="44"/>
      <c r="S182" s="44" t="str">
        <f t="shared" si="10"/>
        <v/>
      </c>
      <c r="T182" s="44"/>
      <c r="AR182" s="4" t="str">
        <f t="shared" si="15"/>
        <v/>
      </c>
    </row>
    <row r="183" spans="4:44" s="8" customFormat="1" x14ac:dyDescent="0.25">
      <c r="D183" s="49" t="str">
        <f t="shared" si="12"/>
        <v/>
      </c>
      <c r="F183" s="5" t="str">
        <f t="shared" si="13"/>
        <v/>
      </c>
      <c r="I183" s="52">
        <f t="shared" ca="1" si="16"/>
        <v>46149</v>
      </c>
      <c r="K183" s="39" t="str">
        <f t="shared" si="14"/>
        <v/>
      </c>
      <c r="R183" s="46"/>
      <c r="S183" s="44" t="str">
        <f t="shared" si="10"/>
        <v/>
      </c>
      <c r="T183" s="46"/>
      <c r="AR183" s="4" t="str">
        <f t="shared" si="15"/>
        <v/>
      </c>
    </row>
    <row r="184" spans="4:44" s="5" customFormat="1" x14ac:dyDescent="0.25">
      <c r="D184" s="49" t="str">
        <f t="shared" si="12"/>
        <v/>
      </c>
      <c r="F184" s="5" t="str">
        <f t="shared" si="13"/>
        <v/>
      </c>
      <c r="I184" s="7">
        <f t="shared" ca="1" si="16"/>
        <v>46149</v>
      </c>
      <c r="K184" s="39" t="str">
        <f t="shared" si="14"/>
        <v/>
      </c>
      <c r="R184" s="44"/>
      <c r="S184" s="44" t="str">
        <f t="shared" si="10"/>
        <v/>
      </c>
      <c r="T184" s="44"/>
      <c r="AR184" s="4" t="str">
        <f t="shared" si="15"/>
        <v/>
      </c>
    </row>
    <row r="185" spans="4:44" s="8" customFormat="1" x14ac:dyDescent="0.25">
      <c r="D185" s="49" t="str">
        <f t="shared" si="12"/>
        <v/>
      </c>
      <c r="F185" s="5" t="str">
        <f t="shared" si="13"/>
        <v/>
      </c>
      <c r="I185" s="52">
        <f t="shared" ca="1" si="16"/>
        <v>46149</v>
      </c>
      <c r="K185" s="39" t="str">
        <f t="shared" si="14"/>
        <v/>
      </c>
      <c r="R185" s="46"/>
      <c r="S185" s="44" t="str">
        <f t="shared" si="10"/>
        <v/>
      </c>
      <c r="T185" s="46"/>
      <c r="AR185" s="4" t="str">
        <f t="shared" si="15"/>
        <v/>
      </c>
    </row>
    <row r="186" spans="4:44" s="5" customFormat="1" x14ac:dyDescent="0.25">
      <c r="D186" s="49" t="str">
        <f t="shared" si="12"/>
        <v/>
      </c>
      <c r="F186" s="5" t="str">
        <f t="shared" si="13"/>
        <v/>
      </c>
      <c r="I186" s="7">
        <f t="shared" ca="1" si="16"/>
        <v>46149</v>
      </c>
      <c r="K186" s="39" t="str">
        <f t="shared" si="14"/>
        <v/>
      </c>
      <c r="R186" s="44"/>
      <c r="S186" s="44" t="str">
        <f t="shared" si="10"/>
        <v/>
      </c>
      <c r="T186" s="44"/>
      <c r="AR186" s="4" t="str">
        <f t="shared" si="15"/>
        <v/>
      </c>
    </row>
    <row r="187" spans="4:44" s="8" customFormat="1" x14ac:dyDescent="0.25">
      <c r="D187" s="49" t="str">
        <f t="shared" si="12"/>
        <v/>
      </c>
      <c r="F187" s="5" t="str">
        <f t="shared" si="13"/>
        <v/>
      </c>
      <c r="I187" s="52">
        <f t="shared" ca="1" si="16"/>
        <v>46149</v>
      </c>
      <c r="K187" s="39" t="str">
        <f t="shared" si="14"/>
        <v/>
      </c>
      <c r="R187" s="46"/>
      <c r="S187" s="44" t="str">
        <f t="shared" si="10"/>
        <v/>
      </c>
      <c r="T187" s="46"/>
      <c r="AR187" s="4" t="str">
        <f t="shared" si="15"/>
        <v/>
      </c>
    </row>
    <row r="188" spans="4:44" s="5" customFormat="1" x14ac:dyDescent="0.25">
      <c r="D188" s="49" t="str">
        <f t="shared" si="12"/>
        <v/>
      </c>
      <c r="F188" s="5" t="str">
        <f t="shared" si="13"/>
        <v/>
      </c>
      <c r="I188" s="7">
        <f t="shared" ca="1" si="16"/>
        <v>46149</v>
      </c>
      <c r="K188" s="39" t="str">
        <f t="shared" si="14"/>
        <v/>
      </c>
      <c r="R188" s="44"/>
      <c r="S188" s="44" t="str">
        <f t="shared" si="10"/>
        <v/>
      </c>
      <c r="T188" s="44"/>
      <c r="AR188" s="4" t="str">
        <f t="shared" si="15"/>
        <v/>
      </c>
    </row>
    <row r="189" spans="4:44" s="8" customFormat="1" x14ac:dyDescent="0.25">
      <c r="D189" s="49" t="str">
        <f t="shared" si="12"/>
        <v/>
      </c>
      <c r="F189" s="5" t="str">
        <f t="shared" si="13"/>
        <v/>
      </c>
      <c r="I189" s="52">
        <f t="shared" ca="1" si="16"/>
        <v>46149</v>
      </c>
      <c r="K189" s="39" t="str">
        <f t="shared" si="14"/>
        <v/>
      </c>
      <c r="R189" s="46"/>
      <c r="S189" s="44" t="str">
        <f t="shared" si="10"/>
        <v/>
      </c>
      <c r="T189" s="46"/>
      <c r="AR189" s="4" t="str">
        <f t="shared" si="15"/>
        <v/>
      </c>
    </row>
    <row r="190" spans="4:44" s="5" customFormat="1" x14ac:dyDescent="0.25">
      <c r="D190" s="49" t="str">
        <f t="shared" si="12"/>
        <v/>
      </c>
      <c r="F190" s="5" t="str">
        <f t="shared" si="13"/>
        <v/>
      </c>
      <c r="I190" s="7">
        <f t="shared" ca="1" si="16"/>
        <v>46149</v>
      </c>
      <c r="K190" s="39" t="str">
        <f t="shared" si="14"/>
        <v/>
      </c>
      <c r="R190" s="44"/>
      <c r="S190" s="44" t="str">
        <f t="shared" si="10"/>
        <v/>
      </c>
      <c r="T190" s="44"/>
      <c r="AR190" s="4" t="str">
        <f t="shared" si="15"/>
        <v/>
      </c>
    </row>
    <row r="191" spans="4:44" s="8" customFormat="1" x14ac:dyDescent="0.25">
      <c r="D191" s="49" t="str">
        <f t="shared" si="12"/>
        <v/>
      </c>
      <c r="F191" s="5" t="str">
        <f t="shared" si="13"/>
        <v/>
      </c>
      <c r="I191" s="52">
        <f t="shared" ca="1" si="16"/>
        <v>46149</v>
      </c>
      <c r="K191" s="39" t="str">
        <f t="shared" si="14"/>
        <v/>
      </c>
      <c r="R191" s="46"/>
      <c r="S191" s="44" t="str">
        <f t="shared" si="10"/>
        <v/>
      </c>
      <c r="T191" s="46"/>
      <c r="AR191" s="4" t="str">
        <f t="shared" si="15"/>
        <v/>
      </c>
    </row>
    <row r="192" spans="4:44" s="5" customFormat="1" x14ac:dyDescent="0.25">
      <c r="D192" s="49" t="str">
        <f t="shared" si="12"/>
        <v/>
      </c>
      <c r="F192" s="5" t="str">
        <f t="shared" si="13"/>
        <v/>
      </c>
      <c r="I192" s="7">
        <f t="shared" ca="1" si="16"/>
        <v>46149</v>
      </c>
      <c r="K192" s="39" t="str">
        <f t="shared" si="14"/>
        <v/>
      </c>
      <c r="R192" s="44"/>
      <c r="S192" s="44" t="str">
        <f t="shared" si="10"/>
        <v/>
      </c>
      <c r="T192" s="44"/>
      <c r="AR192" s="4" t="str">
        <f t="shared" si="15"/>
        <v/>
      </c>
    </row>
    <row r="193" spans="1:44" s="8" customFormat="1" x14ac:dyDescent="0.25">
      <c r="D193" s="49" t="str">
        <f t="shared" si="12"/>
        <v/>
      </c>
      <c r="F193" s="5" t="str">
        <f t="shared" si="13"/>
        <v/>
      </c>
      <c r="I193" s="52">
        <f t="shared" ca="1" si="16"/>
        <v>46149</v>
      </c>
      <c r="K193" s="39" t="str">
        <f t="shared" si="14"/>
        <v/>
      </c>
      <c r="R193" s="46"/>
      <c r="S193" s="44" t="str">
        <f t="shared" ref="S193:S198" si="17">IFERROR(IF(OR(Q193="",Q193="Outreach"),"",R193),"")</f>
        <v/>
      </c>
      <c r="T193" s="46"/>
      <c r="AR193" s="4" t="str">
        <f t="shared" si="15"/>
        <v/>
      </c>
    </row>
    <row r="194" spans="1:44" s="5" customFormat="1" x14ac:dyDescent="0.25">
      <c r="D194" s="49" t="str">
        <f t="shared" si="12"/>
        <v/>
      </c>
      <c r="F194" s="5" t="str">
        <f t="shared" si="13"/>
        <v/>
      </c>
      <c r="I194" s="7">
        <f t="shared" ca="1" si="16"/>
        <v>46149</v>
      </c>
      <c r="K194" s="39" t="str">
        <f t="shared" si="14"/>
        <v/>
      </c>
      <c r="R194" s="44"/>
      <c r="S194" s="44" t="str">
        <f t="shared" si="17"/>
        <v/>
      </c>
      <c r="T194" s="44"/>
      <c r="AR194" s="4" t="str">
        <f t="shared" si="15"/>
        <v/>
      </c>
    </row>
    <row r="195" spans="1:44" s="8" customFormat="1" x14ac:dyDescent="0.25">
      <c r="D195" s="49" t="str">
        <f t="shared" ref="D195:D199" si="18">IF(TRIM(F195)="","",COUNTIF($F$2:$F$200,F195))</f>
        <v/>
      </c>
      <c r="F195" s="5" t="str">
        <f t="shared" ref="F195:F198" si="19">IF(AND(LEN(TRIM(G195))=0,LEN(TRIM(H195))=0),"",CONCATENATE(TRIM(G195),", ",TRIM(H195)))</f>
        <v/>
      </c>
      <c r="I195" s="52">
        <f t="shared" ca="1" si="16"/>
        <v>46149</v>
      </c>
      <c r="K195" s="39" t="str">
        <f t="shared" ref="K195:K198" si="20">IF(AND(TRIM(A195)&lt;&gt;"",TRIM(J195)&lt;&gt;""),IFERROR(DATEDIF(J195,A195,"Y"),""),"")</f>
        <v/>
      </c>
      <c r="R195" s="46"/>
      <c r="S195" s="44" t="str">
        <f t="shared" si="17"/>
        <v/>
      </c>
      <c r="T195" s="46"/>
      <c r="AR195" s="4" t="str">
        <f t="shared" ref="AR195:AR199" si="21">IF(R195&lt;&gt;"",R195*1440,"")</f>
        <v/>
      </c>
    </row>
    <row r="196" spans="1:44" s="5" customFormat="1" x14ac:dyDescent="0.25">
      <c r="D196" s="49" t="str">
        <f t="shared" si="18"/>
        <v/>
      </c>
      <c r="F196" s="5" t="str">
        <f t="shared" si="19"/>
        <v/>
      </c>
      <c r="I196" s="7">
        <f t="shared" ca="1" si="16"/>
        <v>46149</v>
      </c>
      <c r="K196" s="39" t="str">
        <f t="shared" si="20"/>
        <v/>
      </c>
      <c r="R196" s="44"/>
      <c r="S196" s="44" t="str">
        <f t="shared" si="17"/>
        <v/>
      </c>
      <c r="T196" s="44"/>
      <c r="AR196" s="4" t="str">
        <f t="shared" si="21"/>
        <v/>
      </c>
    </row>
    <row r="197" spans="1:44" s="8" customFormat="1" x14ac:dyDescent="0.25">
      <c r="D197" s="49" t="str">
        <f t="shared" si="18"/>
        <v/>
      </c>
      <c r="F197" s="5" t="str">
        <f t="shared" si="19"/>
        <v/>
      </c>
      <c r="I197" s="52">
        <f t="shared" ca="1" si="16"/>
        <v>46149</v>
      </c>
      <c r="K197" s="39" t="str">
        <f t="shared" si="20"/>
        <v/>
      </c>
      <c r="R197" s="46"/>
      <c r="S197" s="44" t="str">
        <f t="shared" si="17"/>
        <v/>
      </c>
      <c r="T197" s="46"/>
      <c r="AR197" s="4" t="str">
        <f t="shared" si="21"/>
        <v/>
      </c>
    </row>
    <row r="198" spans="1:44" s="5" customFormat="1" x14ac:dyDescent="0.25">
      <c r="D198" s="49" t="str">
        <f t="shared" si="18"/>
        <v/>
      </c>
      <c r="F198" s="5" t="str">
        <f t="shared" si="19"/>
        <v/>
      </c>
      <c r="I198" s="7">
        <f t="shared" ca="1" si="16"/>
        <v>46149</v>
      </c>
      <c r="K198" s="39" t="str">
        <f t="shared" si="20"/>
        <v/>
      </c>
      <c r="R198" s="44"/>
      <c r="S198" s="44" t="str">
        <f t="shared" si="17"/>
        <v/>
      </c>
      <c r="T198" s="44"/>
      <c r="AR198" s="4" t="str">
        <f t="shared" si="21"/>
        <v/>
      </c>
    </row>
    <row r="199" spans="1:44" s="11" customFormat="1" x14ac:dyDescent="0.25">
      <c r="A199" s="10" t="s">
        <v>43</v>
      </c>
      <c r="D199" s="49" t="str">
        <f t="shared" si="18"/>
        <v/>
      </c>
      <c r="K199" s="40"/>
      <c r="R199" s="47"/>
      <c r="S199" s="47"/>
      <c r="T199" s="47"/>
      <c r="AR199" s="4" t="str">
        <f t="shared" si="21"/>
        <v/>
      </c>
    </row>
    <row r="200" spans="1:44" s="6" customFormat="1" x14ac:dyDescent="0.25">
      <c r="K200" s="41"/>
      <c r="R200" s="48"/>
      <c r="S200" s="48"/>
      <c r="T200" s="48"/>
    </row>
    <row r="201" spans="1:44" s="6" customFormat="1" x14ac:dyDescent="0.25">
      <c r="A201" s="6">
        <f>COUNTIF(A2:A198,"&gt;0")</f>
        <v>0</v>
      </c>
      <c r="B201" s="6">
        <f>COUNTIF(B2:B198, "Sunday")</f>
        <v>0</v>
      </c>
      <c r="C201" s="6">
        <f>COUNTIF(C2:C198,"*Block A*")</f>
        <v>0</v>
      </c>
      <c r="K201" s="41">
        <f>COUNTIFS(K2:K198,"&gt;0",K2:K198,"&lt;13")</f>
        <v>0</v>
      </c>
      <c r="L201" s="6">
        <f>COUNTIF(L2:L198,"W")</f>
        <v>0</v>
      </c>
      <c r="M201" s="6">
        <f>COUNTIF(M2:M198,"M")</f>
        <v>0</v>
      </c>
      <c r="N201" s="6">
        <f>COUNTIF(N$2:N$198,'Statistics &amp; Lists'!B80)</f>
        <v>0</v>
      </c>
      <c r="O201" s="6">
        <f>COUNTIF(O2:O198,"NW")</f>
        <v>0</v>
      </c>
      <c r="P201" s="6">
        <f>COUNTIF(P$2:P$198, 'Statistics &amp; Lists'!A117)</f>
        <v>0</v>
      </c>
      <c r="R201" s="48" t="e">
        <f>AVERAGE(S2:S198)</f>
        <v>#DIV/0!</v>
      </c>
      <c r="S201" s="48"/>
      <c r="T201" s="48" t="e">
        <f>AVERAGE(T2:T198)</f>
        <v>#DIV/0!</v>
      </c>
      <c r="U201" s="6">
        <f>COUNTIF(U2:U198, "Armed Disturbance")</f>
        <v>0</v>
      </c>
      <c r="V201" s="6">
        <f>COUNTIF(V2:V198, "Armed Disturbance (Final)")</f>
        <v>0</v>
      </c>
      <c r="W201" s="6">
        <f>COUNTIF(W2:W198,"Y")</f>
        <v>0</v>
      </c>
      <c r="X201" s="6">
        <f>COUNTIF(X2:X198,"Y")</f>
        <v>0</v>
      </c>
      <c r="Y201" s="6">
        <f>COUNTIF(Y2:Y198,"Y")</f>
        <v>0</v>
      </c>
      <c r="AA201" s="6">
        <f>COUNTIF(Z$2:AA$198, 'Statistics &amp; Lists'!C223)</f>
        <v>0</v>
      </c>
      <c r="AB201" s="6">
        <f>COUNTIF(AB2:AB198, "Y")</f>
        <v>0</v>
      </c>
      <c r="AC201" s="6">
        <f>COUNTIF(AC2:AC198, "Y")</f>
        <v>0</v>
      </c>
      <c r="AE201" s="6">
        <f>COUNTIF(AE2:AE198,"Y")</f>
        <v>0</v>
      </c>
      <c r="AF201" s="6">
        <f>COUNTIF(AF2:AF198,"Y")</f>
        <v>0</v>
      </c>
      <c r="AG201" s="6">
        <f>COUNTIF(AG2:AG198,"Y")</f>
        <v>0</v>
      </c>
      <c r="AH201" s="6">
        <f>COUNTIF(AH2:AH198,"N/A")</f>
        <v>0</v>
      </c>
      <c r="AI201" s="6">
        <f>COUNTIF(AI$2:AI$198,'Statistics &amp; Lists'!C270)</f>
        <v>0</v>
      </c>
      <c r="AJ201" s="6">
        <f>COUNTIF(AJ2:AJ198,"Y")</f>
        <v>0</v>
      </c>
      <c r="AK201" s="6">
        <f>COUNTIF(AK2:AK198,"Y")</f>
        <v>0</v>
      </c>
      <c r="AL201" s="6">
        <f>COUNTIF(AL2:AL198,"Y")</f>
        <v>0</v>
      </c>
    </row>
    <row r="202" spans="1:44" s="6" customFormat="1" x14ac:dyDescent="0.25">
      <c r="B202" s="6">
        <f>COUNTIF(B2:B198, "Monday")</f>
        <v>0</v>
      </c>
      <c r="C202" s="6">
        <f>COUNTIF(C2:C198,"*Block B*")</f>
        <v>0</v>
      </c>
      <c r="K202" s="41">
        <f>COUNTIFS(K2:K198,"&gt;12",K2:K198,"&lt;18")</f>
        <v>0</v>
      </c>
      <c r="L202" s="6">
        <f>COUNTIF(L2:L198,"B")</f>
        <v>0</v>
      </c>
      <c r="M202" s="6">
        <f>COUNTIF(M2:M198,"F")</f>
        <v>0</v>
      </c>
      <c r="N202" s="6">
        <f>COUNTIF(N$2:N$198,'Statistics &amp; Lists'!B81)</f>
        <v>0</v>
      </c>
      <c r="O202" s="6">
        <f>COUNTIF(O2:O198,"SW")</f>
        <v>0</v>
      </c>
      <c r="P202" s="6">
        <f>COUNTIF(P$2:P$198, 'Statistics &amp; Lists'!A118)</f>
        <v>0</v>
      </c>
      <c r="R202" s="48"/>
      <c r="S202" s="48"/>
      <c r="T202" s="48"/>
      <c r="U202" s="6">
        <f>COUNTIF(U2:U198, "Assist Citizen")</f>
        <v>0</v>
      </c>
      <c r="V202" s="6">
        <f>COUNTIF(V2:V198, "Assist Citizen (Finall)")</f>
        <v>0</v>
      </c>
      <c r="W202" s="6">
        <f>COUNTIF(W2:W198,"N")</f>
        <v>0</v>
      </c>
      <c r="X202" s="6">
        <f>COUNTIF(X2:X198,"N")</f>
        <v>0</v>
      </c>
      <c r="Y202" s="6">
        <f>COUNTIF(Y2:Y198,"n")</f>
        <v>0</v>
      </c>
      <c r="AA202" s="6">
        <f>COUNTIF(Z$2:AA$198, 'Statistics &amp; Lists'!C224)</f>
        <v>0</v>
      </c>
      <c r="AB202" s="6">
        <f>COUNTIF(AB2:AB198, "N")</f>
        <v>0</v>
      </c>
      <c r="AC202" s="6">
        <f>COUNTIF(AC2:AC198, "N")</f>
        <v>0</v>
      </c>
      <c r="AE202" s="6">
        <f>COUNTIF(AE2:AE198,"N")</f>
        <v>0</v>
      </c>
      <c r="AF202" s="6">
        <f>COUNTIF(AF2:AF198,"N")</f>
        <v>0</v>
      </c>
      <c r="AG202" s="6">
        <f>COUNTIF(AG2:AG198,"N")</f>
        <v>0</v>
      </c>
      <c r="AH202" s="6">
        <f>COUNTIF(AH2:AH198,"BA")</f>
        <v>0</v>
      </c>
      <c r="AI202" s="6">
        <f>COUNTIF(AI$2:AI$198,'Statistics &amp; Lists'!C271)</f>
        <v>0</v>
      </c>
      <c r="AJ202" s="6">
        <f>COUNTIF(AJ2:AJ198,"N")</f>
        <v>0</v>
      </c>
      <c r="AK202" s="6">
        <f>COUNTIF(AK2:AK198,"N")</f>
        <v>0</v>
      </c>
      <c r="AL202" s="6">
        <f>COUNTIF(AL2:AL198,"N")</f>
        <v>0</v>
      </c>
    </row>
    <row r="203" spans="1:44" s="6" customFormat="1" x14ac:dyDescent="0.25">
      <c r="B203" s="6">
        <f>COUNTIF(B2:B198, "Tuesday")</f>
        <v>0</v>
      </c>
      <c r="C203" s="6">
        <f>COUNTIF(C2:C198,"*Block C*")</f>
        <v>0</v>
      </c>
      <c r="K203" s="41">
        <f>COUNTIFS(K2:K198,"&gt;17",K2:K198,"&lt;26")</f>
        <v>0</v>
      </c>
      <c r="L203" s="6">
        <f>COUNTIF(L2:L198,"A")</f>
        <v>0</v>
      </c>
      <c r="M203" s="6">
        <f>COUNTIF(M2:M198,"Other")</f>
        <v>0</v>
      </c>
      <c r="N203" s="6">
        <f>COUNTIF(N$2:N$198,'Statistics &amp; Lists'!B82)</f>
        <v>0</v>
      </c>
      <c r="O203" s="6">
        <f>COUNTIF(O2:O198,"SE")</f>
        <v>0</v>
      </c>
      <c r="P203" s="6">
        <f>COUNTIF(P$2:P$198, 'Statistics &amp; Lists'!A119)</f>
        <v>0</v>
      </c>
      <c r="R203" s="48"/>
      <c r="S203" s="48"/>
      <c r="T203" s="48"/>
      <c r="U203" s="6">
        <f>COUNTIF(U2:U198, "Baker Act")</f>
        <v>0</v>
      </c>
      <c r="V203" s="6">
        <f>COUNTIF(V2:V198, "Baker Act/Marchman Act (Final)")</f>
        <v>0</v>
      </c>
      <c r="W203" s="6">
        <f>COUNTIF(W2:W198,"Unknown")</f>
        <v>0</v>
      </c>
      <c r="X203" s="6">
        <f>COUNTIF(X2:X198,"Unknown")</f>
        <v>0</v>
      </c>
      <c r="Y203" s="6">
        <f>COUNTIF(Y2:Y198,"unknown")</f>
        <v>0</v>
      </c>
      <c r="AA203" s="6">
        <f>COUNTIF(Z$2:AA$198, 'Statistics &amp; Lists'!C225)</f>
        <v>0</v>
      </c>
      <c r="AB203" s="6">
        <f>COUNTIF(AB2:AB198, "Unknown")</f>
        <v>0</v>
      </c>
      <c r="AC203" s="6">
        <f>COUNTIF(AC2:AC198, "Unknown")</f>
        <v>0</v>
      </c>
      <c r="AE203" s="6">
        <f>COUNTIF(AE2:AE198,"Unknown")</f>
        <v>0</v>
      </c>
      <c r="AF203" s="6">
        <f>COUNTIF(AF2:AF198,"Unknown")</f>
        <v>0</v>
      </c>
      <c r="AG203" s="6">
        <f>COUNTIF(AG2:AG198,"Unknown")</f>
        <v>0</v>
      </c>
      <c r="AH203" s="6">
        <f>COUNTIF(AH2:AH198,"Medical")</f>
        <v>0</v>
      </c>
      <c r="AI203" s="6">
        <f>COUNTIF(AI$2:AI$198,'Statistics &amp; Lists'!C272)</f>
        <v>0</v>
      </c>
      <c r="AJ203" s="6">
        <f>COUNTIF(AJ2:AJ198,"Unknown")</f>
        <v>0</v>
      </c>
      <c r="AK203" s="6">
        <f>COUNTIF(AK2:AK198,"Unknown")</f>
        <v>0</v>
      </c>
      <c r="AL203" s="6">
        <f>COUNTIF(AL2:AL198,"Unknown")</f>
        <v>0</v>
      </c>
    </row>
    <row r="204" spans="1:44" s="6" customFormat="1" x14ac:dyDescent="0.25">
      <c r="B204" s="6">
        <f>COUNTIF(B2:B198, "Wednesday")</f>
        <v>0</v>
      </c>
      <c r="C204" s="6">
        <f>COUNTIF(C2:C198,"*Block D*")</f>
        <v>0</v>
      </c>
      <c r="K204" s="41">
        <f>COUNTIFS(K2:K198,"&gt;25",K2:K198,"&lt;41")</f>
        <v>0</v>
      </c>
      <c r="L204" s="6">
        <f>COUNTIF(L2:L198,"H")</f>
        <v>0</v>
      </c>
      <c r="N204" s="6">
        <f>COUNTIF(N$2:N$198,'Statistics &amp; Lists'!B83)</f>
        <v>0</v>
      </c>
      <c r="O204" s="6">
        <f>COUNTIF(O2:O198,"NE")</f>
        <v>0</v>
      </c>
      <c r="P204" s="6">
        <f>COUNTIF(P$2:P$198, 'Statistics &amp; Lists'!A120)</f>
        <v>0</v>
      </c>
      <c r="R204" s="48"/>
      <c r="S204" s="48"/>
      <c r="T204" s="48"/>
      <c r="U204" s="6">
        <f>COUNTIF(U2:U198, "Battery")</f>
        <v>0</v>
      </c>
      <c r="V204" s="6">
        <f>COUNTIF(V2:V198, "Battery/Assault (Final)")</f>
        <v>0</v>
      </c>
      <c r="AA204" s="6">
        <f>COUNTIF(Z$2:AA$198, 'Statistics &amp; Lists'!C226)</f>
        <v>0</v>
      </c>
      <c r="AH204" s="6">
        <f>COUNTIF(AH2:AH198,"Voluntary")</f>
        <v>0</v>
      </c>
      <c r="AI204" s="6">
        <f>COUNTIF(AI$2:AI$198,'Statistics &amp; Lists'!C273)</f>
        <v>0</v>
      </c>
    </row>
    <row r="205" spans="1:44" s="6" customFormat="1" x14ac:dyDescent="0.25">
      <c r="B205" s="6">
        <f>COUNTIF(B2:B198, "Thursday")</f>
        <v>0</v>
      </c>
      <c r="C205" s="6">
        <f>COUNTIF(C2:C198,"*Block E*")</f>
        <v>0</v>
      </c>
      <c r="K205" s="41">
        <f>COUNTIFS(K2:K198,"&gt;40",K2:K198,"&lt;61")</f>
        <v>0</v>
      </c>
      <c r="L205" s="6">
        <f>COUNTIF(L2:L198,"O")</f>
        <v>0</v>
      </c>
      <c r="N205" s="6">
        <f>COUNTIF(N$2:N$198,'Statistics &amp; Lists'!B84)</f>
        <v>0</v>
      </c>
      <c r="P205" s="6">
        <f>COUNTIF(P$2:P$198, 'Statistics &amp; Lists'!A121)</f>
        <v>0</v>
      </c>
      <c r="R205" s="48"/>
      <c r="S205" s="48"/>
      <c r="T205" s="48"/>
      <c r="U205" s="6">
        <f>COUNTIF(U2:U198, "Burglary")</f>
        <v>0</v>
      </c>
      <c r="V205" s="6">
        <f>COUNTIF(V2:V198, "Burglary (Final)")</f>
        <v>0</v>
      </c>
      <c r="AA205" s="6">
        <f>COUNTIF(Z$2:AA$198, 'Statistics &amp; Lists'!C227)</f>
        <v>0</v>
      </c>
      <c r="AI205" s="6">
        <f>COUNTIF(AI$2:AI$198,'Statistics &amp; Lists'!C274)</f>
        <v>0</v>
      </c>
    </row>
    <row r="206" spans="1:44" s="6" customFormat="1" x14ac:dyDescent="0.25">
      <c r="B206" s="6">
        <f>COUNTIF(B2:B198, "Friday")</f>
        <v>0</v>
      </c>
      <c r="C206" s="6">
        <f>COUNTIF(C2:C198,"*Block F*")</f>
        <v>0</v>
      </c>
      <c r="K206" s="41">
        <f>COUNTIFS(K2:K198,"&gt;60",K2:K198,"&lt;81")</f>
        <v>0</v>
      </c>
      <c r="N206" s="6">
        <f>COUNTIF(N$2:N$198,'Statistics &amp; Lists'!B85)</f>
        <v>0</v>
      </c>
      <c r="P206" s="6">
        <f>COUNTIF(P$2:P$198, 'Statistics &amp; Lists'!A122)</f>
        <v>0</v>
      </c>
      <c r="R206" s="48"/>
      <c r="S206" s="48"/>
      <c r="T206" s="48"/>
      <c r="U206" s="6">
        <f>COUNTIF(U2:U198, "Disturbance")</f>
        <v>0</v>
      </c>
      <c r="V206" s="6">
        <f>COUNTIF(V2:V198, "Disturbance (Final)")</f>
        <v>0</v>
      </c>
      <c r="AA206" s="6">
        <f>COUNTIF(Z$2:AA$198, 'Statistics &amp; Lists'!C228)</f>
        <v>0</v>
      </c>
      <c r="AI206" s="6">
        <f>COUNTIF(AI$2:AI$198,'Statistics &amp; Lists'!C275)</f>
        <v>0</v>
      </c>
    </row>
    <row r="207" spans="1:44" s="6" customFormat="1" x14ac:dyDescent="0.25">
      <c r="B207" s="6">
        <f>COUNTIF(B2:B198, "Saturday")</f>
        <v>0</v>
      </c>
      <c r="K207" s="41">
        <f>COUNTIFS(K2:K198,"&gt;80",K2:K198,"&lt;111")</f>
        <v>0</v>
      </c>
      <c r="N207" s="6">
        <f>COUNTIF(N$2:N$198,'Statistics &amp; Lists'!B86)</f>
        <v>0</v>
      </c>
      <c r="P207" s="6">
        <f>COUNTIF(P$2:P$198, 'Statistics &amp; Lists'!A123)</f>
        <v>0</v>
      </c>
      <c r="R207" s="48"/>
      <c r="S207" s="48"/>
      <c r="T207" s="48"/>
      <c r="U207" s="6">
        <f>COUNTIF(U2:U198, "Domestic")</f>
        <v>0</v>
      </c>
      <c r="V207" s="6">
        <f>COUNTIF(V2:V198, "Domestic (Final)")</f>
        <v>0</v>
      </c>
      <c r="AA207" s="6">
        <f>COUNTIF(Z$2:AA$198, 'Statistics &amp; Lists'!C229)</f>
        <v>0</v>
      </c>
      <c r="AI207" s="6">
        <f>COUNTIF(AI$2:AI$198,'Statistics &amp; Lists'!C276)</f>
        <v>0</v>
      </c>
    </row>
    <row r="208" spans="1:44" s="6" customFormat="1" x14ac:dyDescent="0.25">
      <c r="K208" s="41"/>
      <c r="N208" s="6">
        <f>COUNTIF(N$2:N$198,'Statistics &amp; Lists'!B87)</f>
        <v>0</v>
      </c>
      <c r="P208" s="6">
        <f>COUNTIF(P$2:P$198, 'Statistics &amp; Lists'!A124)</f>
        <v>0</v>
      </c>
      <c r="R208" s="48"/>
      <c r="S208" s="48"/>
      <c r="T208" s="48"/>
      <c r="U208" s="6">
        <f>COUNTIF(U2:U198, "Medical Emergency")</f>
        <v>0</v>
      </c>
      <c r="V208" s="6">
        <f>COUNTIF(V2:V198, "Medical Emerency (Final)")</f>
        <v>0</v>
      </c>
      <c r="AA208" s="6">
        <f>COUNTIF(Z$2:AA$198, 'Statistics &amp; Lists'!C230)</f>
        <v>0</v>
      </c>
      <c r="AI208" s="6">
        <f>COUNTIF(AI$2:AI$198,'Statistics &amp; Lists'!C277)</f>
        <v>0</v>
      </c>
    </row>
    <row r="209" spans="11:35" s="6" customFormat="1" x14ac:dyDescent="0.25">
      <c r="K209" s="41"/>
      <c r="N209" s="6">
        <f>COUNTIF(N$2:N$198,'Statistics &amp; Lists'!B88)</f>
        <v>0</v>
      </c>
      <c r="P209" s="6">
        <f>COUNTIF(P$2:P$198, 'Statistics &amp; Lists'!A125)</f>
        <v>0</v>
      </c>
      <c r="R209" s="48"/>
      <c r="S209" s="48"/>
      <c r="T209" s="48"/>
      <c r="U209" s="6">
        <f>COUNTIF(U2:U198, "Mental Health Crisis Situation ")</f>
        <v>0</v>
      </c>
      <c r="V209" s="6">
        <f>COUNTIF(V2:V198, "Mental Health Crisis Situation (Final)")</f>
        <v>0</v>
      </c>
      <c r="AA209" s="6">
        <f>COUNTIF(Z$2:AA$198, 'Statistics &amp; Lists'!C231)</f>
        <v>0</v>
      </c>
      <c r="AI209" s="6">
        <f>COUNTIF(AI$2:AI$198,'Statistics &amp; Lists'!C278)</f>
        <v>0</v>
      </c>
    </row>
    <row r="210" spans="11:35" s="6" customFormat="1" x14ac:dyDescent="0.25">
      <c r="K210" s="41"/>
      <c r="N210" s="6">
        <f>COUNTIF(N$2:N$198,'Statistics &amp; Lists'!B89)</f>
        <v>0</v>
      </c>
      <c r="P210" s="6">
        <f>COUNTIF(P$2:P$198, 'Statistics &amp; Lists'!A126)</f>
        <v>0</v>
      </c>
      <c r="R210" s="48"/>
      <c r="S210" s="48"/>
      <c r="T210" s="48"/>
      <c r="U210" s="6">
        <f>COUNTIF(U2:U198, "Other")</f>
        <v>0</v>
      </c>
      <c r="V210" s="6">
        <f>COUNTIF(V2:V198, "Other (Final)")</f>
        <v>0</v>
      </c>
      <c r="AA210" s="6">
        <f>COUNTIF(Z$2:AA$198, 'Statistics &amp; Lists'!C232)</f>
        <v>0</v>
      </c>
      <c r="AI210" s="6">
        <f>COUNTIF(AI$2:AI$198,'Statistics &amp; Lists'!C279)</f>
        <v>0</v>
      </c>
    </row>
    <row r="211" spans="11:35" s="6" customFormat="1" x14ac:dyDescent="0.25">
      <c r="K211" s="41"/>
      <c r="N211" s="6">
        <f>COUNTIF(N$2:N$198,'Statistics &amp; Lists'!B90)</f>
        <v>0</v>
      </c>
      <c r="P211" s="6">
        <f>COUNTIF(P$2:P$198, 'Statistics &amp; Lists'!A127)</f>
        <v>0</v>
      </c>
      <c r="R211" s="48"/>
      <c r="S211" s="48"/>
      <c r="T211" s="48"/>
      <c r="U211" s="6">
        <f>COUNTIF(U2:U198, "S20")</f>
        <v>0</v>
      </c>
      <c r="V211" s="6">
        <f>COUNTIF(V2:V198, "S20 (Final)")</f>
        <v>0</v>
      </c>
      <c r="AA211" s="6">
        <f>COUNTIF(Z$2:AA$198, 'Statistics &amp; Lists'!C233)</f>
        <v>0</v>
      </c>
      <c r="AI211" s="6">
        <f>COUNTIF(AI$2:AI$198,'Statistics &amp; Lists'!C280)</f>
        <v>0</v>
      </c>
    </row>
    <row r="212" spans="11:35" s="6" customFormat="1" x14ac:dyDescent="0.25">
      <c r="K212" s="41"/>
      <c r="N212" s="6">
        <f>COUNTIF(N$2:N$198,'Statistics &amp; Lists'!B91)</f>
        <v>0</v>
      </c>
      <c r="P212" s="6">
        <f>COUNTIF(P$2:P$198, 'Statistics &amp; Lists'!A128)</f>
        <v>0</v>
      </c>
      <c r="R212" s="48"/>
      <c r="S212" s="48"/>
      <c r="T212" s="48"/>
      <c r="U212" s="6">
        <f>COUNTIF(U2:U198, "Suicide Attempt")</f>
        <v>0</v>
      </c>
      <c r="V212" s="6">
        <f>COUNTIF(V2:V198, "Suicide Attempt (Final)")</f>
        <v>0</v>
      </c>
      <c r="AA212" s="6">
        <f>COUNTIF(Z$2:AA$198, 'Statistics &amp; Lists'!C234)</f>
        <v>0</v>
      </c>
      <c r="AI212" s="6">
        <f>COUNTIF(AI$2:AI$198,'Statistics &amp; Lists'!C281)</f>
        <v>0</v>
      </c>
    </row>
    <row r="213" spans="11:35" s="6" customFormat="1" x14ac:dyDescent="0.25">
      <c r="K213" s="41"/>
      <c r="N213" s="6">
        <f>COUNTIF(N$2:N$198,'Statistics &amp; Lists'!B92)</f>
        <v>0</v>
      </c>
      <c r="P213" s="6">
        <f>COUNTIF(P$2:P$198, 'Statistics &amp; Lists'!A129)</f>
        <v>0</v>
      </c>
      <c r="R213" s="48"/>
      <c r="S213" s="48"/>
      <c r="T213" s="48"/>
      <c r="U213" s="6">
        <f>COUNTIF(U2:U198, "Suspicious Activity")</f>
        <v>0</v>
      </c>
      <c r="V213" s="6">
        <f>COUNTIF(V2:V198, "Suspicious Activity/Person (Final)")</f>
        <v>0</v>
      </c>
      <c r="AA213" s="6">
        <f>COUNTIF(Z$2:AA$198, 'Statistics &amp; Lists'!C235)</f>
        <v>0</v>
      </c>
      <c r="AI213" s="6">
        <f>COUNTIF(AI$2:AI$198,'Statistics &amp; Lists'!C282)</f>
        <v>0</v>
      </c>
    </row>
    <row r="214" spans="11:35" s="6" customFormat="1" x14ac:dyDescent="0.25">
      <c r="K214" s="41"/>
      <c r="N214" s="6">
        <f>COUNTIF(N$2:N$198,'Statistics &amp; Lists'!B93)</f>
        <v>0</v>
      </c>
      <c r="P214" s="6">
        <f>COUNTIF(P$2:P$198, 'Statistics &amp; Lists'!A130)</f>
        <v>0</v>
      </c>
      <c r="R214" s="48"/>
      <c r="S214" s="48"/>
      <c r="T214" s="48"/>
      <c r="U214" s="6">
        <f>COUNTIF(U2:U198, "Theft")</f>
        <v>0</v>
      </c>
      <c r="V214" s="6">
        <f>COUNTIF(V2:V198, "Theft/Robbery (Final)")</f>
        <v>0</v>
      </c>
      <c r="AA214" s="6">
        <f>COUNTIF(Z$2:AA$198, 'Statistics &amp; Lists'!C236)</f>
        <v>0</v>
      </c>
      <c r="AI214" s="6">
        <f>COUNTIF(AI$2:AI$198,'Statistics &amp; Lists'!C283)</f>
        <v>0</v>
      </c>
    </row>
    <row r="215" spans="11:35" s="6" customFormat="1" x14ac:dyDescent="0.25">
      <c r="K215" s="41"/>
      <c r="N215" s="6">
        <f>COUNTIF(N$2:N$198,'Statistics &amp; Lists'!B94)</f>
        <v>0</v>
      </c>
      <c r="P215" s="6">
        <f>COUNTIF(P$2:P$198, 'Statistics &amp; Lists'!A131)</f>
        <v>0</v>
      </c>
      <c r="R215" s="48"/>
      <c r="S215" s="48"/>
      <c r="T215" s="48"/>
      <c r="U215" s="6">
        <f>COUNTIF(U2:U198, "Trespassing")</f>
        <v>0</v>
      </c>
      <c r="V215" s="6">
        <f>COUNTIF(V2:V198, "Trespassing (Final)")</f>
        <v>0</v>
      </c>
      <c r="AI215" s="6">
        <f>COUNTIF(AI$2:AI$198,'Statistics &amp; Lists'!C284)</f>
        <v>0</v>
      </c>
    </row>
    <row r="216" spans="11:35" s="6" customFormat="1" x14ac:dyDescent="0.25">
      <c r="K216" s="41"/>
      <c r="N216" s="6">
        <f>COUNTIF(N$2:N$198,'Statistics &amp; Lists'!B95)</f>
        <v>0</v>
      </c>
      <c r="P216" s="6">
        <f>COUNTIF(P$2:P$198, 'Statistics &amp; Lists'!A132)</f>
        <v>0</v>
      </c>
      <c r="R216" s="48"/>
      <c r="S216" s="48"/>
      <c r="T216" s="48"/>
      <c r="U216" s="6">
        <f>COUNTIF(U2:U198, "Well Being Check")</f>
        <v>0</v>
      </c>
      <c r="V216" s="6">
        <f>COUNTIF(V2:V198, "Well Being Check (Final)")</f>
        <v>0</v>
      </c>
      <c r="AI216" s="6">
        <f>COUNTIF(AI$2:AI$198,'Statistics &amp; Lists'!C285)</f>
        <v>0</v>
      </c>
    </row>
    <row r="217" spans="11:35" s="6" customFormat="1" x14ac:dyDescent="0.25">
      <c r="K217" s="41"/>
      <c r="N217" s="6">
        <f>COUNTIF(N$2:N$198,'Statistics &amp; Lists'!B96)</f>
        <v>0</v>
      </c>
      <c r="P217" s="6">
        <f>COUNTIF(P$2:P$198, 'Statistics &amp; Lists'!A133)</f>
        <v>0</v>
      </c>
      <c r="R217" s="48"/>
      <c r="S217" s="48"/>
      <c r="T217" s="48"/>
      <c r="AI217" s="6">
        <f>COUNTIF(AI$2:AI$198,'Statistics &amp; Lists'!C286)</f>
        <v>0</v>
      </c>
    </row>
    <row r="218" spans="11:35" x14ac:dyDescent="0.25">
      <c r="N218" s="6">
        <f>COUNTIF(N$2:N$198,'Statistics &amp; Lists'!B97)</f>
        <v>0</v>
      </c>
      <c r="P218" s="6">
        <f>COUNTIF(P$2:P$198, 'Statistics &amp; Lists'!A134)</f>
        <v>0</v>
      </c>
    </row>
    <row r="219" spans="11:35" x14ac:dyDescent="0.25">
      <c r="N219" s="6">
        <f>COUNTIF(N$2:N$198,'Statistics &amp; Lists'!B98)</f>
        <v>0</v>
      </c>
      <c r="P219" s="6">
        <f>COUNTIF(P$2:P$198, 'Statistics &amp; Lists'!A135)</f>
        <v>0</v>
      </c>
    </row>
    <row r="220" spans="11:35" x14ac:dyDescent="0.25">
      <c r="N220" s="6">
        <f>COUNTIF(N$2:N$198,'Statistics &amp; Lists'!B99)</f>
        <v>0</v>
      </c>
      <c r="P220" s="6">
        <f>COUNTIF(P$2:P$198, 'Statistics &amp; Lists'!A136)</f>
        <v>0</v>
      </c>
    </row>
    <row r="221" spans="11:35" x14ac:dyDescent="0.25">
      <c r="N221" s="6">
        <f>COUNTIF(N$2:N$198,'Statistics &amp; Lists'!B100)</f>
        <v>0</v>
      </c>
      <c r="P221" s="6">
        <f>COUNTIF(P$2:P$198, 'Statistics &amp; Lists'!A137)</f>
        <v>0</v>
      </c>
    </row>
    <row r="222" spans="11:35" x14ac:dyDescent="0.25">
      <c r="N222" s="6">
        <f>COUNTIF(N$2:N$198,'Statistics &amp; Lists'!B101)</f>
        <v>0</v>
      </c>
      <c r="P222" s="6">
        <f>COUNTIF(P$2:P$198, 'Statistics &amp; Lists'!A138)</f>
        <v>0</v>
      </c>
    </row>
    <row r="223" spans="11:35" x14ac:dyDescent="0.25">
      <c r="N223" s="6">
        <f>COUNTIF(N$2:N$198,'Statistics &amp; Lists'!B102)</f>
        <v>0</v>
      </c>
      <c r="P223" s="6">
        <f>COUNTIF(P$2:P$198, 'Statistics &amp; Lists'!A139)</f>
        <v>0</v>
      </c>
    </row>
    <row r="224" spans="11:35" x14ac:dyDescent="0.25">
      <c r="N224" s="6">
        <f>COUNTIF(N$2:N$198,'Statistics &amp; Lists'!B103)</f>
        <v>0</v>
      </c>
      <c r="P224" s="6">
        <f>COUNTIF(P$2:P$198, 'Statistics &amp; Lists'!A140)</f>
        <v>0</v>
      </c>
    </row>
    <row r="225" spans="14:16" x14ac:dyDescent="0.25">
      <c r="N225" s="6">
        <f>COUNTIF(N$2:N$198,'Statistics &amp; Lists'!B104)</f>
        <v>0</v>
      </c>
      <c r="P225" s="6">
        <f>COUNTIF(P$2:P$198, 'Statistics &amp; Lists'!A141)</f>
        <v>0</v>
      </c>
    </row>
    <row r="226" spans="14:16" x14ac:dyDescent="0.25">
      <c r="N226" s="6">
        <f>COUNTIF(N$2:N$198,'Statistics &amp; Lists'!B105)</f>
        <v>0</v>
      </c>
      <c r="P226" s="6">
        <f>COUNTIF(P$2:P$198, 'Statistics &amp; Lists'!A142)</f>
        <v>0</v>
      </c>
    </row>
    <row r="227" spans="14:16" x14ac:dyDescent="0.25">
      <c r="N227" s="6">
        <f>COUNTIF(N$2:N$198,'Statistics &amp; Lists'!B106)</f>
        <v>0</v>
      </c>
      <c r="P227" s="6">
        <f>COUNTIF(P$2:P$198, 'Statistics &amp; Lists'!A143)</f>
        <v>0</v>
      </c>
    </row>
    <row r="228" spans="14:16" x14ac:dyDescent="0.25">
      <c r="P228" s="6">
        <f>COUNTIF(P$2:P$198, 'Statistics &amp; Lists'!A144)</f>
        <v>0</v>
      </c>
    </row>
    <row r="229" spans="14:16" x14ac:dyDescent="0.25">
      <c r="P229" s="6">
        <f>COUNTIF(P$2:P$198, 'Statistics &amp; Lists'!A145)</f>
        <v>0</v>
      </c>
    </row>
    <row r="230" spans="14:16" x14ac:dyDescent="0.25">
      <c r="P230" s="6">
        <f>COUNTIF(P$2:P$198, 'Statistics &amp; Lists'!A146)</f>
        <v>0</v>
      </c>
    </row>
    <row r="231" spans="14:16" x14ac:dyDescent="0.25">
      <c r="P231" s="6">
        <f>COUNTIF(P$2:P$198, 'Statistics &amp; Lists'!A147)</f>
        <v>0</v>
      </c>
    </row>
    <row r="232" spans="14:16" x14ac:dyDescent="0.25">
      <c r="P232" s="6">
        <f>COUNTIF(P$2:P$198, 'Statistics &amp; Lists'!A148)</f>
        <v>0</v>
      </c>
    </row>
    <row r="233" spans="14:16" x14ac:dyDescent="0.25">
      <c r="P233" s="6">
        <f>COUNTIF(P$2:P$198, 'Statistics &amp; Lists'!A149)</f>
        <v>0</v>
      </c>
    </row>
    <row r="234" spans="14:16" x14ac:dyDescent="0.25">
      <c r="P234" s="6">
        <f>COUNTIF(P$2:P$198, 'Statistics &amp; Lists'!A150)</f>
        <v>0</v>
      </c>
    </row>
    <row r="235" spans="14:16" x14ac:dyDescent="0.25">
      <c r="P235" s="6">
        <f>COUNTIF(P$2:P$198, 'Statistics &amp; Lists'!A151)</f>
        <v>0</v>
      </c>
    </row>
    <row r="236" spans="14:16" x14ac:dyDescent="0.25">
      <c r="P236" s="6">
        <f>COUNTIF(P$2:P$198, 'Statistics &amp; Lists'!A152)</f>
        <v>0</v>
      </c>
    </row>
    <row r="237" spans="14:16" x14ac:dyDescent="0.25">
      <c r="P237" s="6">
        <f>COUNTIF(P$2:P$198, 'Statistics &amp; Lists'!A153)</f>
        <v>0</v>
      </c>
    </row>
    <row r="238" spans="14:16" x14ac:dyDescent="0.25">
      <c r="P238" s="6">
        <f>COUNTIF(P$2:P$198, 'Statistics &amp; Lists'!A154)</f>
        <v>0</v>
      </c>
    </row>
    <row r="239" spans="14:16" x14ac:dyDescent="0.25">
      <c r="P239" s="6">
        <f>COUNTIF(P$2:P$198, 'Statistics &amp; Lists'!A155)</f>
        <v>0</v>
      </c>
    </row>
    <row r="240" spans="14:16" x14ac:dyDescent="0.25">
      <c r="P240" s="6">
        <f>COUNTIF(P$2:P$198, 'Statistics &amp; Lists'!A156)</f>
        <v>0</v>
      </c>
    </row>
    <row r="241" spans="16:16" x14ac:dyDescent="0.25">
      <c r="P241" s="6">
        <f>COUNTIF(P$2:P$198, 'Statistics &amp; Lists'!A157)</f>
        <v>0</v>
      </c>
    </row>
    <row r="242" spans="16:16" x14ac:dyDescent="0.25">
      <c r="P242" s="6">
        <f>COUNTIF(P$2:P$198, 'Statistics &amp; Lists'!A158)</f>
        <v>0</v>
      </c>
    </row>
    <row r="243" spans="16:16" x14ac:dyDescent="0.25">
      <c r="P243" s="6">
        <f>COUNTIF(P$2:P$198, 'Statistics &amp; Lists'!A159)</f>
        <v>0</v>
      </c>
    </row>
    <row r="244" spans="16:16" x14ac:dyDescent="0.25">
      <c r="P244" s="6">
        <f>COUNTIF(P$2:P$198, 'Statistics &amp; Lists'!A160)</f>
        <v>0</v>
      </c>
    </row>
    <row r="245" spans="16:16" x14ac:dyDescent="0.25">
      <c r="P245" s="6">
        <f>COUNTIF(P$2:P$198, 'Statistics &amp; Lists'!A161)</f>
        <v>0</v>
      </c>
    </row>
    <row r="246" spans="16:16" x14ac:dyDescent="0.25">
      <c r="P246" s="6">
        <f>COUNTIF(P$2:P$198, 'Statistics &amp; Lists'!A162)</f>
        <v>0</v>
      </c>
    </row>
  </sheetData>
  <autoFilter ref="A1:AR199" xr:uid="{00000000-0001-0000-0700-000000000000}"/>
  <conditionalFormatting sqref="T2">
    <cfRule type="timePeriod" dxfId="72" priority="4" timePeriod="lastWeek">
      <formula>AND(TODAY()-ROUNDDOWN(T2,0)&gt;=(WEEKDAY(TODAY())),TODAY()-ROUNDDOWN(T2,0)&lt;(WEEKDAY(TODAY())+7))</formula>
    </cfRule>
  </conditionalFormatting>
  <conditionalFormatting sqref="T8">
    <cfRule type="timePeriod" dxfId="71" priority="3" timePeriod="lastWeek">
      <formula>AND(TODAY()-ROUNDDOWN(T8,0)&gt;=(WEEKDAY(TODAY())),TODAY()-ROUNDDOWN(T8,0)&lt;(WEEKDAY(TODAY())+7))</formula>
    </cfRule>
  </conditionalFormatting>
  <conditionalFormatting sqref="AG66">
    <cfRule type="containsText" dxfId="70" priority="1" operator="containsText" text="BA / MA (LEO)">
      <formula>NOT(ISERROR(SEARCH("BA / MA (LEO)",AG66)))</formula>
    </cfRule>
    <cfRule type="containsText" priority="2" operator="containsText" text="BA / MA (LEO)">
      <formula>NOT(ISERROR(SEARCH("BA / MA (LEO)",AG66)))</formula>
    </cfRule>
  </conditionalFormatting>
  <conditionalFormatting sqref="AH1:AH1048576">
    <cfRule type="containsText" priority="6" operator="containsText" text="BA / MA (LEO)">
      <formula>NOT(ISERROR(SEARCH("BA / MA (LEO)",AH1)))</formula>
    </cfRule>
  </conditionalFormatting>
  <conditionalFormatting sqref="AH2:AH198">
    <cfRule type="containsText" dxfId="69" priority="5" operator="containsText" text="BA / MA (LEO)">
      <formula>NOT(ISERROR(SEARCH("BA / MA (LEO)",AH2)))</formula>
    </cfRule>
  </conditionalFormatting>
  <dataValidations count="2">
    <dataValidation type="list" allowBlank="1" showInputMessage="1" showErrorMessage="1" sqref="AM67:AM198 AL66 AM2:AM65" xr:uid="{705CCD16-C83F-4F50-9911-1E4A68B596FD}">
      <formula1>ChWe</formula1>
    </dataValidation>
    <dataValidation type="list" allowBlank="1" showInputMessage="1" showErrorMessage="1" sqref="AN67:AN198 AM66 AN2:AN65" xr:uid="{DF4460C5-B814-485A-9715-F60BE93BEF06}">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700-000004000000}">
          <x14:formula1>
            <xm:f>'Statistics &amp; Lists'!$B$65:$B$67</xm:f>
          </x14:formula1>
          <xm:sqref>W2:W55 V56 W57:W65 V66 W67:W198</xm:sqref>
        </x14:dataValidation>
        <x14:dataValidation type="list" allowBlank="1" showInputMessage="1" showErrorMessage="1" xr:uid="{00000000-0002-0000-0700-000005000000}">
          <x14:formula1>
            <xm:f>'Statistics &amp; Lists'!$B$70:$B$72</xm:f>
          </x14:formula1>
          <xm:sqref>X2:X55 W56 X57:X65 W66 X67:X198</xm:sqref>
        </x14:dataValidation>
        <x14:dataValidation type="list" allowBlank="1" showInputMessage="1" showErrorMessage="1" xr:uid="{00000000-0002-0000-0700-000006000000}">
          <x14:formula1>
            <xm:f>'Statistics &amp; Lists'!$B$75:$B$77</xm:f>
          </x14:formula1>
          <xm:sqref>X56 Y2:Y65 X66 Y67:Y198</xm:sqref>
        </x14:dataValidation>
        <x14:dataValidation type="list" allowBlank="1" showInputMessage="1" showErrorMessage="1" xr:uid="{00000000-0002-0000-0700-000008000000}">
          <x14:formula1>
            <xm:f>'Statistics &amp; Lists'!$B$109:$B$114</xm:f>
          </x14:formula1>
          <xm:sqref>O10 O12:O16 O49:O50 O53:O55 O46:O47 O42:O43 O18:O36 O60:O65 O67:O68 O70 O72:O198</xm:sqref>
        </x14:dataValidation>
        <x14:dataValidation type="list" allowBlank="1" showInputMessage="1" showErrorMessage="1" xr:uid="{00000000-0002-0000-0700-00000A000000}">
          <x14:formula1>
            <xm:f>'Statistics &amp; Lists'!$B$165:$B$180</xm:f>
          </x14:formula1>
          <xm:sqref>V2:V5 U57:U65 U67:U198 U2:U55</xm:sqref>
        </x14:dataValidation>
        <x14:dataValidation type="list" allowBlank="1" showInputMessage="1" showErrorMessage="1" xr:uid="{00000000-0002-0000-0700-00000B000000}">
          <x14:formula1>
            <xm:f>'Statistics &amp; Lists'!$B$183:$B$198</xm:f>
          </x14:formula1>
          <xm:sqref>V6:V55 V67:V198 U66 V57:V65 U56</xm:sqref>
        </x14:dataValidation>
        <x14:dataValidation type="list" allowBlank="1" showInputMessage="1" showErrorMessage="1" xr:uid="{00000000-0002-0000-0700-00000C000000}">
          <x14:formula1>
            <xm:f>'Statistics &amp; Lists'!$B$223:$B$236</xm:f>
          </x14:formula1>
          <xm:sqref>Z67:AA198 Y66:Z66 Z2:AA65</xm:sqref>
        </x14:dataValidation>
        <x14:dataValidation type="list" allowBlank="1" showInputMessage="1" showErrorMessage="1" xr:uid="{00000000-0002-0000-0700-00000D000000}">
          <x14:formula1>
            <xm:f>'Statistics &amp; Lists'!$B$239:$B$241</xm:f>
          </x14:formula1>
          <xm:sqref>AB2:AB55 AB67:AB198 AB57:AB65 AA66</xm:sqref>
        </x14:dataValidation>
        <x14:dataValidation type="list" allowBlank="1" showInputMessage="1" showErrorMessage="1" xr:uid="{00000000-0002-0000-0700-00000E000000}">
          <x14:formula1>
            <xm:f>'Statistics &amp; Lists'!$B$244:$B$246</xm:f>
          </x14:formula1>
          <xm:sqref>AB56 AC2:AC65 AB66 AC67:AC198</xm:sqref>
        </x14:dataValidation>
        <x14:dataValidation type="list" allowBlank="1" showInputMessage="1" showErrorMessage="1" xr:uid="{00000000-0002-0000-0700-00000F000000}">
          <x14:formula1>
            <xm:f>'Statistics &amp; Lists'!$B$249:$B$251</xm:f>
          </x14:formula1>
          <xm:sqref>AE2:AE65 AD66 AE67:AE198</xm:sqref>
        </x14:dataValidation>
        <x14:dataValidation type="list" allowBlank="1" showInputMessage="1" showErrorMessage="1" xr:uid="{00000000-0002-0000-0700-000010000000}">
          <x14:formula1>
            <xm:f>'Statistics &amp; Lists'!$B$254:$B$256</xm:f>
          </x14:formula1>
          <xm:sqref>AF2:AF65 AE66 AF67:AF198</xm:sqref>
        </x14:dataValidation>
        <x14:dataValidation type="list" allowBlank="1" showInputMessage="1" showErrorMessage="1" xr:uid="{00000000-0002-0000-0700-000011000000}">
          <x14:formula1>
            <xm:f>'Statistics &amp; Lists'!$B$259:$B$261</xm:f>
          </x14:formula1>
          <xm:sqref>AG2:AG65 AF66 AG67:AG198</xm:sqref>
        </x14:dataValidation>
        <x14:dataValidation type="list" allowBlank="1" showInputMessage="1" showErrorMessage="1" xr:uid="{00000000-0002-0000-0700-000012000000}">
          <x14:formula1>
            <xm:f>'Statistics &amp; Lists'!$B$264:$B$267</xm:f>
          </x14:formula1>
          <xm:sqref>AG66 AH2:AH198</xm:sqref>
        </x14:dataValidation>
        <x14:dataValidation type="list" allowBlank="1" showInputMessage="1" showErrorMessage="1" xr:uid="{00000000-0002-0000-0700-000013000000}">
          <x14:formula1>
            <xm:f>'Statistics &amp; Lists'!$B$270:$B$286</xm:f>
          </x14:formula1>
          <xm:sqref>AI67:AI198 AI2:AI26 AI28:AI65</xm:sqref>
        </x14:dataValidation>
        <x14:dataValidation type="list" allowBlank="1" showInputMessage="1" showErrorMessage="1" xr:uid="{00000000-0002-0000-0700-000014000000}">
          <x14:formula1>
            <xm:f>'Statistics &amp; Lists'!$B$289:$B$291</xm:f>
          </x14:formula1>
          <xm:sqref>AK38 AJ67:AJ198 AI66 AN66 AO67:AO198 AJ2:AJ65 AO2:AO65</xm:sqref>
        </x14:dataValidation>
        <x14:dataValidation type="list" allowBlank="1" showInputMessage="1" showErrorMessage="1" xr:uid="{00000000-0002-0000-0700-000015000000}">
          <x14:formula1>
            <xm:f>'Statistics &amp; Lists'!$B$294:$B$296</xm:f>
          </x14:formula1>
          <xm:sqref>AK67:AK198 AJ66 AK2:AK37 AL38 AK39:AK65</xm:sqref>
        </x14:dataValidation>
        <x14:dataValidation type="list" allowBlank="1" showInputMessage="1" showErrorMessage="1" xr:uid="{00000000-0002-0000-0700-000016000000}">
          <x14:formula1>
            <xm:f>'Statistics &amp; Lists'!$B$299:$B$301</xm:f>
          </x14:formula1>
          <xm:sqref>AL67:AL198 AK66 AL2:AL37 AL39:AL65</xm:sqref>
        </x14:dataValidation>
        <x14:dataValidation type="list" allowBlank="1" showInputMessage="1" showErrorMessage="1" xr:uid="{00000000-0002-0000-0700-000000000000}">
          <x14:formula1>
            <xm:f>'Statistics &amp; Lists'!$B$8:$B$14</xm:f>
          </x14:formula1>
          <xm:sqref>B2:B198</xm:sqref>
        </x14:dataValidation>
        <x14:dataValidation type="list" allowBlank="1" showInputMessage="1" showErrorMessage="1" xr:uid="{00000000-0002-0000-0700-000001000000}">
          <x14:formula1>
            <xm:f>'Statistics &amp; Lists'!$B$26:$B$31</xm:f>
          </x14:formula1>
          <xm:sqref>C2:C198</xm:sqref>
        </x14:dataValidation>
        <x14:dataValidation type="list" allowBlank="1" showInputMessage="1" showErrorMessage="1" xr:uid="{00000000-0002-0000-0700-000002000000}">
          <x14:formula1>
            <xm:f>'Statistics &amp; Lists'!$B$33:$B$37</xm:f>
          </x14:formula1>
          <xm:sqref>L2:L198</xm:sqref>
        </x14:dataValidation>
        <x14:dataValidation type="list" allowBlank="1" showInputMessage="1" showErrorMessage="1" xr:uid="{00000000-0002-0000-0700-000003000000}">
          <x14:formula1>
            <xm:f>'Statistics &amp; Lists'!$B$46:$B$48</xm:f>
          </x14:formula1>
          <xm:sqref>M2:M198</xm:sqref>
        </x14:dataValidation>
        <x14:dataValidation type="list" allowBlank="1" showInputMessage="1" showErrorMessage="1" xr:uid="{00000000-0002-0000-0700-000007000000}">
          <x14:formula1>
            <xm:f>'Statistics &amp; Lists'!$B$80:$B$106</xm:f>
          </x14:formula1>
          <xm:sqref>N2:N198</xm:sqref>
        </x14:dataValidation>
        <x14:dataValidation type="list" errorStyle="warning" allowBlank="1" showInputMessage="1" showErrorMessage="1" xr:uid="{00000000-0002-0000-0700-000009000000}">
          <x14:formula1>
            <xm:f>'Statistics &amp; Lists'!$A$117:$A$162</xm:f>
          </x14:formula1>
          <xm:sqref>P2:P198</xm:sqref>
        </x14:dataValidation>
        <x14:dataValidation type="list" allowBlank="1" showInputMessage="1" showErrorMessage="1" xr:uid="{3D93B4FA-236F-4D24-B5BE-4FC4D2566F81}">
          <x14:formula1>
            <xm:f>'Statistics &amp; Lists'!$AA$219:$AA$220</xm:f>
          </x14:formula1>
          <xm:sqref>Q2:Q1048576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R248"/>
  <sheetViews>
    <sheetView workbookViewId="0">
      <pane ySplit="1" topLeftCell="A183" activePane="bottomLeft" state="frozen"/>
      <selection activeCell="E1" sqref="E1"/>
      <selection pane="bottomLeft" activeCell="P17" sqref="P17"/>
    </sheetView>
  </sheetViews>
  <sheetFormatPr defaultColWidth="9.140625" defaultRowHeight="15" x14ac:dyDescent="0.25"/>
  <cols>
    <col min="1" max="1" width="17" style="4" customWidth="1"/>
    <col min="2" max="2" width="14.7109375" style="4" customWidth="1"/>
    <col min="3" max="3" width="17" style="4" customWidth="1"/>
    <col min="4" max="4" width="13.140625" style="4" customWidth="1"/>
    <col min="5" max="5" width="14.42578125" style="4" customWidth="1"/>
    <col min="6" max="6" width="25.28515625" style="4" customWidth="1"/>
    <col min="7" max="8" width="14.42578125" style="4" customWidth="1"/>
    <col min="9" max="9" width="9.7109375" style="4" hidden="1" customWidth="1"/>
    <col min="10" max="10" width="10.42578125" style="4" bestFit="1" customWidth="1"/>
    <col min="11" max="11" width="9.140625" style="42"/>
    <col min="12" max="14" width="9.140625" style="4"/>
    <col min="15" max="15" width="11.42578125" style="4" customWidth="1"/>
    <col min="16" max="17" width="13.28515625" style="4" customWidth="1"/>
    <col min="18" max="18" width="9.140625" style="45" customWidth="1"/>
    <col min="19" max="19" width="9.140625" style="45" hidden="1" customWidth="1"/>
    <col min="20" max="20" width="9.140625" style="45"/>
    <col min="21" max="21" width="18.28515625" style="4" hidden="1" customWidth="1"/>
    <col min="22" max="22" width="18.7109375" style="4" customWidth="1"/>
    <col min="23" max="23" width="9.140625" style="4"/>
    <col min="24" max="24" width="9.7109375" style="4" customWidth="1"/>
    <col min="25" max="25" width="9.140625" style="4"/>
    <col min="26" max="27" width="27.42578125" style="4" customWidth="1"/>
    <col min="28" max="28" width="13.42578125" style="4" customWidth="1"/>
    <col min="29" max="29" width="11.7109375" style="4" customWidth="1"/>
    <col min="30" max="30" width="13.42578125" style="4" customWidth="1"/>
    <col min="31" max="33" width="9.140625" style="4"/>
    <col min="34" max="34" width="17.28515625" style="4" customWidth="1"/>
    <col min="35" max="37" width="9.140625" style="4"/>
    <col min="38" max="41" width="14.140625" style="4" customWidth="1"/>
    <col min="42" max="42" width="9.140625" style="4"/>
    <col min="43" max="43" width="27.28515625" style="4" customWidth="1"/>
    <col min="44" max="16384" width="9.140625" style="4"/>
  </cols>
  <sheetData>
    <row r="1" spans="1:44" ht="90" x14ac:dyDescent="0.25">
      <c r="A1" s="2" t="s">
        <v>0</v>
      </c>
      <c r="B1" s="2" t="s">
        <v>1</v>
      </c>
      <c r="C1" s="2" t="s">
        <v>2</v>
      </c>
      <c r="D1" s="3" t="s">
        <v>3</v>
      </c>
      <c r="E1" s="3" t="s">
        <v>4</v>
      </c>
      <c r="F1" s="3" t="s">
        <v>5</v>
      </c>
      <c r="G1" s="3" t="s">
        <v>6</v>
      </c>
      <c r="H1" s="3" t="s">
        <v>7</v>
      </c>
      <c r="I1" s="3" t="s">
        <v>8</v>
      </c>
      <c r="J1" s="2" t="s">
        <v>9</v>
      </c>
      <c r="K1" s="38" t="s">
        <v>10</v>
      </c>
      <c r="L1" s="2" t="s">
        <v>11</v>
      </c>
      <c r="M1" s="2" t="s">
        <v>12</v>
      </c>
      <c r="N1" s="3" t="s">
        <v>13</v>
      </c>
      <c r="O1" s="3" t="s">
        <v>14</v>
      </c>
      <c r="P1" s="3" t="s">
        <v>15</v>
      </c>
      <c r="Q1" s="3" t="s">
        <v>16</v>
      </c>
      <c r="R1" s="43" t="s">
        <v>17</v>
      </c>
      <c r="S1" s="43" t="s">
        <v>18</v>
      </c>
      <c r="T1" s="43" t="s">
        <v>19</v>
      </c>
      <c r="U1" s="3" t="s">
        <v>20</v>
      </c>
      <c r="V1" s="3" t="s">
        <v>21</v>
      </c>
      <c r="W1" s="3" t="s">
        <v>22</v>
      </c>
      <c r="X1" s="3" t="s">
        <v>23</v>
      </c>
      <c r="Y1" s="3" t="s">
        <v>24</v>
      </c>
      <c r="Z1" s="3" t="s">
        <v>25</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row>
    <row r="2" spans="1:44" s="49" customFormat="1" x14ac:dyDescent="0.25">
      <c r="A2" s="50"/>
      <c r="D2" s="49" t="str">
        <f>IF(TRIM(F2)="","",COUNTIF($F$2:$F$200,F2))</f>
        <v/>
      </c>
      <c r="F2" s="5" t="str">
        <f>IF(AND(LEN(TRIM(G2))=0,LEN(TRIM(H2))=0),"",CONCATENATE(TRIM(G2),", ",TRIM(H2)))</f>
        <v/>
      </c>
      <c r="I2" s="52"/>
      <c r="J2" s="50"/>
      <c r="K2" s="39" t="str">
        <f>IF(AND(TRIM(A2)&lt;&gt;"",TRIM(J2)&lt;&gt;""),IFERROR(DATEDIF(J2,A2,"Y"),""),"")</f>
        <v/>
      </c>
      <c r="Q2" s="5"/>
      <c r="R2" s="51"/>
      <c r="S2" s="44"/>
      <c r="T2" s="51"/>
      <c r="AR2" s="4" t="str">
        <f>IF(R2&lt;&gt;"",R2*1440,"")</f>
        <v/>
      </c>
    </row>
    <row r="3" spans="1:44" s="8" customFormat="1" x14ac:dyDescent="0.25">
      <c r="A3" s="52"/>
      <c r="D3" s="49" t="str">
        <f t="shared" ref="D3:D66" si="0">IF(TRIM(F3)="","",COUNTIF($F$2:$F$200,F3))</f>
        <v/>
      </c>
      <c r="F3" s="5" t="str">
        <f t="shared" ref="F3:F66" si="1">IF(AND(LEN(TRIM(G3))=0,LEN(TRIM(H3))=0),"",CONCATENATE(TRIM(G3),", ",TRIM(H3)))</f>
        <v/>
      </c>
      <c r="I3" s="52"/>
      <c r="J3" s="52"/>
      <c r="K3" s="39" t="str">
        <f t="shared" ref="K3:K66" si="2">IF(AND(TRIM(A3)&lt;&gt;"",TRIM(J3)&lt;&gt;""),IFERROR(DATEDIF(J3,A3,"Y"),""),"")</f>
        <v/>
      </c>
      <c r="R3" s="46"/>
      <c r="S3" s="44"/>
      <c r="T3" s="46"/>
      <c r="AQ3"/>
      <c r="AR3" s="4" t="str">
        <f t="shared" ref="AR3:AR66" si="3">IF(R3&lt;&gt;"",R3*1440,"")</f>
        <v/>
      </c>
    </row>
    <row r="4" spans="1:44" s="49" customFormat="1" x14ac:dyDescent="0.25">
      <c r="A4" s="50"/>
      <c r="D4" s="49" t="str">
        <f t="shared" si="0"/>
        <v/>
      </c>
      <c r="F4" s="5" t="str">
        <f t="shared" si="1"/>
        <v/>
      </c>
      <c r="I4" s="50"/>
      <c r="J4" s="50"/>
      <c r="K4" s="39" t="str">
        <f t="shared" si="2"/>
        <v/>
      </c>
      <c r="O4" s="51"/>
      <c r="R4" s="51"/>
      <c r="S4" s="44"/>
      <c r="T4" s="51"/>
      <c r="AR4" s="4" t="str">
        <f t="shared" si="3"/>
        <v/>
      </c>
    </row>
    <row r="5" spans="1:44" s="8" customFormat="1" x14ac:dyDescent="0.25">
      <c r="A5" s="52"/>
      <c r="D5" s="49" t="str">
        <f t="shared" si="0"/>
        <v/>
      </c>
      <c r="F5" s="5" t="str">
        <f t="shared" si="1"/>
        <v/>
      </c>
      <c r="I5" s="52"/>
      <c r="J5" s="52"/>
      <c r="K5" s="39" t="str">
        <f t="shared" si="2"/>
        <v/>
      </c>
      <c r="O5" s="46"/>
      <c r="R5" s="46"/>
      <c r="S5" s="44"/>
      <c r="T5" s="46"/>
      <c r="AQ5"/>
      <c r="AR5" s="4" t="str">
        <f t="shared" si="3"/>
        <v/>
      </c>
    </row>
    <row r="6" spans="1:44" s="49" customFormat="1" x14ac:dyDescent="0.25">
      <c r="A6" s="50"/>
      <c r="D6" s="49" t="str">
        <f t="shared" si="0"/>
        <v/>
      </c>
      <c r="F6" s="5" t="str">
        <f t="shared" si="1"/>
        <v/>
      </c>
      <c r="I6" s="50"/>
      <c r="J6" s="50"/>
      <c r="K6" s="39" t="str">
        <f t="shared" si="2"/>
        <v/>
      </c>
      <c r="R6" s="51"/>
      <c r="S6" s="44"/>
      <c r="T6" s="51"/>
      <c r="AR6" s="4" t="str">
        <f t="shared" si="3"/>
        <v/>
      </c>
    </row>
    <row r="7" spans="1:44" s="8" customFormat="1" x14ac:dyDescent="0.25">
      <c r="A7" s="52"/>
      <c r="D7" s="49" t="str">
        <f t="shared" si="0"/>
        <v/>
      </c>
      <c r="F7" s="5" t="str">
        <f t="shared" si="1"/>
        <v/>
      </c>
      <c r="I7" s="52"/>
      <c r="J7" s="52"/>
      <c r="K7" s="39" t="str">
        <f t="shared" si="2"/>
        <v/>
      </c>
      <c r="R7" s="46"/>
      <c r="S7" s="44"/>
      <c r="T7" s="46"/>
      <c r="AQ7"/>
      <c r="AR7" s="4" t="str">
        <f t="shared" si="3"/>
        <v/>
      </c>
    </row>
    <row r="8" spans="1:44" s="49" customFormat="1" x14ac:dyDescent="0.25">
      <c r="A8" s="50"/>
      <c r="D8" s="49" t="str">
        <f t="shared" si="0"/>
        <v/>
      </c>
      <c r="F8" s="5" t="str">
        <f t="shared" si="1"/>
        <v/>
      </c>
      <c r="I8" s="50"/>
      <c r="J8" s="50"/>
      <c r="K8" s="39" t="str">
        <f t="shared" si="2"/>
        <v/>
      </c>
      <c r="N8" s="5"/>
      <c r="R8" s="51"/>
      <c r="S8" s="44"/>
      <c r="T8" s="51"/>
      <c r="AR8" s="4" t="str">
        <f t="shared" si="3"/>
        <v/>
      </c>
    </row>
    <row r="9" spans="1:44" s="8" customFormat="1" x14ac:dyDescent="0.25">
      <c r="A9" s="52"/>
      <c r="D9" s="49" t="str">
        <f t="shared" si="0"/>
        <v/>
      </c>
      <c r="F9" s="5" t="str">
        <f t="shared" si="1"/>
        <v/>
      </c>
      <c r="I9" s="52"/>
      <c r="J9" s="52"/>
      <c r="K9" s="39" t="str">
        <f t="shared" si="2"/>
        <v/>
      </c>
      <c r="R9" s="46"/>
      <c r="S9" s="44"/>
      <c r="T9" s="46"/>
      <c r="AR9" s="4" t="str">
        <f t="shared" si="3"/>
        <v/>
      </c>
    </row>
    <row r="10" spans="1:44" s="49" customFormat="1" x14ac:dyDescent="0.25">
      <c r="A10" s="50"/>
      <c r="D10" s="49" t="str">
        <f t="shared" si="0"/>
        <v/>
      </c>
      <c r="F10" s="5" t="str">
        <f t="shared" si="1"/>
        <v/>
      </c>
      <c r="I10" s="50"/>
      <c r="J10" s="50"/>
      <c r="K10" s="39" t="str">
        <f t="shared" si="2"/>
        <v/>
      </c>
      <c r="R10" s="51"/>
      <c r="S10" s="44"/>
      <c r="T10" s="51"/>
      <c r="AR10" s="4" t="str">
        <f t="shared" si="3"/>
        <v/>
      </c>
    </row>
    <row r="11" spans="1:44" s="8" customFormat="1" x14ac:dyDescent="0.25">
      <c r="A11" s="52"/>
      <c r="D11" s="49" t="str">
        <f t="shared" si="0"/>
        <v/>
      </c>
      <c r="F11" s="5" t="str">
        <f t="shared" si="1"/>
        <v/>
      </c>
      <c r="I11" s="52"/>
      <c r="J11" s="52"/>
      <c r="K11" s="39" t="str">
        <f t="shared" si="2"/>
        <v/>
      </c>
      <c r="R11" s="46"/>
      <c r="S11" s="44"/>
      <c r="T11" s="46"/>
      <c r="AR11" s="4" t="str">
        <f t="shared" si="3"/>
        <v/>
      </c>
    </row>
    <row r="12" spans="1:44" s="49" customFormat="1" x14ac:dyDescent="0.25">
      <c r="A12" s="50"/>
      <c r="D12" s="49" t="str">
        <f t="shared" si="0"/>
        <v/>
      </c>
      <c r="F12" s="5" t="str">
        <f t="shared" si="1"/>
        <v/>
      </c>
      <c r="I12" s="50"/>
      <c r="J12" s="50"/>
      <c r="K12" s="39" t="str">
        <f t="shared" si="2"/>
        <v/>
      </c>
      <c r="R12" s="51"/>
      <c r="S12" s="44"/>
      <c r="T12" s="51"/>
      <c r="AR12" s="4" t="str">
        <f t="shared" si="3"/>
        <v/>
      </c>
    </row>
    <row r="13" spans="1:44" s="8" customFormat="1" x14ac:dyDescent="0.25">
      <c r="A13" s="52"/>
      <c r="D13" s="49" t="str">
        <f t="shared" si="0"/>
        <v/>
      </c>
      <c r="F13" s="5" t="str">
        <f t="shared" si="1"/>
        <v/>
      </c>
      <c r="I13" s="52"/>
      <c r="J13" s="52"/>
      <c r="K13" s="39" t="str">
        <f t="shared" si="2"/>
        <v/>
      </c>
      <c r="R13" s="46"/>
      <c r="S13" s="44"/>
      <c r="T13" s="46"/>
      <c r="AR13" s="4" t="str">
        <f t="shared" si="3"/>
        <v/>
      </c>
    </row>
    <row r="14" spans="1:44" s="49" customFormat="1" x14ac:dyDescent="0.25">
      <c r="A14" s="50"/>
      <c r="D14" s="49" t="str">
        <f t="shared" si="0"/>
        <v/>
      </c>
      <c r="F14" s="5" t="str">
        <f t="shared" si="1"/>
        <v/>
      </c>
      <c r="I14" s="50"/>
      <c r="J14" s="50"/>
      <c r="K14" s="39" t="str">
        <f t="shared" si="2"/>
        <v/>
      </c>
      <c r="N14" s="5"/>
      <c r="R14" s="51"/>
      <c r="S14" s="44"/>
      <c r="T14" s="51"/>
      <c r="AR14" s="4" t="str">
        <f t="shared" si="3"/>
        <v/>
      </c>
    </row>
    <row r="15" spans="1:44" s="8" customFormat="1" x14ac:dyDescent="0.25">
      <c r="A15" s="52"/>
      <c r="D15" s="49" t="str">
        <f t="shared" si="0"/>
        <v/>
      </c>
      <c r="F15" s="5" t="str">
        <f t="shared" si="1"/>
        <v/>
      </c>
      <c r="I15" s="52"/>
      <c r="J15" s="52"/>
      <c r="K15" s="39" t="str">
        <f t="shared" si="2"/>
        <v/>
      </c>
      <c r="R15" s="46"/>
      <c r="S15" s="44"/>
      <c r="T15" s="46"/>
      <c r="AR15" s="4" t="str">
        <f t="shared" si="3"/>
        <v/>
      </c>
    </row>
    <row r="16" spans="1:44" s="5" customFormat="1" x14ac:dyDescent="0.25">
      <c r="A16" s="7"/>
      <c r="D16" s="49" t="str">
        <f t="shared" si="0"/>
        <v/>
      </c>
      <c r="F16" s="5" t="str">
        <f t="shared" si="1"/>
        <v/>
      </c>
      <c r="I16" s="7"/>
      <c r="J16" s="7"/>
      <c r="K16" s="39" t="str">
        <f t="shared" si="2"/>
        <v/>
      </c>
      <c r="R16" s="44"/>
      <c r="S16" s="44"/>
      <c r="T16" s="44"/>
      <c r="AR16" s="4" t="str">
        <f t="shared" si="3"/>
        <v/>
      </c>
    </row>
    <row r="17" spans="1:44" s="8" customFormat="1" x14ac:dyDescent="0.25">
      <c r="A17" s="52"/>
      <c r="D17" s="49" t="str">
        <f t="shared" si="0"/>
        <v/>
      </c>
      <c r="F17" s="5" t="str">
        <f t="shared" si="1"/>
        <v/>
      </c>
      <c r="I17" s="52"/>
      <c r="J17" s="52"/>
      <c r="K17" s="39" t="str">
        <f t="shared" si="2"/>
        <v/>
      </c>
      <c r="R17" s="46"/>
      <c r="S17" s="44"/>
      <c r="T17" s="46"/>
      <c r="AR17" s="4" t="str">
        <f t="shared" si="3"/>
        <v/>
      </c>
    </row>
    <row r="18" spans="1:44" s="5" customFormat="1" x14ac:dyDescent="0.25">
      <c r="A18" s="7"/>
      <c r="D18" s="49" t="str">
        <f t="shared" si="0"/>
        <v/>
      </c>
      <c r="F18" s="5" t="str">
        <f t="shared" si="1"/>
        <v/>
      </c>
      <c r="I18" s="7"/>
      <c r="J18" s="7"/>
      <c r="K18" s="39" t="str">
        <f t="shared" si="2"/>
        <v/>
      </c>
      <c r="R18" s="44"/>
      <c r="S18" s="44"/>
      <c r="T18" s="44"/>
      <c r="AR18" s="4" t="str">
        <f t="shared" si="3"/>
        <v/>
      </c>
    </row>
    <row r="19" spans="1:44" s="8" customFormat="1" x14ac:dyDescent="0.25">
      <c r="A19" s="52"/>
      <c r="D19" s="49" t="str">
        <f t="shared" si="0"/>
        <v/>
      </c>
      <c r="F19" s="5" t="str">
        <f t="shared" si="1"/>
        <v/>
      </c>
      <c r="I19" s="52"/>
      <c r="J19" s="52"/>
      <c r="K19" s="39" t="str">
        <f t="shared" si="2"/>
        <v/>
      </c>
      <c r="R19" s="46"/>
      <c r="S19" s="44"/>
      <c r="T19" s="46"/>
      <c r="AR19" s="4" t="str">
        <f t="shared" si="3"/>
        <v/>
      </c>
    </row>
    <row r="20" spans="1:44" s="5" customFormat="1" x14ac:dyDescent="0.25">
      <c r="A20" s="7"/>
      <c r="D20" s="49" t="str">
        <f t="shared" si="0"/>
        <v/>
      </c>
      <c r="F20" s="5" t="str">
        <f t="shared" si="1"/>
        <v/>
      </c>
      <c r="I20" s="7"/>
      <c r="J20" s="7"/>
      <c r="K20" s="39" t="str">
        <f t="shared" si="2"/>
        <v/>
      </c>
      <c r="R20" s="44"/>
      <c r="S20" s="44"/>
      <c r="T20" s="44"/>
      <c r="AR20" s="4" t="str">
        <f t="shared" si="3"/>
        <v/>
      </c>
    </row>
    <row r="21" spans="1:44" s="8" customFormat="1" x14ac:dyDescent="0.25">
      <c r="A21" s="52"/>
      <c r="D21" s="49" t="str">
        <f t="shared" si="0"/>
        <v/>
      </c>
      <c r="F21" s="5" t="str">
        <f t="shared" si="1"/>
        <v/>
      </c>
      <c r="I21" s="52"/>
      <c r="J21" s="52"/>
      <c r="K21" s="39" t="str">
        <f t="shared" si="2"/>
        <v/>
      </c>
      <c r="R21" s="46"/>
      <c r="S21" s="44"/>
      <c r="T21" s="46"/>
      <c r="AR21" s="4" t="str">
        <f t="shared" si="3"/>
        <v/>
      </c>
    </row>
    <row r="22" spans="1:44" s="5" customFormat="1" x14ac:dyDescent="0.25">
      <c r="A22" s="7"/>
      <c r="D22" s="49" t="str">
        <f t="shared" si="0"/>
        <v/>
      </c>
      <c r="F22" s="5" t="str">
        <f t="shared" si="1"/>
        <v/>
      </c>
      <c r="I22" s="7"/>
      <c r="J22" s="7"/>
      <c r="K22" s="39" t="str">
        <f t="shared" si="2"/>
        <v/>
      </c>
      <c r="R22" s="44"/>
      <c r="S22" s="44"/>
      <c r="T22" s="44"/>
      <c r="AR22" s="4" t="str">
        <f t="shared" si="3"/>
        <v/>
      </c>
    </row>
    <row r="23" spans="1:44" s="8" customFormat="1" x14ac:dyDescent="0.25">
      <c r="A23" s="52"/>
      <c r="D23" s="49" t="str">
        <f t="shared" si="0"/>
        <v/>
      </c>
      <c r="F23" s="5" t="str">
        <f t="shared" si="1"/>
        <v/>
      </c>
      <c r="I23" s="52"/>
      <c r="J23" s="52"/>
      <c r="K23" s="39" t="str">
        <f t="shared" si="2"/>
        <v/>
      </c>
      <c r="R23" s="46"/>
      <c r="S23" s="44"/>
      <c r="T23" s="46"/>
      <c r="AR23" s="4" t="str">
        <f t="shared" si="3"/>
        <v/>
      </c>
    </row>
    <row r="24" spans="1:44" s="5" customFormat="1" x14ac:dyDescent="0.25">
      <c r="A24" s="7"/>
      <c r="D24" s="49" t="str">
        <f t="shared" si="0"/>
        <v/>
      </c>
      <c r="E24" s="49"/>
      <c r="F24" s="5" t="str">
        <f t="shared" si="1"/>
        <v/>
      </c>
      <c r="G24" s="49"/>
      <c r="H24" s="49"/>
      <c r="I24" s="7"/>
      <c r="K24" s="39" t="str">
        <f t="shared" si="2"/>
        <v/>
      </c>
      <c r="R24" s="44"/>
      <c r="S24" s="44"/>
      <c r="T24" s="44"/>
      <c r="AR24" s="4" t="str">
        <f t="shared" si="3"/>
        <v/>
      </c>
    </row>
    <row r="25" spans="1:44" s="8" customFormat="1" x14ac:dyDescent="0.25">
      <c r="A25" s="52"/>
      <c r="D25" s="49" t="str">
        <f t="shared" si="0"/>
        <v/>
      </c>
      <c r="F25" s="5" t="str">
        <f t="shared" si="1"/>
        <v/>
      </c>
      <c r="I25" s="52"/>
      <c r="J25" s="52"/>
      <c r="K25" s="39" t="str">
        <f t="shared" si="2"/>
        <v/>
      </c>
      <c r="O25" s="46"/>
      <c r="R25" s="46"/>
      <c r="S25" s="44"/>
      <c r="T25" s="46"/>
      <c r="AR25" s="4" t="str">
        <f t="shared" si="3"/>
        <v/>
      </c>
    </row>
    <row r="26" spans="1:44" s="5" customFormat="1" x14ac:dyDescent="0.25">
      <c r="A26" s="7"/>
      <c r="D26" s="49" t="str">
        <f t="shared" si="0"/>
        <v/>
      </c>
      <c r="F26" s="5" t="str">
        <f t="shared" si="1"/>
        <v/>
      </c>
      <c r="I26" s="50"/>
      <c r="J26" s="50"/>
      <c r="K26" s="39" t="str">
        <f t="shared" si="2"/>
        <v/>
      </c>
      <c r="R26" s="44"/>
      <c r="S26" s="44"/>
      <c r="T26" s="44"/>
      <c r="AR26" s="4" t="str">
        <f t="shared" si="3"/>
        <v/>
      </c>
    </row>
    <row r="27" spans="1:44" s="8" customFormat="1" x14ac:dyDescent="0.25">
      <c r="A27" s="52"/>
      <c r="D27" s="49" t="str">
        <f t="shared" si="0"/>
        <v/>
      </c>
      <c r="F27" s="5" t="str">
        <f t="shared" si="1"/>
        <v/>
      </c>
      <c r="I27" s="52"/>
      <c r="J27" s="52"/>
      <c r="K27" s="39" t="str">
        <f t="shared" si="2"/>
        <v/>
      </c>
      <c r="R27" s="46"/>
      <c r="S27" s="44"/>
      <c r="T27" s="46"/>
      <c r="AR27" s="4" t="str">
        <f t="shared" si="3"/>
        <v/>
      </c>
    </row>
    <row r="28" spans="1:44" s="5" customFormat="1" x14ac:dyDescent="0.25">
      <c r="A28" s="7"/>
      <c r="D28" s="49" t="str">
        <f t="shared" si="0"/>
        <v/>
      </c>
      <c r="F28" s="5" t="str">
        <f t="shared" si="1"/>
        <v/>
      </c>
      <c r="I28" s="7"/>
      <c r="J28" s="7"/>
      <c r="K28" s="39" t="str">
        <f t="shared" si="2"/>
        <v/>
      </c>
      <c r="R28" s="44"/>
      <c r="S28" s="44"/>
      <c r="T28" s="44"/>
      <c r="AR28" s="4" t="str">
        <f t="shared" si="3"/>
        <v/>
      </c>
    </row>
    <row r="29" spans="1:44" s="8" customFormat="1" x14ac:dyDescent="0.25">
      <c r="A29" s="52"/>
      <c r="D29" s="49" t="str">
        <f t="shared" si="0"/>
        <v/>
      </c>
      <c r="F29" s="5" t="str">
        <f t="shared" si="1"/>
        <v/>
      </c>
      <c r="I29" s="52"/>
      <c r="J29" s="52"/>
      <c r="K29" s="39" t="str">
        <f t="shared" si="2"/>
        <v/>
      </c>
      <c r="R29" s="46"/>
      <c r="S29" s="44"/>
      <c r="T29" s="46"/>
      <c r="AR29" s="4" t="str">
        <f t="shared" si="3"/>
        <v/>
      </c>
    </row>
    <row r="30" spans="1:44" s="5" customFormat="1" x14ac:dyDescent="0.25">
      <c r="A30" s="7"/>
      <c r="D30" s="49" t="str">
        <f t="shared" si="0"/>
        <v/>
      </c>
      <c r="F30" s="5" t="str">
        <f t="shared" si="1"/>
        <v/>
      </c>
      <c r="I30" s="7"/>
      <c r="J30" s="7"/>
      <c r="K30" s="39" t="str">
        <f t="shared" si="2"/>
        <v/>
      </c>
      <c r="R30" s="44"/>
      <c r="S30" s="44"/>
      <c r="T30" s="44"/>
      <c r="AR30" s="4" t="str">
        <f t="shared" si="3"/>
        <v/>
      </c>
    </row>
    <row r="31" spans="1:44" s="8" customFormat="1" x14ac:dyDescent="0.25">
      <c r="A31" s="52"/>
      <c r="D31" s="49" t="str">
        <f t="shared" si="0"/>
        <v/>
      </c>
      <c r="F31" s="5" t="str">
        <f t="shared" si="1"/>
        <v/>
      </c>
      <c r="I31" s="52"/>
      <c r="J31" s="52"/>
      <c r="K31" s="39" t="str">
        <f t="shared" si="2"/>
        <v/>
      </c>
      <c r="R31" s="46"/>
      <c r="S31" s="44"/>
      <c r="T31" s="46"/>
      <c r="AR31" s="4" t="str">
        <f t="shared" si="3"/>
        <v/>
      </c>
    </row>
    <row r="32" spans="1:44" s="5" customFormat="1" x14ac:dyDescent="0.25">
      <c r="A32" s="7"/>
      <c r="D32" s="49" t="str">
        <f t="shared" si="0"/>
        <v/>
      </c>
      <c r="F32" s="5" t="str">
        <f t="shared" si="1"/>
        <v/>
      </c>
      <c r="I32" s="7"/>
      <c r="J32" s="7"/>
      <c r="K32" s="39" t="str">
        <f t="shared" si="2"/>
        <v/>
      </c>
      <c r="O32" s="51"/>
      <c r="R32" s="44"/>
      <c r="S32" s="44"/>
      <c r="T32" s="44"/>
      <c r="AR32" s="4" t="str">
        <f t="shared" si="3"/>
        <v/>
      </c>
    </row>
    <row r="33" spans="1:44" s="8" customFormat="1" x14ac:dyDescent="0.25">
      <c r="A33" s="52"/>
      <c r="D33" s="49" t="str">
        <f t="shared" si="0"/>
        <v/>
      </c>
      <c r="F33" s="5" t="str">
        <f t="shared" si="1"/>
        <v/>
      </c>
      <c r="I33" s="52"/>
      <c r="J33" s="52"/>
      <c r="K33" s="39" t="str">
        <f t="shared" si="2"/>
        <v/>
      </c>
      <c r="O33" s="46"/>
      <c r="R33" s="46"/>
      <c r="S33" s="44"/>
      <c r="T33" s="46"/>
      <c r="AR33" s="4" t="str">
        <f t="shared" si="3"/>
        <v/>
      </c>
    </row>
    <row r="34" spans="1:44" s="5" customFormat="1" x14ac:dyDescent="0.25">
      <c r="D34" s="49" t="str">
        <f t="shared" si="0"/>
        <v/>
      </c>
      <c r="F34" s="5" t="str">
        <f t="shared" si="1"/>
        <v/>
      </c>
      <c r="I34" s="7"/>
      <c r="K34" s="39" t="str">
        <f t="shared" si="2"/>
        <v/>
      </c>
      <c r="R34" s="44"/>
      <c r="S34" s="44"/>
      <c r="T34" s="44"/>
      <c r="AR34" s="4" t="str">
        <f t="shared" si="3"/>
        <v/>
      </c>
    </row>
    <row r="35" spans="1:44" s="8" customFormat="1" x14ac:dyDescent="0.25">
      <c r="D35" s="49" t="str">
        <f t="shared" si="0"/>
        <v/>
      </c>
      <c r="F35" s="5" t="str">
        <f t="shared" si="1"/>
        <v/>
      </c>
      <c r="I35" s="52"/>
      <c r="K35" s="39" t="str">
        <f t="shared" si="2"/>
        <v/>
      </c>
      <c r="R35" s="46"/>
      <c r="S35" s="44"/>
      <c r="T35" s="46"/>
      <c r="AR35" s="4" t="str">
        <f t="shared" si="3"/>
        <v/>
      </c>
    </row>
    <row r="36" spans="1:44" s="5" customFormat="1" x14ac:dyDescent="0.25">
      <c r="D36" s="49" t="str">
        <f t="shared" si="0"/>
        <v/>
      </c>
      <c r="F36" s="5" t="str">
        <f t="shared" si="1"/>
        <v/>
      </c>
      <c r="I36" s="7"/>
      <c r="K36" s="39" t="str">
        <f t="shared" si="2"/>
        <v/>
      </c>
      <c r="R36" s="44"/>
      <c r="S36" s="44"/>
      <c r="T36" s="44"/>
      <c r="AR36" s="4" t="str">
        <f t="shared" si="3"/>
        <v/>
      </c>
    </row>
    <row r="37" spans="1:44" s="8" customFormat="1" x14ac:dyDescent="0.25">
      <c r="D37" s="49" t="str">
        <f t="shared" si="0"/>
        <v/>
      </c>
      <c r="F37" s="5" t="str">
        <f t="shared" si="1"/>
        <v/>
      </c>
      <c r="I37" s="52"/>
      <c r="K37" s="39" t="str">
        <f t="shared" si="2"/>
        <v/>
      </c>
      <c r="R37" s="46"/>
      <c r="S37" s="44"/>
      <c r="T37" s="46"/>
      <c r="AR37" s="4" t="str">
        <f t="shared" si="3"/>
        <v/>
      </c>
    </row>
    <row r="38" spans="1:44" s="5" customFormat="1" x14ac:dyDescent="0.25">
      <c r="D38" s="49" t="str">
        <f t="shared" si="0"/>
        <v/>
      </c>
      <c r="F38" s="5" t="str">
        <f t="shared" si="1"/>
        <v/>
      </c>
      <c r="I38" s="7"/>
      <c r="K38" s="39" t="str">
        <f t="shared" si="2"/>
        <v/>
      </c>
      <c r="R38" s="44"/>
      <c r="S38" s="44"/>
      <c r="T38" s="44"/>
      <c r="AR38" s="4" t="str">
        <f t="shared" si="3"/>
        <v/>
      </c>
    </row>
    <row r="39" spans="1:44" s="8" customFormat="1" x14ac:dyDescent="0.25">
      <c r="D39" s="49" t="str">
        <f t="shared" si="0"/>
        <v/>
      </c>
      <c r="F39" s="5" t="str">
        <f t="shared" si="1"/>
        <v/>
      </c>
      <c r="I39" s="52"/>
      <c r="K39" s="39" t="str">
        <f t="shared" si="2"/>
        <v/>
      </c>
      <c r="R39" s="46"/>
      <c r="S39" s="44"/>
      <c r="T39" s="46"/>
      <c r="AR39" s="4" t="str">
        <f t="shared" si="3"/>
        <v/>
      </c>
    </row>
    <row r="40" spans="1:44" s="5" customFormat="1" x14ac:dyDescent="0.25">
      <c r="D40" s="49" t="str">
        <f t="shared" si="0"/>
        <v/>
      </c>
      <c r="F40" s="5" t="str">
        <f t="shared" si="1"/>
        <v/>
      </c>
      <c r="I40" s="7"/>
      <c r="K40" s="39" t="str">
        <f t="shared" si="2"/>
        <v/>
      </c>
      <c r="R40" s="44"/>
      <c r="S40" s="44"/>
      <c r="T40" s="44"/>
      <c r="AR40" s="4" t="str">
        <f t="shared" si="3"/>
        <v/>
      </c>
    </row>
    <row r="41" spans="1:44" s="8" customFormat="1" x14ac:dyDescent="0.25">
      <c r="D41" s="49" t="str">
        <f t="shared" si="0"/>
        <v/>
      </c>
      <c r="F41" s="5" t="str">
        <f t="shared" si="1"/>
        <v/>
      </c>
      <c r="I41" s="52"/>
      <c r="K41" s="39" t="str">
        <f t="shared" si="2"/>
        <v/>
      </c>
      <c r="R41" s="46"/>
      <c r="S41" s="44"/>
      <c r="T41" s="46"/>
      <c r="AR41" s="4" t="str">
        <f t="shared" si="3"/>
        <v/>
      </c>
    </row>
    <row r="42" spans="1:44" s="5" customFormat="1" x14ac:dyDescent="0.25">
      <c r="D42" s="49" t="str">
        <f t="shared" si="0"/>
        <v/>
      </c>
      <c r="F42" s="5" t="str">
        <f t="shared" si="1"/>
        <v/>
      </c>
      <c r="I42" s="7">
        <f t="shared" ref="I42:I66" ca="1" si="4">TODAY()</f>
        <v>46149</v>
      </c>
      <c r="K42" s="39" t="str">
        <f t="shared" si="2"/>
        <v/>
      </c>
      <c r="R42" s="44"/>
      <c r="S42" s="44" t="str">
        <f t="shared" ref="S42:S66" si="5">IFERROR(IF(OR(Q42="Outreach",Q42=""),"",R42),"")</f>
        <v/>
      </c>
      <c r="T42" s="44"/>
      <c r="AR42" s="4" t="str">
        <f t="shared" si="3"/>
        <v/>
      </c>
    </row>
    <row r="43" spans="1:44" s="8" customFormat="1" x14ac:dyDescent="0.25">
      <c r="D43" s="49" t="str">
        <f t="shared" si="0"/>
        <v/>
      </c>
      <c r="F43" s="5" t="str">
        <f t="shared" si="1"/>
        <v/>
      </c>
      <c r="I43" s="52">
        <f t="shared" ca="1" si="4"/>
        <v>46149</v>
      </c>
      <c r="K43" s="39" t="str">
        <f t="shared" si="2"/>
        <v/>
      </c>
      <c r="R43" s="46"/>
      <c r="S43" s="44" t="str">
        <f t="shared" si="5"/>
        <v/>
      </c>
      <c r="T43" s="46"/>
      <c r="AR43" s="4" t="str">
        <f t="shared" si="3"/>
        <v/>
      </c>
    </row>
    <row r="44" spans="1:44" s="5" customFormat="1" x14ac:dyDescent="0.25">
      <c r="D44" s="49" t="str">
        <f t="shared" si="0"/>
        <v/>
      </c>
      <c r="F44" s="5" t="str">
        <f t="shared" si="1"/>
        <v/>
      </c>
      <c r="I44" s="7">
        <f t="shared" ca="1" si="4"/>
        <v>46149</v>
      </c>
      <c r="K44" s="39" t="str">
        <f t="shared" si="2"/>
        <v/>
      </c>
      <c r="R44" s="44"/>
      <c r="S44" s="44" t="str">
        <f t="shared" si="5"/>
        <v/>
      </c>
      <c r="T44" s="44"/>
      <c r="AR44" s="4" t="str">
        <f t="shared" si="3"/>
        <v/>
      </c>
    </row>
    <row r="45" spans="1:44" s="8" customFormat="1" x14ac:dyDescent="0.25">
      <c r="D45" s="49" t="str">
        <f t="shared" si="0"/>
        <v/>
      </c>
      <c r="F45" s="5" t="str">
        <f t="shared" si="1"/>
        <v/>
      </c>
      <c r="I45" s="52">
        <f t="shared" ca="1" si="4"/>
        <v>46149</v>
      </c>
      <c r="K45" s="39" t="str">
        <f t="shared" si="2"/>
        <v/>
      </c>
      <c r="R45" s="46"/>
      <c r="S45" s="44" t="str">
        <f t="shared" si="5"/>
        <v/>
      </c>
      <c r="T45" s="46"/>
      <c r="AR45" s="4" t="str">
        <f t="shared" si="3"/>
        <v/>
      </c>
    </row>
    <row r="46" spans="1:44" s="5" customFormat="1" x14ac:dyDescent="0.25">
      <c r="D46" s="49" t="str">
        <f t="shared" si="0"/>
        <v/>
      </c>
      <c r="F46" s="5" t="str">
        <f t="shared" si="1"/>
        <v/>
      </c>
      <c r="I46" s="7">
        <f t="shared" ca="1" si="4"/>
        <v>46149</v>
      </c>
      <c r="K46" s="39" t="str">
        <f t="shared" si="2"/>
        <v/>
      </c>
      <c r="R46" s="44"/>
      <c r="S46" s="44" t="str">
        <f t="shared" si="5"/>
        <v/>
      </c>
      <c r="T46" s="44"/>
      <c r="AR46" s="4" t="str">
        <f t="shared" si="3"/>
        <v/>
      </c>
    </row>
    <row r="47" spans="1:44" s="8" customFormat="1" x14ac:dyDescent="0.25">
      <c r="D47" s="49" t="str">
        <f t="shared" si="0"/>
        <v/>
      </c>
      <c r="F47" s="5" t="str">
        <f t="shared" si="1"/>
        <v/>
      </c>
      <c r="I47" s="52">
        <f ca="1">TODAY()</f>
        <v>46149</v>
      </c>
      <c r="K47" s="39" t="str">
        <f t="shared" si="2"/>
        <v/>
      </c>
      <c r="R47" s="46"/>
      <c r="S47" s="44" t="str">
        <f t="shared" si="5"/>
        <v/>
      </c>
      <c r="T47" s="46"/>
      <c r="AR47" s="4" t="str">
        <f t="shared" si="3"/>
        <v/>
      </c>
    </row>
    <row r="48" spans="1:44" s="5" customFormat="1" x14ac:dyDescent="0.25">
      <c r="D48" s="49" t="str">
        <f t="shared" si="0"/>
        <v/>
      </c>
      <c r="F48" s="5" t="str">
        <f t="shared" si="1"/>
        <v/>
      </c>
      <c r="I48" s="7">
        <f t="shared" ca="1" si="4"/>
        <v>46149</v>
      </c>
      <c r="K48" s="39" t="str">
        <f t="shared" si="2"/>
        <v/>
      </c>
      <c r="R48" s="44"/>
      <c r="S48" s="44" t="str">
        <f t="shared" si="5"/>
        <v/>
      </c>
      <c r="T48" s="44"/>
      <c r="AR48" s="4" t="str">
        <f t="shared" si="3"/>
        <v/>
      </c>
    </row>
    <row r="49" spans="4:44" s="8" customFormat="1" x14ac:dyDescent="0.25">
      <c r="D49" s="49" t="str">
        <f t="shared" si="0"/>
        <v/>
      </c>
      <c r="F49" s="5" t="str">
        <f t="shared" si="1"/>
        <v/>
      </c>
      <c r="I49" s="52">
        <f t="shared" ca="1" si="4"/>
        <v>46149</v>
      </c>
      <c r="K49" s="39" t="str">
        <f t="shared" si="2"/>
        <v/>
      </c>
      <c r="R49" s="46"/>
      <c r="S49" s="44" t="str">
        <f t="shared" si="5"/>
        <v/>
      </c>
      <c r="T49" s="46"/>
      <c r="AR49" s="4" t="str">
        <f t="shared" si="3"/>
        <v/>
      </c>
    </row>
    <row r="50" spans="4:44" s="5" customFormat="1" x14ac:dyDescent="0.25">
      <c r="D50" s="49" t="str">
        <f t="shared" si="0"/>
        <v/>
      </c>
      <c r="F50" s="5" t="str">
        <f t="shared" si="1"/>
        <v/>
      </c>
      <c r="I50" s="7">
        <f t="shared" ca="1" si="4"/>
        <v>46149</v>
      </c>
      <c r="K50" s="39" t="str">
        <f t="shared" si="2"/>
        <v/>
      </c>
      <c r="R50" s="44"/>
      <c r="S50" s="44" t="str">
        <f t="shared" si="5"/>
        <v/>
      </c>
      <c r="T50" s="44"/>
      <c r="AR50" s="4" t="str">
        <f t="shared" si="3"/>
        <v/>
      </c>
    </row>
    <row r="51" spans="4:44" s="8" customFormat="1" x14ac:dyDescent="0.25">
      <c r="D51" s="49" t="str">
        <f t="shared" si="0"/>
        <v/>
      </c>
      <c r="F51" s="5" t="str">
        <f t="shared" si="1"/>
        <v/>
      </c>
      <c r="I51" s="52">
        <f t="shared" ca="1" si="4"/>
        <v>46149</v>
      </c>
      <c r="K51" s="39" t="str">
        <f t="shared" si="2"/>
        <v/>
      </c>
      <c r="R51" s="46"/>
      <c r="S51" s="44" t="str">
        <f t="shared" si="5"/>
        <v/>
      </c>
      <c r="T51" s="46"/>
      <c r="AR51" s="4" t="str">
        <f t="shared" si="3"/>
        <v/>
      </c>
    </row>
    <row r="52" spans="4:44" s="5" customFormat="1" x14ac:dyDescent="0.25">
      <c r="D52" s="49" t="str">
        <f t="shared" si="0"/>
        <v/>
      </c>
      <c r="F52" s="5" t="str">
        <f t="shared" si="1"/>
        <v/>
      </c>
      <c r="I52" s="7">
        <f t="shared" ca="1" si="4"/>
        <v>46149</v>
      </c>
      <c r="K52" s="39" t="str">
        <f t="shared" si="2"/>
        <v/>
      </c>
      <c r="R52" s="44"/>
      <c r="S52" s="44" t="str">
        <f t="shared" si="5"/>
        <v/>
      </c>
      <c r="T52" s="44"/>
      <c r="AR52" s="4" t="str">
        <f t="shared" si="3"/>
        <v/>
      </c>
    </row>
    <row r="53" spans="4:44" s="8" customFormat="1" x14ac:dyDescent="0.25">
      <c r="D53" s="49" t="str">
        <f t="shared" si="0"/>
        <v/>
      </c>
      <c r="F53" s="5" t="str">
        <f t="shared" si="1"/>
        <v/>
      </c>
      <c r="I53" s="52">
        <f t="shared" ca="1" si="4"/>
        <v>46149</v>
      </c>
      <c r="K53" s="39" t="str">
        <f t="shared" si="2"/>
        <v/>
      </c>
      <c r="R53" s="46"/>
      <c r="S53" s="44" t="str">
        <f t="shared" si="5"/>
        <v/>
      </c>
      <c r="T53" s="46"/>
      <c r="AR53" s="4" t="str">
        <f t="shared" si="3"/>
        <v/>
      </c>
    </row>
    <row r="54" spans="4:44" s="5" customFormat="1" x14ac:dyDescent="0.25">
      <c r="D54" s="49" t="str">
        <f t="shared" si="0"/>
        <v/>
      </c>
      <c r="F54" s="5" t="str">
        <f t="shared" si="1"/>
        <v/>
      </c>
      <c r="I54" s="7">
        <f t="shared" ca="1" si="4"/>
        <v>46149</v>
      </c>
      <c r="K54" s="39" t="str">
        <f t="shared" si="2"/>
        <v/>
      </c>
      <c r="R54" s="44"/>
      <c r="S54" s="44" t="str">
        <f t="shared" si="5"/>
        <v/>
      </c>
      <c r="T54" s="44"/>
      <c r="AR54" s="4" t="str">
        <f t="shared" si="3"/>
        <v/>
      </c>
    </row>
    <row r="55" spans="4:44" s="8" customFormat="1" x14ac:dyDescent="0.25">
      <c r="D55" s="49" t="str">
        <f t="shared" si="0"/>
        <v/>
      </c>
      <c r="F55" s="5" t="str">
        <f t="shared" si="1"/>
        <v/>
      </c>
      <c r="I55" s="52">
        <f t="shared" ca="1" si="4"/>
        <v>46149</v>
      </c>
      <c r="K55" s="39" t="str">
        <f t="shared" si="2"/>
        <v/>
      </c>
      <c r="R55" s="46"/>
      <c r="S55" s="44" t="str">
        <f t="shared" si="5"/>
        <v/>
      </c>
      <c r="T55" s="46"/>
      <c r="AR55" s="4" t="str">
        <f t="shared" si="3"/>
        <v/>
      </c>
    </row>
    <row r="56" spans="4:44" s="5" customFormat="1" x14ac:dyDescent="0.25">
      <c r="D56" s="49" t="str">
        <f t="shared" si="0"/>
        <v/>
      </c>
      <c r="F56" s="5" t="str">
        <f t="shared" si="1"/>
        <v/>
      </c>
      <c r="I56" s="7">
        <f t="shared" ca="1" si="4"/>
        <v>46149</v>
      </c>
      <c r="K56" s="39" t="str">
        <f t="shared" si="2"/>
        <v/>
      </c>
      <c r="R56" s="44"/>
      <c r="S56" s="44" t="str">
        <f t="shared" si="5"/>
        <v/>
      </c>
      <c r="T56" s="44"/>
      <c r="AR56" s="4" t="str">
        <f t="shared" si="3"/>
        <v/>
      </c>
    </row>
    <row r="57" spans="4:44" s="8" customFormat="1" x14ac:dyDescent="0.25">
      <c r="D57" s="49" t="str">
        <f t="shared" si="0"/>
        <v/>
      </c>
      <c r="F57" s="5" t="str">
        <f t="shared" si="1"/>
        <v/>
      </c>
      <c r="I57" s="52">
        <f t="shared" ca="1" si="4"/>
        <v>46149</v>
      </c>
      <c r="K57" s="39" t="str">
        <f t="shared" si="2"/>
        <v/>
      </c>
      <c r="R57" s="46"/>
      <c r="S57" s="44" t="str">
        <f t="shared" si="5"/>
        <v/>
      </c>
      <c r="T57" s="46"/>
      <c r="AR57" s="4" t="str">
        <f t="shared" si="3"/>
        <v/>
      </c>
    </row>
    <row r="58" spans="4:44" s="5" customFormat="1" x14ac:dyDescent="0.25">
      <c r="D58" s="49" t="str">
        <f t="shared" si="0"/>
        <v/>
      </c>
      <c r="F58" s="5" t="str">
        <f t="shared" si="1"/>
        <v/>
      </c>
      <c r="I58" s="7">
        <f t="shared" ca="1" si="4"/>
        <v>46149</v>
      </c>
      <c r="K58" s="39" t="str">
        <f t="shared" si="2"/>
        <v/>
      </c>
      <c r="R58" s="44"/>
      <c r="S58" s="44" t="str">
        <f t="shared" si="5"/>
        <v/>
      </c>
      <c r="T58" s="44"/>
      <c r="AR58" s="4" t="str">
        <f t="shared" si="3"/>
        <v/>
      </c>
    </row>
    <row r="59" spans="4:44" s="8" customFormat="1" x14ac:dyDescent="0.25">
      <c r="D59" s="49" t="str">
        <f t="shared" si="0"/>
        <v/>
      </c>
      <c r="F59" s="5" t="str">
        <f t="shared" si="1"/>
        <v/>
      </c>
      <c r="I59" s="52">
        <f t="shared" ca="1" si="4"/>
        <v>46149</v>
      </c>
      <c r="K59" s="39" t="str">
        <f t="shared" si="2"/>
        <v/>
      </c>
      <c r="R59" s="46"/>
      <c r="S59" s="44" t="str">
        <f t="shared" si="5"/>
        <v/>
      </c>
      <c r="T59" s="46"/>
      <c r="AR59" s="4" t="str">
        <f t="shared" si="3"/>
        <v/>
      </c>
    </row>
    <row r="60" spans="4:44" s="5" customFormat="1" x14ac:dyDescent="0.25">
      <c r="D60" s="49" t="str">
        <f t="shared" si="0"/>
        <v/>
      </c>
      <c r="F60" s="5" t="str">
        <f t="shared" si="1"/>
        <v/>
      </c>
      <c r="I60" s="7">
        <f t="shared" ca="1" si="4"/>
        <v>46149</v>
      </c>
      <c r="K60" s="39" t="str">
        <f t="shared" si="2"/>
        <v/>
      </c>
      <c r="R60" s="44"/>
      <c r="S60" s="44" t="str">
        <f t="shared" si="5"/>
        <v/>
      </c>
      <c r="T60" s="44"/>
      <c r="AR60" s="4" t="str">
        <f t="shared" si="3"/>
        <v/>
      </c>
    </row>
    <row r="61" spans="4:44" s="8" customFormat="1" x14ac:dyDescent="0.25">
      <c r="D61" s="49" t="str">
        <f t="shared" si="0"/>
        <v/>
      </c>
      <c r="F61" s="5" t="str">
        <f t="shared" si="1"/>
        <v/>
      </c>
      <c r="I61" s="52">
        <f t="shared" ca="1" si="4"/>
        <v>46149</v>
      </c>
      <c r="K61" s="39" t="str">
        <f t="shared" si="2"/>
        <v/>
      </c>
      <c r="R61" s="46"/>
      <c r="S61" s="44" t="str">
        <f t="shared" si="5"/>
        <v/>
      </c>
      <c r="T61" s="46"/>
      <c r="AR61" s="4" t="str">
        <f t="shared" si="3"/>
        <v/>
      </c>
    </row>
    <row r="62" spans="4:44" s="5" customFormat="1" x14ac:dyDescent="0.25">
      <c r="D62" s="49" t="str">
        <f t="shared" si="0"/>
        <v/>
      </c>
      <c r="F62" s="5" t="str">
        <f t="shared" si="1"/>
        <v/>
      </c>
      <c r="I62" s="7">
        <f t="shared" ca="1" si="4"/>
        <v>46149</v>
      </c>
      <c r="K62" s="39" t="str">
        <f t="shared" si="2"/>
        <v/>
      </c>
      <c r="R62" s="44"/>
      <c r="S62" s="44" t="str">
        <f t="shared" si="5"/>
        <v/>
      </c>
      <c r="T62" s="44"/>
      <c r="AR62" s="4" t="str">
        <f t="shared" si="3"/>
        <v/>
      </c>
    </row>
    <row r="63" spans="4:44" s="8" customFormat="1" x14ac:dyDescent="0.25">
      <c r="D63" s="49" t="str">
        <f t="shared" si="0"/>
        <v/>
      </c>
      <c r="F63" s="5" t="str">
        <f t="shared" si="1"/>
        <v/>
      </c>
      <c r="I63" s="52">
        <f t="shared" ca="1" si="4"/>
        <v>46149</v>
      </c>
      <c r="K63" s="39" t="str">
        <f t="shared" si="2"/>
        <v/>
      </c>
      <c r="R63" s="46"/>
      <c r="S63" s="44" t="str">
        <f t="shared" si="5"/>
        <v/>
      </c>
      <c r="T63" s="46"/>
      <c r="AR63" s="4" t="str">
        <f t="shared" si="3"/>
        <v/>
      </c>
    </row>
    <row r="64" spans="4:44" s="5" customFormat="1" x14ac:dyDescent="0.25">
      <c r="D64" s="49" t="str">
        <f t="shared" si="0"/>
        <v/>
      </c>
      <c r="F64" s="5" t="str">
        <f t="shared" si="1"/>
        <v/>
      </c>
      <c r="I64" s="7">
        <f t="shared" ca="1" si="4"/>
        <v>46149</v>
      </c>
      <c r="K64" s="39" t="str">
        <f t="shared" si="2"/>
        <v/>
      </c>
      <c r="R64" s="44"/>
      <c r="S64" s="44" t="str">
        <f t="shared" si="5"/>
        <v/>
      </c>
      <c r="T64" s="44"/>
      <c r="AR64" s="4" t="str">
        <f t="shared" si="3"/>
        <v/>
      </c>
    </row>
    <row r="65" spans="4:44" s="8" customFormat="1" x14ac:dyDescent="0.25">
      <c r="D65" s="49" t="str">
        <f t="shared" si="0"/>
        <v/>
      </c>
      <c r="F65" s="5" t="str">
        <f t="shared" si="1"/>
        <v/>
      </c>
      <c r="I65" s="52">
        <f t="shared" ca="1" si="4"/>
        <v>46149</v>
      </c>
      <c r="K65" s="39" t="str">
        <f t="shared" si="2"/>
        <v/>
      </c>
      <c r="R65" s="46"/>
      <c r="S65" s="44" t="str">
        <f t="shared" si="5"/>
        <v/>
      </c>
      <c r="T65" s="46"/>
      <c r="AR65" s="4" t="str">
        <f t="shared" si="3"/>
        <v/>
      </c>
    </row>
    <row r="66" spans="4:44" s="5" customFormat="1" x14ac:dyDescent="0.25">
      <c r="D66" s="49" t="str">
        <f t="shared" si="0"/>
        <v/>
      </c>
      <c r="F66" s="5" t="str">
        <f t="shared" si="1"/>
        <v/>
      </c>
      <c r="I66" s="7">
        <f t="shared" ca="1" si="4"/>
        <v>46149</v>
      </c>
      <c r="K66" s="39" t="str">
        <f t="shared" si="2"/>
        <v/>
      </c>
      <c r="R66" s="44"/>
      <c r="S66" s="44" t="str">
        <f t="shared" si="5"/>
        <v/>
      </c>
      <c r="T66" s="44"/>
      <c r="AR66" s="4" t="str">
        <f t="shared" si="3"/>
        <v/>
      </c>
    </row>
    <row r="67" spans="4:44" s="8" customFormat="1" x14ac:dyDescent="0.25">
      <c r="D67" s="49" t="str">
        <f t="shared" ref="D67:D130" si="6">IF(TRIM(F67)="","",COUNTIF($F$2:$F$200,F67))</f>
        <v/>
      </c>
      <c r="F67" s="5" t="str">
        <f t="shared" ref="F67:F130" si="7">IF(AND(LEN(TRIM(G67))=0,LEN(TRIM(H67))=0),"",CONCATENATE(TRIM(G67),", ",TRIM(H67)))</f>
        <v/>
      </c>
      <c r="I67" s="52">
        <f ca="1">TODAY()</f>
        <v>46149</v>
      </c>
      <c r="K67" s="39" t="str">
        <f t="shared" ref="K67:K130" si="8">IF(AND(TRIM(A67)&lt;&gt;"",TRIM(J67)&lt;&gt;""),IFERROR(DATEDIF(J67,A67,"Y"),""),"")</f>
        <v/>
      </c>
      <c r="R67" s="46"/>
      <c r="S67" s="44" t="str">
        <f t="shared" ref="S67:S130" si="9">IFERROR(IF(OR(Q67="Outreach",Q67=""),"",R67),"")</f>
        <v/>
      </c>
      <c r="T67" s="46"/>
      <c r="AR67" s="4" t="str">
        <f t="shared" ref="AR67:AR130" si="10">IF(R67&lt;&gt;"",R67*1440,"")</f>
        <v/>
      </c>
    </row>
    <row r="68" spans="4:44" s="5" customFormat="1" x14ac:dyDescent="0.25">
      <c r="D68" s="49" t="str">
        <f t="shared" si="6"/>
        <v/>
      </c>
      <c r="F68" s="5" t="str">
        <f t="shared" si="7"/>
        <v/>
      </c>
      <c r="I68" s="7">
        <f ca="1">TODAY()</f>
        <v>46149</v>
      </c>
      <c r="K68" s="39" t="str">
        <f t="shared" si="8"/>
        <v/>
      </c>
      <c r="R68" s="44"/>
      <c r="S68" s="44" t="str">
        <f t="shared" si="9"/>
        <v/>
      </c>
      <c r="T68" s="44"/>
      <c r="AR68" s="4" t="str">
        <f t="shared" si="10"/>
        <v/>
      </c>
    </row>
    <row r="69" spans="4:44" s="8" customFormat="1" x14ac:dyDescent="0.25">
      <c r="D69" s="49" t="str">
        <f t="shared" si="6"/>
        <v/>
      </c>
      <c r="F69" s="5" t="str">
        <f t="shared" si="7"/>
        <v/>
      </c>
      <c r="I69" s="52">
        <f ca="1">TODAY()</f>
        <v>46149</v>
      </c>
      <c r="K69" s="39" t="str">
        <f t="shared" si="8"/>
        <v/>
      </c>
      <c r="R69" s="46"/>
      <c r="S69" s="44" t="str">
        <f t="shared" si="9"/>
        <v/>
      </c>
      <c r="T69" s="46"/>
      <c r="AR69" s="4" t="str">
        <f t="shared" si="10"/>
        <v/>
      </c>
    </row>
    <row r="70" spans="4:44" s="5" customFormat="1" x14ac:dyDescent="0.25">
      <c r="D70" s="49" t="str">
        <f t="shared" si="6"/>
        <v/>
      </c>
      <c r="F70" s="5" t="str">
        <f t="shared" si="7"/>
        <v/>
      </c>
      <c r="I70" s="7">
        <f t="shared" ref="I70:I95" ca="1" si="11">TODAY()</f>
        <v>46149</v>
      </c>
      <c r="K70" s="39" t="str">
        <f t="shared" si="8"/>
        <v/>
      </c>
      <c r="R70" s="44"/>
      <c r="S70" s="44" t="str">
        <f t="shared" si="9"/>
        <v/>
      </c>
      <c r="T70" s="44"/>
      <c r="AR70" s="4" t="str">
        <f t="shared" si="10"/>
        <v/>
      </c>
    </row>
    <row r="71" spans="4:44" s="8" customFormat="1" x14ac:dyDescent="0.25">
      <c r="D71" s="49" t="str">
        <f t="shared" si="6"/>
        <v/>
      </c>
      <c r="F71" s="5" t="str">
        <f t="shared" si="7"/>
        <v/>
      </c>
      <c r="I71" s="52">
        <f t="shared" ca="1" si="11"/>
        <v>46149</v>
      </c>
      <c r="K71" s="39" t="str">
        <f t="shared" si="8"/>
        <v/>
      </c>
      <c r="R71" s="46"/>
      <c r="S71" s="44" t="str">
        <f t="shared" si="9"/>
        <v/>
      </c>
      <c r="T71" s="46"/>
      <c r="AR71" s="4" t="str">
        <f t="shared" si="10"/>
        <v/>
      </c>
    </row>
    <row r="72" spans="4:44" s="5" customFormat="1" x14ac:dyDescent="0.25">
      <c r="D72" s="49" t="str">
        <f t="shared" si="6"/>
        <v/>
      </c>
      <c r="F72" s="5" t="str">
        <f t="shared" si="7"/>
        <v/>
      </c>
      <c r="I72" s="7">
        <f t="shared" ca="1" si="11"/>
        <v>46149</v>
      </c>
      <c r="K72" s="39" t="str">
        <f t="shared" si="8"/>
        <v/>
      </c>
      <c r="R72" s="44"/>
      <c r="S72" s="44" t="str">
        <f t="shared" si="9"/>
        <v/>
      </c>
      <c r="T72" s="44"/>
      <c r="AR72" s="4" t="str">
        <f t="shared" si="10"/>
        <v/>
      </c>
    </row>
    <row r="73" spans="4:44" s="8" customFormat="1" x14ac:dyDescent="0.25">
      <c r="D73" s="49" t="str">
        <f t="shared" si="6"/>
        <v/>
      </c>
      <c r="F73" s="5" t="str">
        <f t="shared" si="7"/>
        <v/>
      </c>
      <c r="I73" s="52">
        <f t="shared" ca="1" si="11"/>
        <v>46149</v>
      </c>
      <c r="K73" s="39" t="str">
        <f t="shared" si="8"/>
        <v/>
      </c>
      <c r="R73" s="46"/>
      <c r="S73" s="44" t="str">
        <f t="shared" si="9"/>
        <v/>
      </c>
      <c r="T73" s="46"/>
      <c r="AR73" s="4" t="str">
        <f t="shared" si="10"/>
        <v/>
      </c>
    </row>
    <row r="74" spans="4:44" s="5" customFormat="1" x14ac:dyDescent="0.25">
      <c r="D74" s="49" t="str">
        <f t="shared" si="6"/>
        <v/>
      </c>
      <c r="F74" s="5" t="str">
        <f t="shared" si="7"/>
        <v/>
      </c>
      <c r="I74" s="7">
        <f t="shared" ca="1" si="11"/>
        <v>46149</v>
      </c>
      <c r="K74" s="39" t="str">
        <f t="shared" si="8"/>
        <v/>
      </c>
      <c r="R74" s="44"/>
      <c r="S74" s="44" t="str">
        <f t="shared" si="9"/>
        <v/>
      </c>
      <c r="T74" s="44"/>
      <c r="AR74" s="4" t="str">
        <f t="shared" si="10"/>
        <v/>
      </c>
    </row>
    <row r="75" spans="4:44" s="8" customFormat="1" x14ac:dyDescent="0.25">
      <c r="D75" s="49" t="str">
        <f t="shared" si="6"/>
        <v/>
      </c>
      <c r="F75" s="5" t="str">
        <f t="shared" si="7"/>
        <v/>
      </c>
      <c r="I75" s="52">
        <f t="shared" ca="1" si="11"/>
        <v>46149</v>
      </c>
      <c r="K75" s="39" t="str">
        <f t="shared" si="8"/>
        <v/>
      </c>
      <c r="R75" s="46"/>
      <c r="S75" s="44" t="str">
        <f t="shared" si="9"/>
        <v/>
      </c>
      <c r="T75" s="46"/>
      <c r="AR75" s="4" t="str">
        <f t="shared" si="10"/>
        <v/>
      </c>
    </row>
    <row r="76" spans="4:44" s="5" customFormat="1" x14ac:dyDescent="0.25">
      <c r="D76" s="49" t="str">
        <f t="shared" si="6"/>
        <v/>
      </c>
      <c r="F76" s="5" t="str">
        <f t="shared" si="7"/>
        <v/>
      </c>
      <c r="I76" s="7">
        <f t="shared" ca="1" si="11"/>
        <v>46149</v>
      </c>
      <c r="K76" s="39" t="str">
        <f t="shared" si="8"/>
        <v/>
      </c>
      <c r="R76" s="44"/>
      <c r="S76" s="44" t="str">
        <f t="shared" si="9"/>
        <v/>
      </c>
      <c r="T76" s="44"/>
      <c r="AR76" s="4" t="str">
        <f t="shared" si="10"/>
        <v/>
      </c>
    </row>
    <row r="77" spans="4:44" s="8" customFormat="1" x14ac:dyDescent="0.25">
      <c r="D77" s="49" t="str">
        <f t="shared" si="6"/>
        <v/>
      </c>
      <c r="F77" s="5" t="str">
        <f t="shared" si="7"/>
        <v/>
      </c>
      <c r="I77" s="52">
        <f t="shared" ca="1" si="11"/>
        <v>46149</v>
      </c>
      <c r="K77" s="39" t="str">
        <f t="shared" si="8"/>
        <v/>
      </c>
      <c r="R77" s="46"/>
      <c r="S77" s="44" t="str">
        <f t="shared" si="9"/>
        <v/>
      </c>
      <c r="T77" s="46"/>
      <c r="AR77" s="4" t="str">
        <f t="shared" si="10"/>
        <v/>
      </c>
    </row>
    <row r="78" spans="4:44" s="5" customFormat="1" x14ac:dyDescent="0.25">
      <c r="D78" s="49" t="str">
        <f t="shared" si="6"/>
        <v/>
      </c>
      <c r="F78" s="5" t="str">
        <f t="shared" si="7"/>
        <v/>
      </c>
      <c r="I78" s="7">
        <f t="shared" ca="1" si="11"/>
        <v>46149</v>
      </c>
      <c r="K78" s="39" t="str">
        <f t="shared" si="8"/>
        <v/>
      </c>
      <c r="R78" s="44"/>
      <c r="S78" s="44" t="str">
        <f t="shared" si="9"/>
        <v/>
      </c>
      <c r="T78" s="44"/>
      <c r="AR78" s="4" t="str">
        <f t="shared" si="10"/>
        <v/>
      </c>
    </row>
    <row r="79" spans="4:44" s="8" customFormat="1" x14ac:dyDescent="0.25">
      <c r="D79" s="49" t="str">
        <f t="shared" si="6"/>
        <v/>
      </c>
      <c r="F79" s="5" t="str">
        <f t="shared" si="7"/>
        <v/>
      </c>
      <c r="I79" s="52">
        <f t="shared" ca="1" si="11"/>
        <v>46149</v>
      </c>
      <c r="K79" s="39" t="str">
        <f t="shared" si="8"/>
        <v/>
      </c>
      <c r="R79" s="46"/>
      <c r="S79" s="44" t="str">
        <f t="shared" si="9"/>
        <v/>
      </c>
      <c r="T79" s="46"/>
      <c r="AR79" s="4" t="str">
        <f t="shared" si="10"/>
        <v/>
      </c>
    </row>
    <row r="80" spans="4:44" s="5" customFormat="1" x14ac:dyDescent="0.25">
      <c r="D80" s="49" t="str">
        <f t="shared" si="6"/>
        <v/>
      </c>
      <c r="F80" s="5" t="str">
        <f t="shared" si="7"/>
        <v/>
      </c>
      <c r="I80" s="7">
        <f t="shared" ca="1" si="11"/>
        <v>46149</v>
      </c>
      <c r="K80" s="39" t="str">
        <f t="shared" si="8"/>
        <v/>
      </c>
      <c r="R80" s="44"/>
      <c r="S80" s="44" t="str">
        <f t="shared" si="9"/>
        <v/>
      </c>
      <c r="T80" s="44"/>
      <c r="AR80" s="4" t="str">
        <f t="shared" si="10"/>
        <v/>
      </c>
    </row>
    <row r="81" spans="4:44" s="8" customFormat="1" x14ac:dyDescent="0.25">
      <c r="D81" s="49" t="str">
        <f t="shared" si="6"/>
        <v/>
      </c>
      <c r="F81" s="5" t="str">
        <f t="shared" si="7"/>
        <v/>
      </c>
      <c r="I81" s="52">
        <f t="shared" ca="1" si="11"/>
        <v>46149</v>
      </c>
      <c r="K81" s="39" t="str">
        <f t="shared" si="8"/>
        <v/>
      </c>
      <c r="R81" s="46"/>
      <c r="S81" s="44" t="str">
        <f t="shared" si="9"/>
        <v/>
      </c>
      <c r="T81" s="46"/>
      <c r="AR81" s="4" t="str">
        <f t="shared" si="10"/>
        <v/>
      </c>
    </row>
    <row r="82" spans="4:44" s="5" customFormat="1" x14ac:dyDescent="0.25">
      <c r="D82" s="49" t="str">
        <f t="shared" si="6"/>
        <v/>
      </c>
      <c r="F82" s="5" t="str">
        <f t="shared" si="7"/>
        <v/>
      </c>
      <c r="I82" s="7">
        <f t="shared" ca="1" si="11"/>
        <v>46149</v>
      </c>
      <c r="K82" s="39" t="str">
        <f t="shared" si="8"/>
        <v/>
      </c>
      <c r="R82" s="44"/>
      <c r="S82" s="44" t="str">
        <f t="shared" si="9"/>
        <v/>
      </c>
      <c r="T82" s="44"/>
      <c r="AR82" s="4" t="str">
        <f t="shared" si="10"/>
        <v/>
      </c>
    </row>
    <row r="83" spans="4:44" s="8" customFormat="1" x14ac:dyDescent="0.25">
      <c r="D83" s="49" t="str">
        <f t="shared" si="6"/>
        <v/>
      </c>
      <c r="F83" s="5" t="str">
        <f t="shared" si="7"/>
        <v/>
      </c>
      <c r="I83" s="52">
        <f t="shared" ca="1" si="11"/>
        <v>46149</v>
      </c>
      <c r="K83" s="39" t="str">
        <f t="shared" si="8"/>
        <v/>
      </c>
      <c r="R83" s="46"/>
      <c r="S83" s="44" t="str">
        <f t="shared" si="9"/>
        <v/>
      </c>
      <c r="T83" s="46"/>
      <c r="AR83" s="4" t="str">
        <f t="shared" si="10"/>
        <v/>
      </c>
    </row>
    <row r="84" spans="4:44" s="5" customFormat="1" x14ac:dyDescent="0.25">
      <c r="D84" s="49" t="str">
        <f t="shared" si="6"/>
        <v/>
      </c>
      <c r="F84" s="5" t="str">
        <f t="shared" si="7"/>
        <v/>
      </c>
      <c r="I84" s="7">
        <f t="shared" ca="1" si="11"/>
        <v>46149</v>
      </c>
      <c r="K84" s="39" t="str">
        <f t="shared" si="8"/>
        <v/>
      </c>
      <c r="R84" s="44"/>
      <c r="S84" s="44" t="str">
        <f t="shared" si="9"/>
        <v/>
      </c>
      <c r="T84" s="44"/>
      <c r="AR84" s="4" t="str">
        <f t="shared" si="10"/>
        <v/>
      </c>
    </row>
    <row r="85" spans="4:44" s="8" customFormat="1" x14ac:dyDescent="0.25">
      <c r="D85" s="49" t="str">
        <f t="shared" si="6"/>
        <v/>
      </c>
      <c r="F85" s="5" t="str">
        <f t="shared" si="7"/>
        <v/>
      </c>
      <c r="I85" s="52">
        <f t="shared" ca="1" si="11"/>
        <v>46149</v>
      </c>
      <c r="K85" s="39" t="str">
        <f t="shared" si="8"/>
        <v/>
      </c>
      <c r="R85" s="46"/>
      <c r="S85" s="44" t="str">
        <f t="shared" si="9"/>
        <v/>
      </c>
      <c r="T85" s="46"/>
      <c r="AR85" s="4" t="str">
        <f t="shared" si="10"/>
        <v/>
      </c>
    </row>
    <row r="86" spans="4:44" s="5" customFormat="1" x14ac:dyDescent="0.25">
      <c r="D86" s="49" t="str">
        <f t="shared" si="6"/>
        <v/>
      </c>
      <c r="F86" s="5" t="str">
        <f t="shared" si="7"/>
        <v/>
      </c>
      <c r="I86" s="7">
        <f t="shared" ca="1" si="11"/>
        <v>46149</v>
      </c>
      <c r="K86" s="39" t="str">
        <f t="shared" si="8"/>
        <v/>
      </c>
      <c r="R86" s="44"/>
      <c r="S86" s="44" t="str">
        <f t="shared" si="9"/>
        <v/>
      </c>
      <c r="T86" s="44"/>
      <c r="AR86" s="4" t="str">
        <f t="shared" si="10"/>
        <v/>
      </c>
    </row>
    <row r="87" spans="4:44" s="8" customFormat="1" x14ac:dyDescent="0.25">
      <c r="D87" s="49" t="str">
        <f t="shared" si="6"/>
        <v/>
      </c>
      <c r="F87" s="5" t="str">
        <f t="shared" si="7"/>
        <v/>
      </c>
      <c r="I87" s="52">
        <f t="shared" ca="1" si="11"/>
        <v>46149</v>
      </c>
      <c r="K87" s="39" t="str">
        <f t="shared" si="8"/>
        <v/>
      </c>
      <c r="R87" s="46"/>
      <c r="S87" s="44" t="str">
        <f t="shared" si="9"/>
        <v/>
      </c>
      <c r="T87" s="46"/>
      <c r="AR87" s="4" t="str">
        <f t="shared" si="10"/>
        <v/>
      </c>
    </row>
    <row r="88" spans="4:44" s="5" customFormat="1" x14ac:dyDescent="0.25">
      <c r="D88" s="49" t="str">
        <f t="shared" si="6"/>
        <v/>
      </c>
      <c r="F88" s="5" t="str">
        <f t="shared" si="7"/>
        <v/>
      </c>
      <c r="I88" s="7">
        <f t="shared" ca="1" si="11"/>
        <v>46149</v>
      </c>
      <c r="K88" s="39" t="str">
        <f t="shared" si="8"/>
        <v/>
      </c>
      <c r="R88" s="44"/>
      <c r="S88" s="44" t="str">
        <f t="shared" si="9"/>
        <v/>
      </c>
      <c r="T88" s="44"/>
      <c r="AR88" s="4" t="str">
        <f t="shared" si="10"/>
        <v/>
      </c>
    </row>
    <row r="89" spans="4:44" s="8" customFormat="1" x14ac:dyDescent="0.25">
      <c r="D89" s="49" t="str">
        <f t="shared" si="6"/>
        <v/>
      </c>
      <c r="F89" s="5" t="str">
        <f t="shared" si="7"/>
        <v/>
      </c>
      <c r="I89" s="52">
        <f t="shared" ca="1" si="11"/>
        <v>46149</v>
      </c>
      <c r="K89" s="39" t="str">
        <f t="shared" si="8"/>
        <v/>
      </c>
      <c r="R89" s="46"/>
      <c r="S89" s="44" t="str">
        <f t="shared" si="9"/>
        <v/>
      </c>
      <c r="T89" s="46"/>
      <c r="AR89" s="4" t="str">
        <f t="shared" si="10"/>
        <v/>
      </c>
    </row>
    <row r="90" spans="4:44" s="5" customFormat="1" x14ac:dyDescent="0.25">
      <c r="D90" s="49" t="str">
        <f t="shared" si="6"/>
        <v/>
      </c>
      <c r="F90" s="5" t="str">
        <f t="shared" si="7"/>
        <v/>
      </c>
      <c r="I90" s="7">
        <f t="shared" ca="1" si="11"/>
        <v>46149</v>
      </c>
      <c r="K90" s="39" t="str">
        <f t="shared" si="8"/>
        <v/>
      </c>
      <c r="R90" s="44"/>
      <c r="S90" s="44" t="str">
        <f t="shared" si="9"/>
        <v/>
      </c>
      <c r="T90" s="44"/>
      <c r="AR90" s="4" t="str">
        <f t="shared" si="10"/>
        <v/>
      </c>
    </row>
    <row r="91" spans="4:44" s="8" customFormat="1" x14ac:dyDescent="0.25">
      <c r="D91" s="49" t="str">
        <f t="shared" si="6"/>
        <v/>
      </c>
      <c r="F91" s="5" t="str">
        <f t="shared" si="7"/>
        <v/>
      </c>
      <c r="I91" s="52">
        <f t="shared" ca="1" si="11"/>
        <v>46149</v>
      </c>
      <c r="K91" s="39" t="str">
        <f t="shared" si="8"/>
        <v/>
      </c>
      <c r="R91" s="46"/>
      <c r="S91" s="44" t="str">
        <f t="shared" si="9"/>
        <v/>
      </c>
      <c r="T91" s="46"/>
      <c r="AR91" s="4" t="str">
        <f t="shared" si="10"/>
        <v/>
      </c>
    </row>
    <row r="92" spans="4:44" s="5" customFormat="1" x14ac:dyDescent="0.25">
      <c r="D92" s="49" t="str">
        <f t="shared" si="6"/>
        <v/>
      </c>
      <c r="F92" s="5" t="str">
        <f t="shared" si="7"/>
        <v/>
      </c>
      <c r="I92" s="7">
        <f t="shared" ca="1" si="11"/>
        <v>46149</v>
      </c>
      <c r="K92" s="39" t="str">
        <f t="shared" si="8"/>
        <v/>
      </c>
      <c r="R92" s="44"/>
      <c r="S92" s="44" t="str">
        <f t="shared" si="9"/>
        <v/>
      </c>
      <c r="T92" s="44"/>
      <c r="AR92" s="4" t="str">
        <f t="shared" si="10"/>
        <v/>
      </c>
    </row>
    <row r="93" spans="4:44" s="8" customFormat="1" x14ac:dyDescent="0.25">
      <c r="D93" s="49" t="str">
        <f t="shared" si="6"/>
        <v/>
      </c>
      <c r="F93" s="5" t="str">
        <f t="shared" si="7"/>
        <v/>
      </c>
      <c r="I93" s="52">
        <f t="shared" ca="1" si="11"/>
        <v>46149</v>
      </c>
      <c r="K93" s="39" t="str">
        <f t="shared" si="8"/>
        <v/>
      </c>
      <c r="R93" s="46"/>
      <c r="S93" s="44" t="str">
        <f t="shared" si="9"/>
        <v/>
      </c>
      <c r="T93" s="46"/>
      <c r="AR93" s="4" t="str">
        <f t="shared" si="10"/>
        <v/>
      </c>
    </row>
    <row r="94" spans="4:44" s="5" customFormat="1" x14ac:dyDescent="0.25">
      <c r="D94" s="49" t="str">
        <f t="shared" si="6"/>
        <v/>
      </c>
      <c r="F94" s="5" t="str">
        <f t="shared" si="7"/>
        <v/>
      </c>
      <c r="I94" s="7">
        <f t="shared" ca="1" si="11"/>
        <v>46149</v>
      </c>
      <c r="K94" s="39" t="str">
        <f t="shared" si="8"/>
        <v/>
      </c>
      <c r="R94" s="44"/>
      <c r="S94" s="44" t="str">
        <f t="shared" si="9"/>
        <v/>
      </c>
      <c r="T94" s="44"/>
      <c r="AR94" s="4" t="str">
        <f t="shared" si="10"/>
        <v/>
      </c>
    </row>
    <row r="95" spans="4:44" s="8" customFormat="1" x14ac:dyDescent="0.25">
      <c r="D95" s="49" t="str">
        <f t="shared" si="6"/>
        <v/>
      </c>
      <c r="F95" s="5" t="str">
        <f t="shared" si="7"/>
        <v/>
      </c>
      <c r="I95" s="52">
        <f t="shared" ca="1" si="11"/>
        <v>46149</v>
      </c>
      <c r="K95" s="39" t="str">
        <f t="shared" si="8"/>
        <v/>
      </c>
      <c r="R95" s="46"/>
      <c r="S95" s="44" t="str">
        <f t="shared" si="9"/>
        <v/>
      </c>
      <c r="T95" s="46"/>
      <c r="AR95" s="4" t="str">
        <f t="shared" si="10"/>
        <v/>
      </c>
    </row>
    <row r="96" spans="4:44" s="5" customFormat="1" x14ac:dyDescent="0.25">
      <c r="D96" s="49" t="str">
        <f t="shared" si="6"/>
        <v/>
      </c>
      <c r="F96" s="5" t="str">
        <f t="shared" si="7"/>
        <v/>
      </c>
      <c r="I96" s="7">
        <f ca="1">TODAY()</f>
        <v>46149</v>
      </c>
      <c r="K96" s="39" t="str">
        <f t="shared" si="8"/>
        <v/>
      </c>
      <c r="R96" s="44"/>
      <c r="S96" s="44" t="str">
        <f t="shared" si="9"/>
        <v/>
      </c>
      <c r="T96" s="44"/>
      <c r="AR96" s="4" t="str">
        <f t="shared" si="10"/>
        <v/>
      </c>
    </row>
    <row r="97" spans="4:44" s="8" customFormat="1" x14ac:dyDescent="0.25">
      <c r="D97" s="49" t="str">
        <f t="shared" si="6"/>
        <v/>
      </c>
      <c r="F97" s="5" t="str">
        <f t="shared" si="7"/>
        <v/>
      </c>
      <c r="I97" s="52">
        <f t="shared" ref="I97:I130" ca="1" si="12">TODAY()</f>
        <v>46149</v>
      </c>
      <c r="K97" s="39" t="str">
        <f t="shared" si="8"/>
        <v/>
      </c>
      <c r="R97" s="46"/>
      <c r="S97" s="44" t="str">
        <f t="shared" si="9"/>
        <v/>
      </c>
      <c r="T97" s="46"/>
      <c r="AR97" s="4" t="str">
        <f t="shared" si="10"/>
        <v/>
      </c>
    </row>
    <row r="98" spans="4:44" s="5" customFormat="1" x14ac:dyDescent="0.25">
      <c r="D98" s="49" t="str">
        <f t="shared" si="6"/>
        <v/>
      </c>
      <c r="F98" s="5" t="str">
        <f t="shared" si="7"/>
        <v/>
      </c>
      <c r="I98" s="7">
        <f t="shared" ca="1" si="12"/>
        <v>46149</v>
      </c>
      <c r="K98" s="39" t="str">
        <f t="shared" si="8"/>
        <v/>
      </c>
      <c r="R98" s="44"/>
      <c r="S98" s="44" t="str">
        <f t="shared" si="9"/>
        <v/>
      </c>
      <c r="T98" s="44"/>
      <c r="AR98" s="4" t="str">
        <f t="shared" si="10"/>
        <v/>
      </c>
    </row>
    <row r="99" spans="4:44" s="8" customFormat="1" x14ac:dyDescent="0.25">
      <c r="D99" s="49" t="str">
        <f t="shared" si="6"/>
        <v/>
      </c>
      <c r="F99" s="5" t="str">
        <f t="shared" si="7"/>
        <v/>
      </c>
      <c r="I99" s="52">
        <f t="shared" ca="1" si="12"/>
        <v>46149</v>
      </c>
      <c r="K99" s="39" t="str">
        <f t="shared" si="8"/>
        <v/>
      </c>
      <c r="R99" s="46"/>
      <c r="S99" s="44" t="str">
        <f t="shared" si="9"/>
        <v/>
      </c>
      <c r="T99" s="46"/>
      <c r="AR99" s="4" t="str">
        <f t="shared" si="10"/>
        <v/>
      </c>
    </row>
    <row r="100" spans="4:44" s="5" customFormat="1" x14ac:dyDescent="0.25">
      <c r="D100" s="49" t="str">
        <f t="shared" si="6"/>
        <v/>
      </c>
      <c r="F100" s="5" t="str">
        <f t="shared" si="7"/>
        <v/>
      </c>
      <c r="I100" s="7">
        <f t="shared" ca="1" si="12"/>
        <v>46149</v>
      </c>
      <c r="K100" s="39" t="str">
        <f t="shared" si="8"/>
        <v/>
      </c>
      <c r="R100" s="44"/>
      <c r="S100" s="44" t="str">
        <f t="shared" si="9"/>
        <v/>
      </c>
      <c r="T100" s="44"/>
      <c r="AR100" s="4" t="str">
        <f t="shared" si="10"/>
        <v/>
      </c>
    </row>
    <row r="101" spans="4:44" s="8" customFormat="1" x14ac:dyDescent="0.25">
      <c r="D101" s="49" t="str">
        <f t="shared" si="6"/>
        <v/>
      </c>
      <c r="F101" s="5" t="str">
        <f t="shared" si="7"/>
        <v/>
      </c>
      <c r="I101" s="52">
        <f t="shared" ca="1" si="12"/>
        <v>46149</v>
      </c>
      <c r="K101" s="39" t="str">
        <f t="shared" si="8"/>
        <v/>
      </c>
      <c r="R101" s="46"/>
      <c r="S101" s="44" t="str">
        <f t="shared" si="9"/>
        <v/>
      </c>
      <c r="T101" s="46"/>
      <c r="AR101" s="4" t="str">
        <f t="shared" si="10"/>
        <v/>
      </c>
    </row>
    <row r="102" spans="4:44" s="5" customFormat="1" x14ac:dyDescent="0.25">
      <c r="D102" s="49" t="str">
        <f t="shared" si="6"/>
        <v/>
      </c>
      <c r="F102" s="5" t="str">
        <f t="shared" si="7"/>
        <v/>
      </c>
      <c r="I102" s="7">
        <f t="shared" ca="1" si="12"/>
        <v>46149</v>
      </c>
      <c r="K102" s="39" t="str">
        <f t="shared" si="8"/>
        <v/>
      </c>
      <c r="R102" s="44"/>
      <c r="S102" s="44" t="str">
        <f t="shared" si="9"/>
        <v/>
      </c>
      <c r="T102" s="44"/>
      <c r="AR102" s="4" t="str">
        <f t="shared" si="10"/>
        <v/>
      </c>
    </row>
    <row r="103" spans="4:44" s="8" customFormat="1" x14ac:dyDescent="0.25">
      <c r="D103" s="49" t="str">
        <f t="shared" si="6"/>
        <v/>
      </c>
      <c r="F103" s="5" t="str">
        <f t="shared" si="7"/>
        <v/>
      </c>
      <c r="I103" s="52">
        <f t="shared" ca="1" si="12"/>
        <v>46149</v>
      </c>
      <c r="K103" s="39" t="str">
        <f t="shared" si="8"/>
        <v/>
      </c>
      <c r="R103" s="46"/>
      <c r="S103" s="44" t="str">
        <f t="shared" si="9"/>
        <v/>
      </c>
      <c r="T103" s="46"/>
      <c r="AR103" s="4" t="str">
        <f t="shared" si="10"/>
        <v/>
      </c>
    </row>
    <row r="104" spans="4:44" s="5" customFormat="1" x14ac:dyDescent="0.25">
      <c r="D104" s="49" t="str">
        <f t="shared" si="6"/>
        <v/>
      </c>
      <c r="F104" s="5" t="str">
        <f t="shared" si="7"/>
        <v/>
      </c>
      <c r="I104" s="7">
        <f t="shared" ca="1" si="12"/>
        <v>46149</v>
      </c>
      <c r="K104" s="39" t="str">
        <f t="shared" si="8"/>
        <v/>
      </c>
      <c r="R104" s="44"/>
      <c r="S104" s="44" t="str">
        <f t="shared" si="9"/>
        <v/>
      </c>
      <c r="T104" s="44"/>
      <c r="AR104" s="4" t="str">
        <f t="shared" si="10"/>
        <v/>
      </c>
    </row>
    <row r="105" spans="4:44" s="8" customFormat="1" x14ac:dyDescent="0.25">
      <c r="D105" s="49" t="str">
        <f t="shared" si="6"/>
        <v/>
      </c>
      <c r="F105" s="5" t="str">
        <f t="shared" si="7"/>
        <v/>
      </c>
      <c r="I105" s="52">
        <f t="shared" ca="1" si="12"/>
        <v>46149</v>
      </c>
      <c r="K105" s="39" t="str">
        <f t="shared" si="8"/>
        <v/>
      </c>
      <c r="R105" s="46"/>
      <c r="S105" s="44" t="str">
        <f t="shared" si="9"/>
        <v/>
      </c>
      <c r="T105" s="46"/>
      <c r="AR105" s="4" t="str">
        <f t="shared" si="10"/>
        <v/>
      </c>
    </row>
    <row r="106" spans="4:44" s="5" customFormat="1" x14ac:dyDescent="0.25">
      <c r="D106" s="49" t="str">
        <f t="shared" si="6"/>
        <v/>
      </c>
      <c r="F106" s="5" t="str">
        <f t="shared" si="7"/>
        <v/>
      </c>
      <c r="I106" s="7">
        <f t="shared" ca="1" si="12"/>
        <v>46149</v>
      </c>
      <c r="K106" s="39" t="str">
        <f t="shared" si="8"/>
        <v/>
      </c>
      <c r="R106" s="44"/>
      <c r="S106" s="44" t="str">
        <f t="shared" si="9"/>
        <v/>
      </c>
      <c r="T106" s="44"/>
      <c r="AR106" s="4" t="str">
        <f t="shared" si="10"/>
        <v/>
      </c>
    </row>
    <row r="107" spans="4:44" s="8" customFormat="1" x14ac:dyDescent="0.25">
      <c r="D107" s="49" t="str">
        <f t="shared" si="6"/>
        <v/>
      </c>
      <c r="F107" s="5" t="str">
        <f t="shared" si="7"/>
        <v/>
      </c>
      <c r="I107" s="52">
        <f t="shared" ca="1" si="12"/>
        <v>46149</v>
      </c>
      <c r="K107" s="39" t="str">
        <f t="shared" si="8"/>
        <v/>
      </c>
      <c r="R107" s="46"/>
      <c r="S107" s="44" t="str">
        <f t="shared" si="9"/>
        <v/>
      </c>
      <c r="T107" s="46"/>
      <c r="AR107" s="4" t="str">
        <f t="shared" si="10"/>
        <v/>
      </c>
    </row>
    <row r="108" spans="4:44" s="5" customFormat="1" x14ac:dyDescent="0.25">
      <c r="D108" s="49" t="str">
        <f t="shared" si="6"/>
        <v/>
      </c>
      <c r="F108" s="5" t="str">
        <f t="shared" si="7"/>
        <v/>
      </c>
      <c r="I108" s="7">
        <f t="shared" ca="1" si="12"/>
        <v>46149</v>
      </c>
      <c r="K108" s="39" t="str">
        <f t="shared" si="8"/>
        <v/>
      </c>
      <c r="R108" s="44"/>
      <c r="S108" s="44" t="str">
        <f t="shared" si="9"/>
        <v/>
      </c>
      <c r="T108" s="44"/>
      <c r="AR108" s="4" t="str">
        <f t="shared" si="10"/>
        <v/>
      </c>
    </row>
    <row r="109" spans="4:44" s="8" customFormat="1" x14ac:dyDescent="0.25">
      <c r="D109" s="49" t="str">
        <f t="shared" si="6"/>
        <v/>
      </c>
      <c r="F109" s="5" t="str">
        <f t="shared" si="7"/>
        <v/>
      </c>
      <c r="I109" s="52">
        <f t="shared" ca="1" si="12"/>
        <v>46149</v>
      </c>
      <c r="K109" s="39" t="str">
        <f t="shared" si="8"/>
        <v/>
      </c>
      <c r="R109" s="46"/>
      <c r="S109" s="44" t="str">
        <f t="shared" si="9"/>
        <v/>
      </c>
      <c r="T109" s="46"/>
      <c r="AR109" s="4" t="str">
        <f t="shared" si="10"/>
        <v/>
      </c>
    </row>
    <row r="110" spans="4:44" s="5" customFormat="1" x14ac:dyDescent="0.25">
      <c r="D110" s="49" t="str">
        <f t="shared" si="6"/>
        <v/>
      </c>
      <c r="F110" s="5" t="str">
        <f t="shared" si="7"/>
        <v/>
      </c>
      <c r="I110" s="7">
        <f t="shared" ca="1" si="12"/>
        <v>46149</v>
      </c>
      <c r="K110" s="39" t="str">
        <f t="shared" si="8"/>
        <v/>
      </c>
      <c r="R110" s="44"/>
      <c r="S110" s="44" t="str">
        <f t="shared" si="9"/>
        <v/>
      </c>
      <c r="T110" s="44"/>
      <c r="AR110" s="4" t="str">
        <f t="shared" si="10"/>
        <v/>
      </c>
    </row>
    <row r="111" spans="4:44" s="8" customFormat="1" x14ac:dyDescent="0.25">
      <c r="D111" s="49" t="str">
        <f t="shared" si="6"/>
        <v/>
      </c>
      <c r="F111" s="5" t="str">
        <f t="shared" si="7"/>
        <v/>
      </c>
      <c r="I111" s="52">
        <f t="shared" ca="1" si="12"/>
        <v>46149</v>
      </c>
      <c r="K111" s="39" t="str">
        <f t="shared" si="8"/>
        <v/>
      </c>
      <c r="R111" s="46"/>
      <c r="S111" s="44" t="str">
        <f t="shared" si="9"/>
        <v/>
      </c>
      <c r="T111" s="46"/>
      <c r="AR111" s="4" t="str">
        <f t="shared" si="10"/>
        <v/>
      </c>
    </row>
    <row r="112" spans="4:44" s="5" customFormat="1" x14ac:dyDescent="0.25">
      <c r="D112" s="49" t="str">
        <f t="shared" si="6"/>
        <v/>
      </c>
      <c r="F112" s="5" t="str">
        <f t="shared" si="7"/>
        <v/>
      </c>
      <c r="I112" s="7">
        <f t="shared" ca="1" si="12"/>
        <v>46149</v>
      </c>
      <c r="K112" s="39" t="str">
        <f t="shared" si="8"/>
        <v/>
      </c>
      <c r="R112" s="44"/>
      <c r="S112" s="44" t="str">
        <f t="shared" si="9"/>
        <v/>
      </c>
      <c r="T112" s="44"/>
      <c r="AR112" s="4" t="str">
        <f t="shared" si="10"/>
        <v/>
      </c>
    </row>
    <row r="113" spans="4:44" s="8" customFormat="1" x14ac:dyDescent="0.25">
      <c r="D113" s="49" t="str">
        <f t="shared" si="6"/>
        <v/>
      </c>
      <c r="F113" s="5" t="str">
        <f t="shared" si="7"/>
        <v/>
      </c>
      <c r="I113" s="52">
        <f t="shared" ca="1" si="12"/>
        <v>46149</v>
      </c>
      <c r="K113" s="39" t="str">
        <f t="shared" si="8"/>
        <v/>
      </c>
      <c r="R113" s="46"/>
      <c r="S113" s="44" t="str">
        <f t="shared" si="9"/>
        <v/>
      </c>
      <c r="T113" s="46"/>
      <c r="AR113" s="4" t="str">
        <f t="shared" si="10"/>
        <v/>
      </c>
    </row>
    <row r="114" spans="4:44" s="5" customFormat="1" x14ac:dyDescent="0.25">
      <c r="D114" s="49" t="str">
        <f t="shared" si="6"/>
        <v/>
      </c>
      <c r="F114" s="5" t="str">
        <f t="shared" si="7"/>
        <v/>
      </c>
      <c r="I114" s="7">
        <f t="shared" ca="1" si="12"/>
        <v>46149</v>
      </c>
      <c r="K114" s="39" t="str">
        <f t="shared" si="8"/>
        <v/>
      </c>
      <c r="R114" s="44"/>
      <c r="S114" s="44" t="str">
        <f t="shared" si="9"/>
        <v/>
      </c>
      <c r="T114" s="44"/>
      <c r="AR114" s="4" t="str">
        <f t="shared" si="10"/>
        <v/>
      </c>
    </row>
    <row r="115" spans="4:44" s="8" customFormat="1" x14ac:dyDescent="0.25">
      <c r="D115" s="49" t="str">
        <f t="shared" si="6"/>
        <v/>
      </c>
      <c r="F115" s="5" t="str">
        <f t="shared" si="7"/>
        <v/>
      </c>
      <c r="I115" s="52">
        <f t="shared" ca="1" si="12"/>
        <v>46149</v>
      </c>
      <c r="K115" s="39" t="str">
        <f t="shared" si="8"/>
        <v/>
      </c>
      <c r="R115" s="46"/>
      <c r="S115" s="44" t="str">
        <f t="shared" si="9"/>
        <v/>
      </c>
      <c r="T115" s="46"/>
      <c r="AR115" s="4" t="str">
        <f t="shared" si="10"/>
        <v/>
      </c>
    </row>
    <row r="116" spans="4:44" s="5" customFormat="1" x14ac:dyDescent="0.25">
      <c r="D116" s="49" t="str">
        <f t="shared" si="6"/>
        <v/>
      </c>
      <c r="F116" s="5" t="str">
        <f t="shared" si="7"/>
        <v/>
      </c>
      <c r="I116" s="7">
        <f t="shared" ca="1" si="12"/>
        <v>46149</v>
      </c>
      <c r="K116" s="39" t="str">
        <f t="shared" si="8"/>
        <v/>
      </c>
      <c r="R116" s="44"/>
      <c r="S116" s="44" t="str">
        <f t="shared" si="9"/>
        <v/>
      </c>
      <c r="T116" s="44"/>
      <c r="AR116" s="4" t="str">
        <f t="shared" si="10"/>
        <v/>
      </c>
    </row>
    <row r="117" spans="4:44" s="8" customFormat="1" x14ac:dyDescent="0.25">
      <c r="D117" s="49" t="str">
        <f t="shared" si="6"/>
        <v/>
      </c>
      <c r="F117" s="5" t="str">
        <f t="shared" si="7"/>
        <v/>
      </c>
      <c r="I117" s="52">
        <f t="shared" ca="1" si="12"/>
        <v>46149</v>
      </c>
      <c r="K117" s="39" t="str">
        <f t="shared" si="8"/>
        <v/>
      </c>
      <c r="R117" s="46"/>
      <c r="S117" s="44" t="str">
        <f t="shared" si="9"/>
        <v/>
      </c>
      <c r="T117" s="46"/>
      <c r="AR117" s="4" t="str">
        <f t="shared" si="10"/>
        <v/>
      </c>
    </row>
    <row r="118" spans="4:44" s="5" customFormat="1" x14ac:dyDescent="0.25">
      <c r="D118" s="49" t="str">
        <f t="shared" si="6"/>
        <v/>
      </c>
      <c r="F118" s="5" t="str">
        <f t="shared" si="7"/>
        <v/>
      </c>
      <c r="I118" s="7">
        <f t="shared" ca="1" si="12"/>
        <v>46149</v>
      </c>
      <c r="K118" s="39" t="str">
        <f t="shared" si="8"/>
        <v/>
      </c>
      <c r="R118" s="44"/>
      <c r="S118" s="44" t="str">
        <f t="shared" si="9"/>
        <v/>
      </c>
      <c r="T118" s="44"/>
      <c r="AR118" s="4" t="str">
        <f t="shared" si="10"/>
        <v/>
      </c>
    </row>
    <row r="119" spans="4:44" s="8" customFormat="1" x14ac:dyDescent="0.25">
      <c r="D119" s="49" t="str">
        <f t="shared" si="6"/>
        <v/>
      </c>
      <c r="F119" s="5" t="str">
        <f t="shared" si="7"/>
        <v/>
      </c>
      <c r="I119" s="52">
        <f t="shared" ca="1" si="12"/>
        <v>46149</v>
      </c>
      <c r="K119" s="39" t="str">
        <f t="shared" si="8"/>
        <v/>
      </c>
      <c r="R119" s="46"/>
      <c r="S119" s="44" t="str">
        <f t="shared" si="9"/>
        <v/>
      </c>
      <c r="T119" s="46"/>
      <c r="AR119" s="4" t="str">
        <f t="shared" si="10"/>
        <v/>
      </c>
    </row>
    <row r="120" spans="4:44" s="5" customFormat="1" x14ac:dyDescent="0.25">
      <c r="D120" s="49" t="str">
        <f t="shared" si="6"/>
        <v/>
      </c>
      <c r="F120" s="5" t="str">
        <f t="shared" si="7"/>
        <v/>
      </c>
      <c r="I120" s="7">
        <f t="shared" ca="1" si="12"/>
        <v>46149</v>
      </c>
      <c r="K120" s="39" t="str">
        <f t="shared" si="8"/>
        <v/>
      </c>
      <c r="R120" s="44"/>
      <c r="S120" s="44" t="str">
        <f t="shared" si="9"/>
        <v/>
      </c>
      <c r="T120" s="44"/>
      <c r="AR120" s="4" t="str">
        <f t="shared" si="10"/>
        <v/>
      </c>
    </row>
    <row r="121" spans="4:44" s="8" customFormat="1" x14ac:dyDescent="0.25">
      <c r="D121" s="49" t="str">
        <f t="shared" si="6"/>
        <v/>
      </c>
      <c r="F121" s="5" t="str">
        <f t="shared" si="7"/>
        <v/>
      </c>
      <c r="I121" s="52">
        <f t="shared" ca="1" si="12"/>
        <v>46149</v>
      </c>
      <c r="K121" s="39" t="str">
        <f t="shared" si="8"/>
        <v/>
      </c>
      <c r="R121" s="46"/>
      <c r="S121" s="44" t="str">
        <f t="shared" si="9"/>
        <v/>
      </c>
      <c r="T121" s="46"/>
      <c r="AR121" s="4" t="str">
        <f t="shared" si="10"/>
        <v/>
      </c>
    </row>
    <row r="122" spans="4:44" s="5" customFormat="1" x14ac:dyDescent="0.25">
      <c r="D122" s="49" t="str">
        <f t="shared" si="6"/>
        <v/>
      </c>
      <c r="F122" s="5" t="str">
        <f t="shared" si="7"/>
        <v/>
      </c>
      <c r="I122" s="7">
        <f t="shared" ca="1" si="12"/>
        <v>46149</v>
      </c>
      <c r="K122" s="39" t="str">
        <f t="shared" si="8"/>
        <v/>
      </c>
      <c r="R122" s="44"/>
      <c r="S122" s="44" t="str">
        <f t="shared" si="9"/>
        <v/>
      </c>
      <c r="T122" s="44"/>
      <c r="AR122" s="4" t="str">
        <f t="shared" si="10"/>
        <v/>
      </c>
    </row>
    <row r="123" spans="4:44" s="8" customFormat="1" x14ac:dyDescent="0.25">
      <c r="D123" s="49" t="str">
        <f t="shared" si="6"/>
        <v/>
      </c>
      <c r="F123" s="5" t="str">
        <f t="shared" si="7"/>
        <v/>
      </c>
      <c r="I123" s="52">
        <f t="shared" ca="1" si="12"/>
        <v>46149</v>
      </c>
      <c r="K123" s="39" t="str">
        <f t="shared" si="8"/>
        <v/>
      </c>
      <c r="R123" s="46"/>
      <c r="S123" s="44" t="str">
        <f t="shared" si="9"/>
        <v/>
      </c>
      <c r="T123" s="46"/>
      <c r="AR123" s="4" t="str">
        <f t="shared" si="10"/>
        <v/>
      </c>
    </row>
    <row r="124" spans="4:44" s="5" customFormat="1" x14ac:dyDescent="0.25">
      <c r="D124" s="49" t="str">
        <f t="shared" si="6"/>
        <v/>
      </c>
      <c r="F124" s="5" t="str">
        <f t="shared" si="7"/>
        <v/>
      </c>
      <c r="I124" s="7">
        <f t="shared" ca="1" si="12"/>
        <v>46149</v>
      </c>
      <c r="K124" s="39" t="str">
        <f t="shared" si="8"/>
        <v/>
      </c>
      <c r="R124" s="44"/>
      <c r="S124" s="44" t="str">
        <f t="shared" si="9"/>
        <v/>
      </c>
      <c r="T124" s="44"/>
      <c r="AR124" s="4" t="str">
        <f t="shared" si="10"/>
        <v/>
      </c>
    </row>
    <row r="125" spans="4:44" s="8" customFormat="1" x14ac:dyDescent="0.25">
      <c r="D125" s="49" t="str">
        <f t="shared" si="6"/>
        <v/>
      </c>
      <c r="F125" s="5" t="str">
        <f t="shared" si="7"/>
        <v/>
      </c>
      <c r="I125" s="52">
        <f ca="1">TODAY()</f>
        <v>46149</v>
      </c>
      <c r="K125" s="39" t="str">
        <f t="shared" si="8"/>
        <v/>
      </c>
      <c r="R125" s="46"/>
      <c r="S125" s="44" t="str">
        <f t="shared" si="9"/>
        <v/>
      </c>
      <c r="T125" s="46"/>
      <c r="AR125" s="4" t="str">
        <f t="shared" si="10"/>
        <v/>
      </c>
    </row>
    <row r="126" spans="4:44" s="5" customFormat="1" x14ac:dyDescent="0.25">
      <c r="D126" s="49" t="str">
        <f t="shared" si="6"/>
        <v/>
      </c>
      <c r="F126" s="5" t="str">
        <f t="shared" si="7"/>
        <v/>
      </c>
      <c r="I126" s="7">
        <f t="shared" ca="1" si="12"/>
        <v>46149</v>
      </c>
      <c r="K126" s="39" t="str">
        <f t="shared" si="8"/>
        <v/>
      </c>
      <c r="R126" s="44"/>
      <c r="S126" s="44" t="str">
        <f t="shared" si="9"/>
        <v/>
      </c>
      <c r="T126" s="44"/>
      <c r="AR126" s="4" t="str">
        <f t="shared" si="10"/>
        <v/>
      </c>
    </row>
    <row r="127" spans="4:44" s="8" customFormat="1" x14ac:dyDescent="0.25">
      <c r="D127" s="49" t="str">
        <f t="shared" si="6"/>
        <v/>
      </c>
      <c r="F127" s="5" t="str">
        <f t="shared" si="7"/>
        <v/>
      </c>
      <c r="I127" s="52">
        <f t="shared" ca="1" si="12"/>
        <v>46149</v>
      </c>
      <c r="K127" s="39" t="str">
        <f t="shared" si="8"/>
        <v/>
      </c>
      <c r="R127" s="46"/>
      <c r="S127" s="44" t="str">
        <f t="shared" si="9"/>
        <v/>
      </c>
      <c r="T127" s="46"/>
      <c r="AR127" s="4" t="str">
        <f t="shared" si="10"/>
        <v/>
      </c>
    </row>
    <row r="128" spans="4:44" s="5" customFormat="1" x14ac:dyDescent="0.25">
      <c r="D128" s="49" t="str">
        <f t="shared" si="6"/>
        <v/>
      </c>
      <c r="F128" s="5" t="str">
        <f t="shared" si="7"/>
        <v/>
      </c>
      <c r="I128" s="7">
        <f t="shared" ca="1" si="12"/>
        <v>46149</v>
      </c>
      <c r="K128" s="39" t="str">
        <f t="shared" si="8"/>
        <v/>
      </c>
      <c r="R128" s="44"/>
      <c r="S128" s="44" t="str">
        <f t="shared" si="9"/>
        <v/>
      </c>
      <c r="T128" s="44"/>
      <c r="AR128" s="4" t="str">
        <f t="shared" si="10"/>
        <v/>
      </c>
    </row>
    <row r="129" spans="4:44" s="8" customFormat="1" x14ac:dyDescent="0.25">
      <c r="D129" s="49" t="str">
        <f t="shared" si="6"/>
        <v/>
      </c>
      <c r="F129" s="5" t="str">
        <f t="shared" si="7"/>
        <v/>
      </c>
      <c r="I129" s="52">
        <f t="shared" ca="1" si="12"/>
        <v>46149</v>
      </c>
      <c r="K129" s="39" t="str">
        <f t="shared" si="8"/>
        <v/>
      </c>
      <c r="R129" s="46"/>
      <c r="S129" s="44" t="str">
        <f t="shared" si="9"/>
        <v/>
      </c>
      <c r="T129" s="46"/>
      <c r="AR129" s="4" t="str">
        <f t="shared" si="10"/>
        <v/>
      </c>
    </row>
    <row r="130" spans="4:44" s="5" customFormat="1" x14ac:dyDescent="0.25">
      <c r="D130" s="49" t="str">
        <f t="shared" si="6"/>
        <v/>
      </c>
      <c r="F130" s="5" t="str">
        <f t="shared" si="7"/>
        <v/>
      </c>
      <c r="I130" s="7">
        <f t="shared" ca="1" si="12"/>
        <v>46149</v>
      </c>
      <c r="K130" s="39" t="str">
        <f t="shared" si="8"/>
        <v/>
      </c>
      <c r="R130" s="44"/>
      <c r="S130" s="44" t="str">
        <f t="shared" si="9"/>
        <v/>
      </c>
      <c r="T130" s="44"/>
      <c r="AR130" s="4" t="str">
        <f t="shared" si="10"/>
        <v/>
      </c>
    </row>
    <row r="131" spans="4:44" s="8" customFormat="1" x14ac:dyDescent="0.25">
      <c r="D131" s="49" t="str">
        <f t="shared" ref="D131:D194" si="13">IF(TRIM(F131)="","",COUNTIF($F$2:$F$200,F131))</f>
        <v/>
      </c>
      <c r="F131" s="5" t="str">
        <f t="shared" ref="F131:F194" si="14">IF(AND(LEN(TRIM(G131))=0,LEN(TRIM(H131))=0),"",CONCATENATE(TRIM(G131),", ",TRIM(H131)))</f>
        <v/>
      </c>
      <c r="I131" s="52">
        <f ca="1">TODAY()</f>
        <v>46149</v>
      </c>
      <c r="K131" s="39" t="str">
        <f t="shared" ref="K131:K194" si="15">IF(AND(TRIM(A131)&lt;&gt;"",TRIM(J131)&lt;&gt;""),IFERROR(DATEDIF(J131,A131,"Y"),""),"")</f>
        <v/>
      </c>
      <c r="R131" s="46"/>
      <c r="S131" s="44" t="str">
        <f t="shared" ref="S131:S194" si="16">IFERROR(IF(OR(Q131="Outreach",Q131=""),"",R131),"")</f>
        <v/>
      </c>
      <c r="T131" s="46"/>
      <c r="AR131" s="4" t="str">
        <f t="shared" ref="AR131:AR194" si="17">IF(R131&lt;&gt;"",R131*1440,"")</f>
        <v/>
      </c>
    </row>
    <row r="132" spans="4:44" s="5" customFormat="1" x14ac:dyDescent="0.25">
      <c r="D132" s="49" t="str">
        <f t="shared" si="13"/>
        <v/>
      </c>
      <c r="F132" s="5" t="str">
        <f t="shared" si="14"/>
        <v/>
      </c>
      <c r="I132" s="7">
        <f t="shared" ref="I132:I174" ca="1" si="18">TODAY()</f>
        <v>46149</v>
      </c>
      <c r="K132" s="39" t="str">
        <f t="shared" si="15"/>
        <v/>
      </c>
      <c r="R132" s="44"/>
      <c r="S132" s="44" t="str">
        <f t="shared" si="16"/>
        <v/>
      </c>
      <c r="T132" s="44"/>
      <c r="AR132" s="4" t="str">
        <f t="shared" si="17"/>
        <v/>
      </c>
    </row>
    <row r="133" spans="4:44" s="8" customFormat="1" x14ac:dyDescent="0.25">
      <c r="D133" s="49" t="str">
        <f t="shared" si="13"/>
        <v/>
      </c>
      <c r="F133" s="5" t="str">
        <f t="shared" si="14"/>
        <v/>
      </c>
      <c r="I133" s="52">
        <f t="shared" ca="1" si="18"/>
        <v>46149</v>
      </c>
      <c r="K133" s="39" t="str">
        <f t="shared" si="15"/>
        <v/>
      </c>
      <c r="R133" s="46"/>
      <c r="S133" s="44" t="str">
        <f t="shared" si="16"/>
        <v/>
      </c>
      <c r="T133" s="46"/>
      <c r="AR133" s="4" t="str">
        <f t="shared" si="17"/>
        <v/>
      </c>
    </row>
    <row r="134" spans="4:44" s="5" customFormat="1" x14ac:dyDescent="0.25">
      <c r="D134" s="49" t="str">
        <f t="shared" si="13"/>
        <v/>
      </c>
      <c r="F134" s="5" t="str">
        <f t="shared" si="14"/>
        <v/>
      </c>
      <c r="I134" s="7">
        <f t="shared" ca="1" si="18"/>
        <v>46149</v>
      </c>
      <c r="K134" s="39" t="str">
        <f t="shared" si="15"/>
        <v/>
      </c>
      <c r="R134" s="44"/>
      <c r="S134" s="44" t="str">
        <f t="shared" si="16"/>
        <v/>
      </c>
      <c r="T134" s="44"/>
      <c r="AR134" s="4" t="str">
        <f t="shared" si="17"/>
        <v/>
      </c>
    </row>
    <row r="135" spans="4:44" s="8" customFormat="1" x14ac:dyDescent="0.25">
      <c r="D135" s="49" t="str">
        <f t="shared" si="13"/>
        <v/>
      </c>
      <c r="F135" s="5" t="str">
        <f t="shared" si="14"/>
        <v/>
      </c>
      <c r="I135" s="52">
        <f t="shared" ca="1" si="18"/>
        <v>46149</v>
      </c>
      <c r="K135" s="39" t="str">
        <f t="shared" si="15"/>
        <v/>
      </c>
      <c r="R135" s="46"/>
      <c r="S135" s="44" t="str">
        <f t="shared" si="16"/>
        <v/>
      </c>
      <c r="T135" s="46"/>
      <c r="AR135" s="4" t="str">
        <f t="shared" si="17"/>
        <v/>
      </c>
    </row>
    <row r="136" spans="4:44" s="5" customFormat="1" x14ac:dyDescent="0.25">
      <c r="D136" s="49" t="str">
        <f t="shared" si="13"/>
        <v/>
      </c>
      <c r="F136" s="5" t="str">
        <f t="shared" si="14"/>
        <v/>
      </c>
      <c r="I136" s="7">
        <f t="shared" ca="1" si="18"/>
        <v>46149</v>
      </c>
      <c r="K136" s="39" t="str">
        <f t="shared" si="15"/>
        <v/>
      </c>
      <c r="R136" s="44"/>
      <c r="S136" s="44" t="str">
        <f t="shared" si="16"/>
        <v/>
      </c>
      <c r="T136" s="44"/>
      <c r="AR136" s="4" t="str">
        <f t="shared" si="17"/>
        <v/>
      </c>
    </row>
    <row r="137" spans="4:44" s="8" customFormat="1" x14ac:dyDescent="0.25">
      <c r="D137" s="49" t="str">
        <f t="shared" si="13"/>
        <v/>
      </c>
      <c r="F137" s="5" t="str">
        <f t="shared" si="14"/>
        <v/>
      </c>
      <c r="I137" s="52">
        <f t="shared" ca="1" si="18"/>
        <v>46149</v>
      </c>
      <c r="K137" s="39" t="str">
        <f t="shared" si="15"/>
        <v/>
      </c>
      <c r="R137" s="46"/>
      <c r="S137" s="44" t="str">
        <f t="shared" si="16"/>
        <v/>
      </c>
      <c r="T137" s="46"/>
      <c r="AR137" s="4" t="str">
        <f t="shared" si="17"/>
        <v/>
      </c>
    </row>
    <row r="138" spans="4:44" s="5" customFormat="1" x14ac:dyDescent="0.25">
      <c r="D138" s="49" t="str">
        <f t="shared" si="13"/>
        <v/>
      </c>
      <c r="F138" s="5" t="str">
        <f t="shared" si="14"/>
        <v/>
      </c>
      <c r="I138" s="7">
        <f t="shared" ca="1" si="18"/>
        <v>46149</v>
      </c>
      <c r="K138" s="39" t="str">
        <f t="shared" si="15"/>
        <v/>
      </c>
      <c r="R138" s="44"/>
      <c r="S138" s="44" t="str">
        <f t="shared" si="16"/>
        <v/>
      </c>
      <c r="T138" s="44"/>
      <c r="AR138" s="4" t="str">
        <f t="shared" si="17"/>
        <v/>
      </c>
    </row>
    <row r="139" spans="4:44" s="8" customFormat="1" x14ac:dyDescent="0.25">
      <c r="D139" s="49" t="str">
        <f t="shared" si="13"/>
        <v/>
      </c>
      <c r="F139" s="5" t="str">
        <f t="shared" si="14"/>
        <v/>
      </c>
      <c r="I139" s="52">
        <f t="shared" ca="1" si="18"/>
        <v>46149</v>
      </c>
      <c r="K139" s="39" t="str">
        <f t="shared" si="15"/>
        <v/>
      </c>
      <c r="R139" s="46"/>
      <c r="S139" s="44" t="str">
        <f t="shared" si="16"/>
        <v/>
      </c>
      <c r="T139" s="46"/>
      <c r="AR139" s="4" t="str">
        <f t="shared" si="17"/>
        <v/>
      </c>
    </row>
    <row r="140" spans="4:44" s="5" customFormat="1" x14ac:dyDescent="0.25">
      <c r="D140" s="49" t="str">
        <f t="shared" si="13"/>
        <v/>
      </c>
      <c r="F140" s="5" t="str">
        <f t="shared" si="14"/>
        <v/>
      </c>
      <c r="I140" s="7">
        <f t="shared" ca="1" si="18"/>
        <v>46149</v>
      </c>
      <c r="K140" s="39" t="str">
        <f t="shared" si="15"/>
        <v/>
      </c>
      <c r="R140" s="44"/>
      <c r="S140" s="44" t="str">
        <f t="shared" si="16"/>
        <v/>
      </c>
      <c r="T140" s="44"/>
      <c r="AR140" s="4" t="str">
        <f t="shared" si="17"/>
        <v/>
      </c>
    </row>
    <row r="141" spans="4:44" s="8" customFormat="1" x14ac:dyDescent="0.25">
      <c r="D141" s="49" t="str">
        <f t="shared" si="13"/>
        <v/>
      </c>
      <c r="F141" s="5" t="str">
        <f t="shared" si="14"/>
        <v/>
      </c>
      <c r="I141" s="52">
        <f t="shared" ca="1" si="18"/>
        <v>46149</v>
      </c>
      <c r="K141" s="39" t="str">
        <f t="shared" si="15"/>
        <v/>
      </c>
      <c r="R141" s="46"/>
      <c r="S141" s="44" t="str">
        <f t="shared" si="16"/>
        <v/>
      </c>
      <c r="T141" s="46"/>
      <c r="AR141" s="4" t="str">
        <f t="shared" si="17"/>
        <v/>
      </c>
    </row>
    <row r="142" spans="4:44" s="5" customFormat="1" x14ac:dyDescent="0.25">
      <c r="D142" s="49" t="str">
        <f t="shared" si="13"/>
        <v/>
      </c>
      <c r="F142" s="5" t="str">
        <f t="shared" si="14"/>
        <v/>
      </c>
      <c r="I142" s="7">
        <f t="shared" ca="1" si="18"/>
        <v>46149</v>
      </c>
      <c r="K142" s="39" t="str">
        <f t="shared" si="15"/>
        <v/>
      </c>
      <c r="R142" s="44"/>
      <c r="S142" s="44" t="str">
        <f t="shared" si="16"/>
        <v/>
      </c>
      <c r="T142" s="44"/>
      <c r="AR142" s="4" t="str">
        <f t="shared" si="17"/>
        <v/>
      </c>
    </row>
    <row r="143" spans="4:44" s="8" customFormat="1" x14ac:dyDescent="0.25">
      <c r="D143" s="49" t="str">
        <f t="shared" si="13"/>
        <v/>
      </c>
      <c r="F143" s="5" t="str">
        <f t="shared" si="14"/>
        <v/>
      </c>
      <c r="I143" s="52">
        <f t="shared" ca="1" si="18"/>
        <v>46149</v>
      </c>
      <c r="K143" s="39" t="str">
        <f t="shared" si="15"/>
        <v/>
      </c>
      <c r="R143" s="46"/>
      <c r="S143" s="44" t="str">
        <f t="shared" si="16"/>
        <v/>
      </c>
      <c r="T143" s="46"/>
      <c r="AR143" s="4" t="str">
        <f t="shared" si="17"/>
        <v/>
      </c>
    </row>
    <row r="144" spans="4:44" s="5" customFormat="1" x14ac:dyDescent="0.25">
      <c r="D144" s="49" t="str">
        <f t="shared" si="13"/>
        <v/>
      </c>
      <c r="F144" s="5" t="str">
        <f t="shared" si="14"/>
        <v/>
      </c>
      <c r="I144" s="7">
        <f t="shared" ca="1" si="18"/>
        <v>46149</v>
      </c>
      <c r="K144" s="39" t="str">
        <f t="shared" si="15"/>
        <v/>
      </c>
      <c r="R144" s="44"/>
      <c r="S144" s="44" t="str">
        <f t="shared" si="16"/>
        <v/>
      </c>
      <c r="T144" s="44"/>
      <c r="AR144" s="4" t="str">
        <f t="shared" si="17"/>
        <v/>
      </c>
    </row>
    <row r="145" spans="4:44" s="8" customFormat="1" x14ac:dyDescent="0.25">
      <c r="D145" s="49" t="str">
        <f t="shared" si="13"/>
        <v/>
      </c>
      <c r="F145" s="5" t="str">
        <f t="shared" si="14"/>
        <v/>
      </c>
      <c r="I145" s="52">
        <f t="shared" ca="1" si="18"/>
        <v>46149</v>
      </c>
      <c r="K145" s="39" t="str">
        <f t="shared" si="15"/>
        <v/>
      </c>
      <c r="R145" s="46"/>
      <c r="S145" s="44" t="str">
        <f t="shared" si="16"/>
        <v/>
      </c>
      <c r="T145" s="46"/>
      <c r="AR145" s="4" t="str">
        <f t="shared" si="17"/>
        <v/>
      </c>
    </row>
    <row r="146" spans="4:44" s="5" customFormat="1" x14ac:dyDescent="0.25">
      <c r="D146" s="49" t="str">
        <f t="shared" si="13"/>
        <v/>
      </c>
      <c r="F146" s="5" t="str">
        <f t="shared" si="14"/>
        <v/>
      </c>
      <c r="I146" s="7">
        <f t="shared" ca="1" si="18"/>
        <v>46149</v>
      </c>
      <c r="K146" s="39" t="str">
        <f t="shared" si="15"/>
        <v/>
      </c>
      <c r="R146" s="44"/>
      <c r="S146" s="44" t="str">
        <f t="shared" si="16"/>
        <v/>
      </c>
      <c r="T146" s="44"/>
      <c r="AR146" s="4" t="str">
        <f t="shared" si="17"/>
        <v/>
      </c>
    </row>
    <row r="147" spans="4:44" s="8" customFormat="1" x14ac:dyDescent="0.25">
      <c r="D147" s="49" t="str">
        <f t="shared" si="13"/>
        <v/>
      </c>
      <c r="F147" s="5" t="str">
        <f t="shared" si="14"/>
        <v/>
      </c>
      <c r="I147" s="52">
        <f t="shared" ca="1" si="18"/>
        <v>46149</v>
      </c>
      <c r="K147" s="39" t="str">
        <f t="shared" si="15"/>
        <v/>
      </c>
      <c r="R147" s="46"/>
      <c r="S147" s="44" t="str">
        <f t="shared" si="16"/>
        <v/>
      </c>
      <c r="T147" s="46"/>
      <c r="AR147" s="4" t="str">
        <f t="shared" si="17"/>
        <v/>
      </c>
    </row>
    <row r="148" spans="4:44" s="5" customFormat="1" x14ac:dyDescent="0.25">
      <c r="D148" s="49" t="str">
        <f t="shared" si="13"/>
        <v/>
      </c>
      <c r="F148" s="5" t="str">
        <f t="shared" si="14"/>
        <v/>
      </c>
      <c r="I148" s="7">
        <f t="shared" ca="1" si="18"/>
        <v>46149</v>
      </c>
      <c r="K148" s="39" t="str">
        <f t="shared" si="15"/>
        <v/>
      </c>
      <c r="R148" s="44"/>
      <c r="S148" s="44" t="str">
        <f t="shared" si="16"/>
        <v/>
      </c>
      <c r="T148" s="44"/>
      <c r="AR148" s="4" t="str">
        <f t="shared" si="17"/>
        <v/>
      </c>
    </row>
    <row r="149" spans="4:44" s="8" customFormat="1" x14ac:dyDescent="0.25">
      <c r="D149" s="49" t="str">
        <f t="shared" si="13"/>
        <v/>
      </c>
      <c r="F149" s="5" t="str">
        <f t="shared" si="14"/>
        <v/>
      </c>
      <c r="I149" s="52">
        <f t="shared" ca="1" si="18"/>
        <v>46149</v>
      </c>
      <c r="K149" s="39" t="str">
        <f t="shared" si="15"/>
        <v/>
      </c>
      <c r="R149" s="46"/>
      <c r="S149" s="44" t="str">
        <f t="shared" si="16"/>
        <v/>
      </c>
      <c r="T149" s="46"/>
      <c r="AR149" s="4" t="str">
        <f t="shared" si="17"/>
        <v/>
      </c>
    </row>
    <row r="150" spans="4:44" s="5" customFormat="1" x14ac:dyDescent="0.25">
      <c r="D150" s="49" t="str">
        <f t="shared" si="13"/>
        <v/>
      </c>
      <c r="F150" s="5" t="str">
        <f t="shared" si="14"/>
        <v/>
      </c>
      <c r="I150" s="7">
        <f t="shared" ca="1" si="18"/>
        <v>46149</v>
      </c>
      <c r="K150" s="39" t="str">
        <f t="shared" si="15"/>
        <v/>
      </c>
      <c r="R150" s="44"/>
      <c r="S150" s="44" t="str">
        <f t="shared" si="16"/>
        <v/>
      </c>
      <c r="T150" s="44"/>
      <c r="AR150" s="4" t="str">
        <f t="shared" si="17"/>
        <v/>
      </c>
    </row>
    <row r="151" spans="4:44" s="8" customFormat="1" x14ac:dyDescent="0.25">
      <c r="D151" s="49" t="str">
        <f t="shared" si="13"/>
        <v/>
      </c>
      <c r="F151" s="5" t="str">
        <f t="shared" si="14"/>
        <v/>
      </c>
      <c r="I151" s="52">
        <f t="shared" ca="1" si="18"/>
        <v>46149</v>
      </c>
      <c r="K151" s="39" t="str">
        <f t="shared" si="15"/>
        <v/>
      </c>
      <c r="R151" s="46"/>
      <c r="S151" s="44" t="str">
        <f t="shared" si="16"/>
        <v/>
      </c>
      <c r="T151" s="46"/>
      <c r="AR151" s="4" t="str">
        <f t="shared" si="17"/>
        <v/>
      </c>
    </row>
    <row r="152" spans="4:44" s="5" customFormat="1" x14ac:dyDescent="0.25">
      <c r="D152" s="49" t="str">
        <f t="shared" si="13"/>
        <v/>
      </c>
      <c r="F152" s="5" t="str">
        <f t="shared" si="14"/>
        <v/>
      </c>
      <c r="I152" s="7">
        <f t="shared" ca="1" si="18"/>
        <v>46149</v>
      </c>
      <c r="K152" s="39" t="str">
        <f t="shared" si="15"/>
        <v/>
      </c>
      <c r="R152" s="44"/>
      <c r="S152" s="44" t="str">
        <f t="shared" si="16"/>
        <v/>
      </c>
      <c r="T152" s="44"/>
      <c r="AR152" s="4" t="str">
        <f t="shared" si="17"/>
        <v/>
      </c>
    </row>
    <row r="153" spans="4:44" s="8" customFormat="1" x14ac:dyDescent="0.25">
      <c r="D153" s="49" t="str">
        <f t="shared" si="13"/>
        <v/>
      </c>
      <c r="F153" s="5" t="str">
        <f t="shared" si="14"/>
        <v/>
      </c>
      <c r="I153" s="52">
        <f t="shared" ca="1" si="18"/>
        <v>46149</v>
      </c>
      <c r="K153" s="39" t="str">
        <f t="shared" si="15"/>
        <v/>
      </c>
      <c r="R153" s="46"/>
      <c r="S153" s="44" t="str">
        <f t="shared" si="16"/>
        <v/>
      </c>
      <c r="T153" s="46"/>
      <c r="AR153" s="4" t="str">
        <f t="shared" si="17"/>
        <v/>
      </c>
    </row>
    <row r="154" spans="4:44" s="5" customFormat="1" x14ac:dyDescent="0.25">
      <c r="D154" s="49" t="str">
        <f t="shared" si="13"/>
        <v/>
      </c>
      <c r="F154" s="5" t="str">
        <f t="shared" si="14"/>
        <v/>
      </c>
      <c r="I154" s="7">
        <f t="shared" ca="1" si="18"/>
        <v>46149</v>
      </c>
      <c r="K154" s="39" t="str">
        <f t="shared" si="15"/>
        <v/>
      </c>
      <c r="R154" s="44"/>
      <c r="S154" s="44" t="str">
        <f t="shared" si="16"/>
        <v/>
      </c>
      <c r="T154" s="44"/>
      <c r="AR154" s="4" t="str">
        <f t="shared" si="17"/>
        <v/>
      </c>
    </row>
    <row r="155" spans="4:44" s="8" customFormat="1" x14ac:dyDescent="0.25">
      <c r="D155" s="49" t="str">
        <f t="shared" si="13"/>
        <v/>
      </c>
      <c r="F155" s="5" t="str">
        <f t="shared" si="14"/>
        <v/>
      </c>
      <c r="I155" s="52">
        <f t="shared" ca="1" si="18"/>
        <v>46149</v>
      </c>
      <c r="K155" s="39" t="str">
        <f t="shared" si="15"/>
        <v/>
      </c>
      <c r="R155" s="46"/>
      <c r="S155" s="44" t="str">
        <f t="shared" si="16"/>
        <v/>
      </c>
      <c r="T155" s="46"/>
      <c r="AR155" s="4" t="str">
        <f t="shared" si="17"/>
        <v/>
      </c>
    </row>
    <row r="156" spans="4:44" s="5" customFormat="1" x14ac:dyDescent="0.25">
      <c r="D156" s="49" t="str">
        <f t="shared" si="13"/>
        <v/>
      </c>
      <c r="F156" s="5" t="str">
        <f t="shared" si="14"/>
        <v/>
      </c>
      <c r="I156" s="7">
        <f t="shared" ca="1" si="18"/>
        <v>46149</v>
      </c>
      <c r="K156" s="39" t="str">
        <f t="shared" si="15"/>
        <v/>
      </c>
      <c r="R156" s="44"/>
      <c r="S156" s="44" t="str">
        <f t="shared" si="16"/>
        <v/>
      </c>
      <c r="T156" s="44"/>
      <c r="AR156" s="4" t="str">
        <f t="shared" si="17"/>
        <v/>
      </c>
    </row>
    <row r="157" spans="4:44" s="8" customFormat="1" x14ac:dyDescent="0.25">
      <c r="D157" s="49" t="str">
        <f t="shared" si="13"/>
        <v/>
      </c>
      <c r="F157" s="5" t="str">
        <f t="shared" si="14"/>
        <v/>
      </c>
      <c r="I157" s="52">
        <f t="shared" ca="1" si="18"/>
        <v>46149</v>
      </c>
      <c r="K157" s="39" t="str">
        <f t="shared" si="15"/>
        <v/>
      </c>
      <c r="R157" s="46"/>
      <c r="S157" s="44" t="str">
        <f t="shared" si="16"/>
        <v/>
      </c>
      <c r="T157" s="46"/>
      <c r="AR157" s="4" t="str">
        <f t="shared" si="17"/>
        <v/>
      </c>
    </row>
    <row r="158" spans="4:44" s="5" customFormat="1" x14ac:dyDescent="0.25">
      <c r="D158" s="49" t="str">
        <f t="shared" si="13"/>
        <v/>
      </c>
      <c r="F158" s="5" t="str">
        <f t="shared" si="14"/>
        <v/>
      </c>
      <c r="I158" s="7">
        <f t="shared" ca="1" si="18"/>
        <v>46149</v>
      </c>
      <c r="K158" s="39" t="str">
        <f t="shared" si="15"/>
        <v/>
      </c>
      <c r="R158" s="44"/>
      <c r="S158" s="44" t="str">
        <f t="shared" si="16"/>
        <v/>
      </c>
      <c r="T158" s="44"/>
      <c r="AR158" s="4" t="str">
        <f t="shared" si="17"/>
        <v/>
      </c>
    </row>
    <row r="159" spans="4:44" s="8" customFormat="1" x14ac:dyDescent="0.25">
      <c r="D159" s="49" t="str">
        <f t="shared" si="13"/>
        <v/>
      </c>
      <c r="F159" s="5" t="str">
        <f t="shared" si="14"/>
        <v/>
      </c>
      <c r="I159" s="52">
        <f t="shared" ca="1" si="18"/>
        <v>46149</v>
      </c>
      <c r="K159" s="39" t="str">
        <f t="shared" si="15"/>
        <v/>
      </c>
      <c r="R159" s="46"/>
      <c r="S159" s="44" t="str">
        <f t="shared" si="16"/>
        <v/>
      </c>
      <c r="T159" s="46"/>
      <c r="AR159" s="4" t="str">
        <f t="shared" si="17"/>
        <v/>
      </c>
    </row>
    <row r="160" spans="4:44" s="5" customFormat="1" x14ac:dyDescent="0.25">
      <c r="D160" s="49" t="str">
        <f t="shared" si="13"/>
        <v/>
      </c>
      <c r="F160" s="5" t="str">
        <f t="shared" si="14"/>
        <v/>
      </c>
      <c r="I160" s="7">
        <f ca="1">TODAY()</f>
        <v>46149</v>
      </c>
      <c r="K160" s="39" t="str">
        <f t="shared" si="15"/>
        <v/>
      </c>
      <c r="R160" s="44"/>
      <c r="S160" s="44" t="str">
        <f t="shared" si="16"/>
        <v/>
      </c>
      <c r="T160" s="44"/>
      <c r="AR160" s="4" t="str">
        <f t="shared" si="17"/>
        <v/>
      </c>
    </row>
    <row r="161" spans="4:44" s="8" customFormat="1" x14ac:dyDescent="0.25">
      <c r="D161" s="49" t="str">
        <f t="shared" si="13"/>
        <v/>
      </c>
      <c r="F161" s="5" t="str">
        <f t="shared" si="14"/>
        <v/>
      </c>
      <c r="I161" s="52">
        <f t="shared" ca="1" si="18"/>
        <v>46149</v>
      </c>
      <c r="K161" s="39" t="str">
        <f t="shared" si="15"/>
        <v/>
      </c>
      <c r="R161" s="46"/>
      <c r="S161" s="44" t="str">
        <f t="shared" si="16"/>
        <v/>
      </c>
      <c r="T161" s="46"/>
      <c r="AR161" s="4" t="str">
        <f t="shared" si="17"/>
        <v/>
      </c>
    </row>
    <row r="162" spans="4:44" s="5" customFormat="1" x14ac:dyDescent="0.25">
      <c r="D162" s="49" t="str">
        <f t="shared" si="13"/>
        <v/>
      </c>
      <c r="F162" s="5" t="str">
        <f t="shared" si="14"/>
        <v/>
      </c>
      <c r="I162" s="7">
        <f t="shared" ca="1" si="18"/>
        <v>46149</v>
      </c>
      <c r="K162" s="39" t="str">
        <f t="shared" si="15"/>
        <v/>
      </c>
      <c r="R162" s="44"/>
      <c r="S162" s="44" t="str">
        <f t="shared" si="16"/>
        <v/>
      </c>
      <c r="T162" s="44"/>
      <c r="AR162" s="4" t="str">
        <f t="shared" si="17"/>
        <v/>
      </c>
    </row>
    <row r="163" spans="4:44" s="8" customFormat="1" x14ac:dyDescent="0.25">
      <c r="D163" s="49" t="str">
        <f t="shared" si="13"/>
        <v/>
      </c>
      <c r="F163" s="5" t="str">
        <f t="shared" si="14"/>
        <v/>
      </c>
      <c r="I163" s="52">
        <f t="shared" ca="1" si="18"/>
        <v>46149</v>
      </c>
      <c r="K163" s="39" t="str">
        <f t="shared" si="15"/>
        <v/>
      </c>
      <c r="R163" s="46"/>
      <c r="S163" s="44" t="str">
        <f t="shared" si="16"/>
        <v/>
      </c>
      <c r="T163" s="46"/>
      <c r="AR163" s="4" t="str">
        <f t="shared" si="17"/>
        <v/>
      </c>
    </row>
    <row r="164" spans="4:44" s="5" customFormat="1" x14ac:dyDescent="0.25">
      <c r="D164" s="49" t="str">
        <f t="shared" si="13"/>
        <v/>
      </c>
      <c r="F164" s="5" t="str">
        <f t="shared" si="14"/>
        <v/>
      </c>
      <c r="I164" s="7">
        <f t="shared" ca="1" si="18"/>
        <v>46149</v>
      </c>
      <c r="K164" s="39" t="str">
        <f t="shared" si="15"/>
        <v/>
      </c>
      <c r="R164" s="44"/>
      <c r="S164" s="44" t="str">
        <f t="shared" si="16"/>
        <v/>
      </c>
      <c r="T164" s="44"/>
      <c r="AR164" s="4" t="str">
        <f t="shared" si="17"/>
        <v/>
      </c>
    </row>
    <row r="165" spans="4:44" s="8" customFormat="1" x14ac:dyDescent="0.25">
      <c r="D165" s="49" t="str">
        <f t="shared" si="13"/>
        <v/>
      </c>
      <c r="F165" s="5" t="str">
        <f t="shared" si="14"/>
        <v/>
      </c>
      <c r="I165" s="52">
        <f t="shared" ca="1" si="18"/>
        <v>46149</v>
      </c>
      <c r="K165" s="39" t="str">
        <f t="shared" si="15"/>
        <v/>
      </c>
      <c r="R165" s="46"/>
      <c r="S165" s="44" t="str">
        <f t="shared" si="16"/>
        <v/>
      </c>
      <c r="T165" s="46"/>
      <c r="AR165" s="4" t="str">
        <f t="shared" si="17"/>
        <v/>
      </c>
    </row>
    <row r="166" spans="4:44" s="5" customFormat="1" x14ac:dyDescent="0.25">
      <c r="D166" s="49" t="str">
        <f t="shared" si="13"/>
        <v/>
      </c>
      <c r="F166" s="5" t="str">
        <f t="shared" si="14"/>
        <v/>
      </c>
      <c r="I166" s="7">
        <f t="shared" ca="1" si="18"/>
        <v>46149</v>
      </c>
      <c r="K166" s="39" t="str">
        <f t="shared" si="15"/>
        <v/>
      </c>
      <c r="R166" s="44"/>
      <c r="S166" s="44" t="str">
        <f t="shared" si="16"/>
        <v/>
      </c>
      <c r="T166" s="44"/>
      <c r="AR166" s="4" t="str">
        <f t="shared" si="17"/>
        <v/>
      </c>
    </row>
    <row r="167" spans="4:44" s="8" customFormat="1" x14ac:dyDescent="0.25">
      <c r="D167" s="49" t="str">
        <f t="shared" si="13"/>
        <v/>
      </c>
      <c r="F167" s="5" t="str">
        <f t="shared" si="14"/>
        <v/>
      </c>
      <c r="I167" s="52">
        <f t="shared" ca="1" si="18"/>
        <v>46149</v>
      </c>
      <c r="K167" s="39" t="str">
        <f t="shared" si="15"/>
        <v/>
      </c>
      <c r="R167" s="46"/>
      <c r="S167" s="44" t="str">
        <f t="shared" si="16"/>
        <v/>
      </c>
      <c r="T167" s="46"/>
      <c r="AR167" s="4" t="str">
        <f t="shared" si="17"/>
        <v/>
      </c>
    </row>
    <row r="168" spans="4:44" s="5" customFormat="1" x14ac:dyDescent="0.25">
      <c r="D168" s="49" t="str">
        <f t="shared" si="13"/>
        <v/>
      </c>
      <c r="F168" s="5" t="str">
        <f t="shared" si="14"/>
        <v/>
      </c>
      <c r="I168" s="7">
        <f t="shared" ca="1" si="18"/>
        <v>46149</v>
      </c>
      <c r="K168" s="39" t="str">
        <f t="shared" si="15"/>
        <v/>
      </c>
      <c r="R168" s="44"/>
      <c r="S168" s="44" t="str">
        <f t="shared" si="16"/>
        <v/>
      </c>
      <c r="T168" s="44"/>
      <c r="AR168" s="4" t="str">
        <f t="shared" si="17"/>
        <v/>
      </c>
    </row>
    <row r="169" spans="4:44" s="8" customFormat="1" x14ac:dyDescent="0.25">
      <c r="D169" s="49" t="str">
        <f t="shared" si="13"/>
        <v/>
      </c>
      <c r="F169" s="5" t="str">
        <f t="shared" si="14"/>
        <v/>
      </c>
      <c r="I169" s="52">
        <f t="shared" ca="1" si="18"/>
        <v>46149</v>
      </c>
      <c r="K169" s="39" t="str">
        <f t="shared" si="15"/>
        <v/>
      </c>
      <c r="R169" s="46"/>
      <c r="S169" s="44" t="str">
        <f t="shared" si="16"/>
        <v/>
      </c>
      <c r="T169" s="46"/>
      <c r="AR169" s="4" t="str">
        <f t="shared" si="17"/>
        <v/>
      </c>
    </row>
    <row r="170" spans="4:44" s="5" customFormat="1" x14ac:dyDescent="0.25">
      <c r="D170" s="49" t="str">
        <f t="shared" si="13"/>
        <v/>
      </c>
      <c r="F170" s="5" t="str">
        <f t="shared" si="14"/>
        <v/>
      </c>
      <c r="I170" s="7">
        <f t="shared" ca="1" si="18"/>
        <v>46149</v>
      </c>
      <c r="K170" s="39" t="str">
        <f t="shared" si="15"/>
        <v/>
      </c>
      <c r="R170" s="44"/>
      <c r="S170" s="44" t="str">
        <f t="shared" si="16"/>
        <v/>
      </c>
      <c r="T170" s="44"/>
      <c r="AR170" s="4" t="str">
        <f t="shared" si="17"/>
        <v/>
      </c>
    </row>
    <row r="171" spans="4:44" s="8" customFormat="1" x14ac:dyDescent="0.25">
      <c r="D171" s="49" t="str">
        <f t="shared" si="13"/>
        <v/>
      </c>
      <c r="F171" s="5" t="str">
        <f t="shared" si="14"/>
        <v/>
      </c>
      <c r="I171" s="52">
        <f t="shared" ca="1" si="18"/>
        <v>46149</v>
      </c>
      <c r="K171" s="39" t="str">
        <f t="shared" si="15"/>
        <v/>
      </c>
      <c r="R171" s="46"/>
      <c r="S171" s="44" t="str">
        <f t="shared" si="16"/>
        <v/>
      </c>
      <c r="T171" s="46"/>
      <c r="AR171" s="4" t="str">
        <f t="shared" si="17"/>
        <v/>
      </c>
    </row>
    <row r="172" spans="4:44" s="5" customFormat="1" x14ac:dyDescent="0.25">
      <c r="D172" s="49" t="str">
        <f t="shared" si="13"/>
        <v/>
      </c>
      <c r="F172" s="5" t="str">
        <f t="shared" si="14"/>
        <v/>
      </c>
      <c r="I172" s="7">
        <f t="shared" ca="1" si="18"/>
        <v>46149</v>
      </c>
      <c r="K172" s="39" t="str">
        <f t="shared" si="15"/>
        <v/>
      </c>
      <c r="R172" s="44"/>
      <c r="S172" s="44" t="str">
        <f t="shared" si="16"/>
        <v/>
      </c>
      <c r="T172" s="44"/>
      <c r="AR172" s="4" t="str">
        <f t="shared" si="17"/>
        <v/>
      </c>
    </row>
    <row r="173" spans="4:44" s="8" customFormat="1" x14ac:dyDescent="0.25">
      <c r="D173" s="49" t="str">
        <f t="shared" si="13"/>
        <v/>
      </c>
      <c r="F173" s="5" t="str">
        <f t="shared" si="14"/>
        <v/>
      </c>
      <c r="I173" s="52">
        <f t="shared" ca="1" si="18"/>
        <v>46149</v>
      </c>
      <c r="K173" s="39" t="str">
        <f t="shared" si="15"/>
        <v/>
      </c>
      <c r="R173" s="46"/>
      <c r="S173" s="44" t="str">
        <f t="shared" si="16"/>
        <v/>
      </c>
      <c r="T173" s="46"/>
      <c r="AR173" s="4" t="str">
        <f t="shared" si="17"/>
        <v/>
      </c>
    </row>
    <row r="174" spans="4:44" s="5" customFormat="1" x14ac:dyDescent="0.25">
      <c r="D174" s="49" t="str">
        <f t="shared" si="13"/>
        <v/>
      </c>
      <c r="F174" s="5" t="str">
        <f t="shared" si="14"/>
        <v/>
      </c>
      <c r="I174" s="7">
        <f t="shared" ca="1" si="18"/>
        <v>46149</v>
      </c>
      <c r="K174" s="39" t="str">
        <f t="shared" si="15"/>
        <v/>
      </c>
      <c r="R174" s="44"/>
      <c r="S174" s="44" t="str">
        <f t="shared" si="16"/>
        <v/>
      </c>
      <c r="T174" s="44"/>
      <c r="AR174" s="4" t="str">
        <f t="shared" si="17"/>
        <v/>
      </c>
    </row>
    <row r="175" spans="4:44" s="8" customFormat="1" x14ac:dyDescent="0.25">
      <c r="D175" s="49" t="str">
        <f t="shared" si="13"/>
        <v/>
      </c>
      <c r="F175" s="5" t="str">
        <f t="shared" si="14"/>
        <v/>
      </c>
      <c r="I175" s="52">
        <f ca="1">TODAY()</f>
        <v>46149</v>
      </c>
      <c r="K175" s="39" t="str">
        <f t="shared" si="15"/>
        <v/>
      </c>
      <c r="R175" s="46"/>
      <c r="S175" s="44" t="str">
        <f t="shared" si="16"/>
        <v/>
      </c>
      <c r="T175" s="46"/>
      <c r="AR175" s="4" t="str">
        <f t="shared" si="17"/>
        <v/>
      </c>
    </row>
    <row r="176" spans="4:44" s="5" customFormat="1" x14ac:dyDescent="0.25">
      <c r="D176" s="49" t="str">
        <f t="shared" si="13"/>
        <v/>
      </c>
      <c r="F176" s="5" t="str">
        <f t="shared" si="14"/>
        <v/>
      </c>
      <c r="I176" s="7">
        <f t="shared" ref="I176:I200" ca="1" si="19">TODAY()</f>
        <v>46149</v>
      </c>
      <c r="K176" s="39" t="str">
        <f t="shared" si="15"/>
        <v/>
      </c>
      <c r="R176" s="44"/>
      <c r="S176" s="44" t="str">
        <f t="shared" si="16"/>
        <v/>
      </c>
      <c r="T176" s="44"/>
      <c r="AR176" s="4" t="str">
        <f t="shared" si="17"/>
        <v/>
      </c>
    </row>
    <row r="177" spans="4:44" s="8" customFormat="1" x14ac:dyDescent="0.25">
      <c r="D177" s="49" t="str">
        <f t="shared" si="13"/>
        <v/>
      </c>
      <c r="F177" s="5" t="str">
        <f t="shared" si="14"/>
        <v/>
      </c>
      <c r="I177" s="52">
        <f t="shared" ca="1" si="19"/>
        <v>46149</v>
      </c>
      <c r="K177" s="39" t="str">
        <f t="shared" si="15"/>
        <v/>
      </c>
      <c r="R177" s="46"/>
      <c r="S177" s="44" t="str">
        <f t="shared" si="16"/>
        <v/>
      </c>
      <c r="T177" s="46"/>
      <c r="AR177" s="4" t="str">
        <f t="shared" si="17"/>
        <v/>
      </c>
    </row>
    <row r="178" spans="4:44" s="5" customFormat="1" x14ac:dyDescent="0.25">
      <c r="D178" s="49" t="str">
        <f t="shared" si="13"/>
        <v/>
      </c>
      <c r="F178" s="5" t="str">
        <f t="shared" si="14"/>
        <v/>
      </c>
      <c r="I178" s="7">
        <f t="shared" ca="1" si="19"/>
        <v>46149</v>
      </c>
      <c r="K178" s="39" t="str">
        <f t="shared" si="15"/>
        <v/>
      </c>
      <c r="R178" s="44"/>
      <c r="S178" s="44" t="str">
        <f t="shared" si="16"/>
        <v/>
      </c>
      <c r="T178" s="44"/>
      <c r="AR178" s="4" t="str">
        <f t="shared" si="17"/>
        <v/>
      </c>
    </row>
    <row r="179" spans="4:44" s="8" customFormat="1" x14ac:dyDescent="0.25">
      <c r="D179" s="49" t="str">
        <f t="shared" si="13"/>
        <v/>
      </c>
      <c r="F179" s="5" t="str">
        <f t="shared" si="14"/>
        <v/>
      </c>
      <c r="I179" s="52">
        <f t="shared" ca="1" si="19"/>
        <v>46149</v>
      </c>
      <c r="K179" s="39" t="str">
        <f t="shared" si="15"/>
        <v/>
      </c>
      <c r="R179" s="46"/>
      <c r="S179" s="44" t="str">
        <f t="shared" si="16"/>
        <v/>
      </c>
      <c r="T179" s="46"/>
      <c r="AR179" s="4" t="str">
        <f t="shared" si="17"/>
        <v/>
      </c>
    </row>
    <row r="180" spans="4:44" s="5" customFormat="1" x14ac:dyDescent="0.25">
      <c r="D180" s="49" t="str">
        <f t="shared" si="13"/>
        <v/>
      </c>
      <c r="F180" s="5" t="str">
        <f t="shared" si="14"/>
        <v/>
      </c>
      <c r="I180" s="7">
        <f t="shared" ca="1" si="19"/>
        <v>46149</v>
      </c>
      <c r="K180" s="39" t="str">
        <f t="shared" si="15"/>
        <v/>
      </c>
      <c r="R180" s="44"/>
      <c r="S180" s="44" t="str">
        <f t="shared" si="16"/>
        <v/>
      </c>
      <c r="T180" s="44"/>
      <c r="AR180" s="4" t="str">
        <f t="shared" si="17"/>
        <v/>
      </c>
    </row>
    <row r="181" spans="4:44" s="8" customFormat="1" x14ac:dyDescent="0.25">
      <c r="D181" s="49" t="str">
        <f t="shared" si="13"/>
        <v/>
      </c>
      <c r="F181" s="5" t="str">
        <f t="shared" si="14"/>
        <v/>
      </c>
      <c r="I181" s="52">
        <f t="shared" ca="1" si="19"/>
        <v>46149</v>
      </c>
      <c r="K181" s="39" t="str">
        <f t="shared" si="15"/>
        <v/>
      </c>
      <c r="R181" s="46"/>
      <c r="S181" s="44" t="str">
        <f t="shared" si="16"/>
        <v/>
      </c>
      <c r="T181" s="46"/>
      <c r="AR181" s="4" t="str">
        <f t="shared" si="17"/>
        <v/>
      </c>
    </row>
    <row r="182" spans="4:44" s="5" customFormat="1" x14ac:dyDescent="0.25">
      <c r="D182" s="49" t="str">
        <f t="shared" si="13"/>
        <v/>
      </c>
      <c r="F182" s="5" t="str">
        <f t="shared" si="14"/>
        <v/>
      </c>
      <c r="I182" s="7">
        <f t="shared" ca="1" si="19"/>
        <v>46149</v>
      </c>
      <c r="K182" s="39" t="str">
        <f t="shared" si="15"/>
        <v/>
      </c>
      <c r="R182" s="44"/>
      <c r="S182" s="44" t="str">
        <f t="shared" si="16"/>
        <v/>
      </c>
      <c r="T182" s="44"/>
      <c r="AR182" s="4" t="str">
        <f t="shared" si="17"/>
        <v/>
      </c>
    </row>
    <row r="183" spans="4:44" s="8" customFormat="1" x14ac:dyDescent="0.25">
      <c r="D183" s="49" t="str">
        <f t="shared" si="13"/>
        <v/>
      </c>
      <c r="F183" s="5" t="str">
        <f t="shared" si="14"/>
        <v/>
      </c>
      <c r="I183" s="52">
        <f t="shared" ca="1" si="19"/>
        <v>46149</v>
      </c>
      <c r="K183" s="39" t="str">
        <f t="shared" si="15"/>
        <v/>
      </c>
      <c r="R183" s="46"/>
      <c r="S183" s="44" t="str">
        <f t="shared" si="16"/>
        <v/>
      </c>
      <c r="T183" s="46"/>
      <c r="AR183" s="4" t="str">
        <f t="shared" si="17"/>
        <v/>
      </c>
    </row>
    <row r="184" spans="4:44" s="5" customFormat="1" x14ac:dyDescent="0.25">
      <c r="D184" s="49" t="str">
        <f t="shared" si="13"/>
        <v/>
      </c>
      <c r="F184" s="5" t="str">
        <f t="shared" si="14"/>
        <v/>
      </c>
      <c r="I184" s="7">
        <f t="shared" ca="1" si="19"/>
        <v>46149</v>
      </c>
      <c r="K184" s="39" t="str">
        <f t="shared" si="15"/>
        <v/>
      </c>
      <c r="R184" s="44"/>
      <c r="S184" s="44" t="str">
        <f t="shared" si="16"/>
        <v/>
      </c>
      <c r="T184" s="44"/>
      <c r="AR184" s="4" t="str">
        <f t="shared" si="17"/>
        <v/>
      </c>
    </row>
    <row r="185" spans="4:44" s="8" customFormat="1" x14ac:dyDescent="0.25">
      <c r="D185" s="49" t="str">
        <f t="shared" si="13"/>
        <v/>
      </c>
      <c r="F185" s="5" t="str">
        <f t="shared" si="14"/>
        <v/>
      </c>
      <c r="I185" s="52">
        <f t="shared" ca="1" si="19"/>
        <v>46149</v>
      </c>
      <c r="K185" s="39" t="str">
        <f t="shared" si="15"/>
        <v/>
      </c>
      <c r="R185" s="46"/>
      <c r="S185" s="44" t="str">
        <f t="shared" si="16"/>
        <v/>
      </c>
      <c r="T185" s="46"/>
      <c r="AR185" s="4" t="str">
        <f t="shared" si="17"/>
        <v/>
      </c>
    </row>
    <row r="186" spans="4:44" s="5" customFormat="1" x14ac:dyDescent="0.25">
      <c r="D186" s="49" t="str">
        <f t="shared" si="13"/>
        <v/>
      </c>
      <c r="F186" s="5" t="str">
        <f t="shared" si="14"/>
        <v/>
      </c>
      <c r="I186" s="7">
        <f t="shared" ca="1" si="19"/>
        <v>46149</v>
      </c>
      <c r="K186" s="39" t="str">
        <f t="shared" si="15"/>
        <v/>
      </c>
      <c r="R186" s="44"/>
      <c r="S186" s="44" t="str">
        <f t="shared" si="16"/>
        <v/>
      </c>
      <c r="T186" s="44"/>
      <c r="AR186" s="4" t="str">
        <f t="shared" si="17"/>
        <v/>
      </c>
    </row>
    <row r="187" spans="4:44" s="8" customFormat="1" x14ac:dyDescent="0.25">
      <c r="D187" s="49" t="str">
        <f t="shared" si="13"/>
        <v/>
      </c>
      <c r="F187" s="5" t="str">
        <f t="shared" si="14"/>
        <v/>
      </c>
      <c r="I187" s="52">
        <f t="shared" ca="1" si="19"/>
        <v>46149</v>
      </c>
      <c r="K187" s="39" t="str">
        <f t="shared" si="15"/>
        <v/>
      </c>
      <c r="R187" s="46"/>
      <c r="S187" s="44" t="str">
        <f t="shared" si="16"/>
        <v/>
      </c>
      <c r="T187" s="46"/>
      <c r="AR187" s="4" t="str">
        <f t="shared" si="17"/>
        <v/>
      </c>
    </row>
    <row r="188" spans="4:44" s="5" customFormat="1" x14ac:dyDescent="0.25">
      <c r="D188" s="49" t="str">
        <f t="shared" si="13"/>
        <v/>
      </c>
      <c r="F188" s="5" t="str">
        <f t="shared" si="14"/>
        <v/>
      </c>
      <c r="I188" s="7">
        <f t="shared" ca="1" si="19"/>
        <v>46149</v>
      </c>
      <c r="K188" s="39" t="str">
        <f t="shared" si="15"/>
        <v/>
      </c>
      <c r="R188" s="44"/>
      <c r="S188" s="44" t="str">
        <f t="shared" si="16"/>
        <v/>
      </c>
      <c r="T188" s="44"/>
      <c r="AR188" s="4" t="str">
        <f t="shared" si="17"/>
        <v/>
      </c>
    </row>
    <row r="189" spans="4:44" s="8" customFormat="1" x14ac:dyDescent="0.25">
      <c r="D189" s="49" t="str">
        <f t="shared" si="13"/>
        <v/>
      </c>
      <c r="F189" s="5" t="str">
        <f t="shared" si="14"/>
        <v/>
      </c>
      <c r="I189" s="52">
        <f t="shared" ca="1" si="19"/>
        <v>46149</v>
      </c>
      <c r="K189" s="39" t="str">
        <f t="shared" si="15"/>
        <v/>
      </c>
      <c r="R189" s="46"/>
      <c r="S189" s="44" t="str">
        <f t="shared" si="16"/>
        <v/>
      </c>
      <c r="T189" s="46"/>
      <c r="AR189" s="4" t="str">
        <f t="shared" si="17"/>
        <v/>
      </c>
    </row>
    <row r="190" spans="4:44" s="5" customFormat="1" x14ac:dyDescent="0.25">
      <c r="D190" s="49" t="str">
        <f t="shared" si="13"/>
        <v/>
      </c>
      <c r="F190" s="5" t="str">
        <f t="shared" si="14"/>
        <v/>
      </c>
      <c r="I190" s="7">
        <f t="shared" ca="1" si="19"/>
        <v>46149</v>
      </c>
      <c r="K190" s="39" t="str">
        <f t="shared" si="15"/>
        <v/>
      </c>
      <c r="R190" s="44"/>
      <c r="S190" s="44" t="str">
        <f t="shared" si="16"/>
        <v/>
      </c>
      <c r="T190" s="44"/>
      <c r="AR190" s="4" t="str">
        <f t="shared" si="17"/>
        <v/>
      </c>
    </row>
    <row r="191" spans="4:44" s="8" customFormat="1" x14ac:dyDescent="0.25">
      <c r="D191" s="49" t="str">
        <f t="shared" si="13"/>
        <v/>
      </c>
      <c r="F191" s="5" t="str">
        <f t="shared" si="14"/>
        <v/>
      </c>
      <c r="I191" s="52">
        <f t="shared" ca="1" si="19"/>
        <v>46149</v>
      </c>
      <c r="K191" s="39" t="str">
        <f t="shared" si="15"/>
        <v/>
      </c>
      <c r="R191" s="46"/>
      <c r="S191" s="44" t="str">
        <f t="shared" si="16"/>
        <v/>
      </c>
      <c r="T191" s="46"/>
      <c r="AR191" s="4" t="str">
        <f t="shared" si="17"/>
        <v/>
      </c>
    </row>
    <row r="192" spans="4:44" s="5" customFormat="1" x14ac:dyDescent="0.25">
      <c r="D192" s="49" t="str">
        <f t="shared" si="13"/>
        <v/>
      </c>
      <c r="F192" s="5" t="str">
        <f t="shared" si="14"/>
        <v/>
      </c>
      <c r="I192" s="7">
        <f t="shared" ca="1" si="19"/>
        <v>46149</v>
      </c>
      <c r="K192" s="39" t="str">
        <f t="shared" si="15"/>
        <v/>
      </c>
      <c r="R192" s="44"/>
      <c r="S192" s="44" t="str">
        <f t="shared" si="16"/>
        <v/>
      </c>
      <c r="T192" s="44"/>
      <c r="AR192" s="4" t="str">
        <f t="shared" si="17"/>
        <v/>
      </c>
    </row>
    <row r="193" spans="1:44" s="8" customFormat="1" x14ac:dyDescent="0.25">
      <c r="D193" s="49" t="str">
        <f t="shared" si="13"/>
        <v/>
      </c>
      <c r="F193" s="5" t="str">
        <f t="shared" si="14"/>
        <v/>
      </c>
      <c r="I193" s="52">
        <f t="shared" ca="1" si="19"/>
        <v>46149</v>
      </c>
      <c r="K193" s="39" t="str">
        <f t="shared" si="15"/>
        <v/>
      </c>
      <c r="R193" s="46"/>
      <c r="S193" s="44" t="str">
        <f t="shared" si="16"/>
        <v/>
      </c>
      <c r="T193" s="46"/>
      <c r="AR193" s="4" t="str">
        <f t="shared" si="17"/>
        <v/>
      </c>
    </row>
    <row r="194" spans="1:44" s="5" customFormat="1" x14ac:dyDescent="0.25">
      <c r="D194" s="49" t="str">
        <f t="shared" si="13"/>
        <v/>
      </c>
      <c r="F194" s="5" t="str">
        <f t="shared" si="14"/>
        <v/>
      </c>
      <c r="I194" s="7">
        <f t="shared" ca="1" si="19"/>
        <v>46149</v>
      </c>
      <c r="K194" s="39" t="str">
        <f t="shared" si="15"/>
        <v/>
      </c>
      <c r="R194" s="44"/>
      <c r="S194" s="44" t="str">
        <f t="shared" si="16"/>
        <v/>
      </c>
      <c r="T194" s="44"/>
      <c r="AR194" s="4" t="str">
        <f t="shared" si="17"/>
        <v/>
      </c>
    </row>
    <row r="195" spans="1:44" s="8" customFormat="1" x14ac:dyDescent="0.25">
      <c r="D195" s="49" t="str">
        <f t="shared" ref="D195:D200" si="20">IF(TRIM(F195)="","",COUNTIF($F$2:$F$200,F195))</f>
        <v/>
      </c>
      <c r="F195" s="5" t="str">
        <f t="shared" ref="F195:F200" si="21">IF(AND(LEN(TRIM(G195))=0,LEN(TRIM(H195))=0),"",CONCATENATE(TRIM(G195),", ",TRIM(H195)))</f>
        <v/>
      </c>
      <c r="I195" s="52">
        <f t="shared" ca="1" si="19"/>
        <v>46149</v>
      </c>
      <c r="K195" s="39" t="str">
        <f t="shared" ref="K195:K200" si="22">IF(AND(TRIM(A195)&lt;&gt;"",TRIM(J195)&lt;&gt;""),IFERROR(DATEDIF(J195,A195,"Y"),""),"")</f>
        <v/>
      </c>
      <c r="R195" s="46"/>
      <c r="S195" s="44" t="str">
        <f t="shared" ref="S195:S200" si="23">IFERROR(IF(OR(Q195="Outreach",Q195=""),"",R195),"")</f>
        <v/>
      </c>
      <c r="T195" s="46"/>
      <c r="AR195" s="4" t="str">
        <f t="shared" ref="AR195:AR201" si="24">IF(R195&lt;&gt;"",R195*1440,"")</f>
        <v/>
      </c>
    </row>
    <row r="196" spans="1:44" s="5" customFormat="1" x14ac:dyDescent="0.25">
      <c r="D196" s="49" t="str">
        <f t="shared" si="20"/>
        <v/>
      </c>
      <c r="F196" s="5" t="str">
        <f t="shared" si="21"/>
        <v/>
      </c>
      <c r="I196" s="7">
        <f t="shared" ca="1" si="19"/>
        <v>46149</v>
      </c>
      <c r="K196" s="39" t="str">
        <f t="shared" si="22"/>
        <v/>
      </c>
      <c r="R196" s="44"/>
      <c r="S196" s="44" t="str">
        <f t="shared" si="23"/>
        <v/>
      </c>
      <c r="T196" s="44"/>
      <c r="AR196" s="4" t="str">
        <f t="shared" si="24"/>
        <v/>
      </c>
    </row>
    <row r="197" spans="1:44" s="8" customFormat="1" x14ac:dyDescent="0.25">
      <c r="D197" s="49" t="str">
        <f t="shared" si="20"/>
        <v/>
      </c>
      <c r="F197" s="5" t="str">
        <f t="shared" si="21"/>
        <v/>
      </c>
      <c r="I197" s="52">
        <f t="shared" ca="1" si="19"/>
        <v>46149</v>
      </c>
      <c r="K197" s="39" t="str">
        <f t="shared" si="22"/>
        <v/>
      </c>
      <c r="R197" s="46"/>
      <c r="S197" s="44" t="str">
        <f t="shared" si="23"/>
        <v/>
      </c>
      <c r="T197" s="46"/>
      <c r="AR197" s="4" t="str">
        <f t="shared" si="24"/>
        <v/>
      </c>
    </row>
    <row r="198" spans="1:44" s="5" customFormat="1" x14ac:dyDescent="0.25">
      <c r="D198" s="49" t="str">
        <f t="shared" si="20"/>
        <v/>
      </c>
      <c r="F198" s="5" t="str">
        <f t="shared" si="21"/>
        <v/>
      </c>
      <c r="I198" s="7">
        <f t="shared" ca="1" si="19"/>
        <v>46149</v>
      </c>
      <c r="K198" s="39" t="str">
        <f t="shared" si="22"/>
        <v/>
      </c>
      <c r="R198" s="44"/>
      <c r="S198" s="44" t="str">
        <f t="shared" si="23"/>
        <v/>
      </c>
      <c r="T198" s="44"/>
      <c r="AR198" s="4" t="str">
        <f t="shared" si="24"/>
        <v/>
      </c>
    </row>
    <row r="199" spans="1:44" s="8" customFormat="1" x14ac:dyDescent="0.25">
      <c r="D199" s="49" t="str">
        <f t="shared" si="20"/>
        <v/>
      </c>
      <c r="F199" s="5" t="str">
        <f t="shared" si="21"/>
        <v/>
      </c>
      <c r="I199" s="52">
        <f t="shared" ca="1" si="19"/>
        <v>46149</v>
      </c>
      <c r="K199" s="39" t="str">
        <f t="shared" si="22"/>
        <v/>
      </c>
      <c r="R199" s="46"/>
      <c r="S199" s="44" t="str">
        <f t="shared" si="23"/>
        <v/>
      </c>
      <c r="T199" s="46"/>
      <c r="AR199" s="4" t="str">
        <f t="shared" si="24"/>
        <v/>
      </c>
    </row>
    <row r="200" spans="1:44" s="5" customFormat="1" x14ac:dyDescent="0.25">
      <c r="D200" s="49" t="str">
        <f t="shared" si="20"/>
        <v/>
      </c>
      <c r="F200" s="5" t="str">
        <f t="shared" si="21"/>
        <v/>
      </c>
      <c r="I200" s="7">
        <f t="shared" ca="1" si="19"/>
        <v>46149</v>
      </c>
      <c r="K200" s="39" t="str">
        <f t="shared" si="22"/>
        <v/>
      </c>
      <c r="R200" s="44"/>
      <c r="S200" s="44" t="str">
        <f t="shared" si="23"/>
        <v/>
      </c>
      <c r="T200" s="44"/>
      <c r="AR200" s="4" t="str">
        <f t="shared" si="24"/>
        <v/>
      </c>
    </row>
    <row r="201" spans="1:44" s="11" customFormat="1" x14ac:dyDescent="0.25">
      <c r="A201" s="10" t="s">
        <v>43</v>
      </c>
      <c r="K201" s="40"/>
      <c r="R201" s="47"/>
      <c r="S201" s="47"/>
      <c r="T201" s="47"/>
      <c r="AR201" s="4" t="str">
        <f t="shared" si="24"/>
        <v/>
      </c>
    </row>
    <row r="202" spans="1:44" s="6" customFormat="1" x14ac:dyDescent="0.25">
      <c r="K202" s="41"/>
      <c r="R202" s="48"/>
      <c r="S202" s="48"/>
      <c r="T202" s="48"/>
    </row>
    <row r="203" spans="1:44" s="6" customFormat="1" x14ac:dyDescent="0.25">
      <c r="A203" s="6">
        <f>COUNTIF(A2:A200,"&gt;0")</f>
        <v>0</v>
      </c>
      <c r="B203" s="6">
        <f>COUNTIF(B2:B200, "Sunday")</f>
        <v>0</v>
      </c>
      <c r="C203" s="6">
        <f>COUNTIF(C2:C200,"*Block A*")</f>
        <v>0</v>
      </c>
      <c r="K203" s="41">
        <f>COUNTIFS(K2:K200,"&gt;0",K2:K200,"&lt;13")</f>
        <v>0</v>
      </c>
      <c r="L203" s="6">
        <f>COUNTIF(L2:L200,"W")</f>
        <v>0</v>
      </c>
      <c r="M203" s="6">
        <f>COUNTIF(M2:M200,"M")</f>
        <v>0</v>
      </c>
      <c r="N203" s="6">
        <f>COUNTIF(N$2:N$200,'Statistics &amp; Lists'!B80)</f>
        <v>0</v>
      </c>
      <c r="O203" s="6">
        <f>COUNTIF(O2:O200,"NW")</f>
        <v>0</v>
      </c>
      <c r="P203" s="6">
        <f>COUNTIF(P$2:P$200, 'Statistics &amp; Lists'!A117)</f>
        <v>0</v>
      </c>
      <c r="R203" s="48" t="e">
        <f>AVERAGE(S2:S200)</f>
        <v>#DIV/0!</v>
      </c>
      <c r="S203" s="48"/>
      <c r="T203" s="48" t="e">
        <f>AVERAGE(T2:T200)</f>
        <v>#DIV/0!</v>
      </c>
      <c r="U203" s="6">
        <f>COUNTIF(U2:U200, "Armed Disturbance")</f>
        <v>0</v>
      </c>
      <c r="V203" s="6">
        <f>COUNTIF(V2:V200, "Armed Disturbance (Final)")</f>
        <v>0</v>
      </c>
      <c r="W203" s="6">
        <f>COUNTIF(W2:W200,"Y")</f>
        <v>0</v>
      </c>
      <c r="X203" s="6">
        <f>COUNTIF(X2:X200,"Y")</f>
        <v>0</v>
      </c>
      <c r="Y203" s="6">
        <f>COUNTIF(Y2:Y200,"Y")</f>
        <v>0</v>
      </c>
      <c r="AA203" s="6">
        <f>COUNTIF(Z$2:AA$200, 'Statistics &amp; Lists'!B223)</f>
        <v>0</v>
      </c>
      <c r="AB203" s="6">
        <f>COUNTIF(AB2:AB200, "Y")</f>
        <v>0</v>
      </c>
      <c r="AC203" s="6">
        <f>COUNTIF(AC2:AC200, "Y")</f>
        <v>0</v>
      </c>
      <c r="AE203" s="6">
        <f>COUNTIF(AE2:AE200,"Y")</f>
        <v>0</v>
      </c>
      <c r="AF203" s="6">
        <f>COUNTIF(AF2:AF200,"Y")</f>
        <v>0</v>
      </c>
      <c r="AG203" s="6">
        <f>COUNTIF(AG2:AG200,"Y")</f>
        <v>0</v>
      </c>
      <c r="AH203" s="6">
        <f>COUNTIF(AH2:AH200,"N/A")</f>
        <v>0</v>
      </c>
      <c r="AI203" s="6">
        <f>COUNTIF(AI$2:AI$200,'Statistics &amp; Lists'!B270)</f>
        <v>0</v>
      </c>
      <c r="AJ203" s="6">
        <f>COUNTIF(AJ2:AJ200,"Y")</f>
        <v>0</v>
      </c>
      <c r="AK203" s="6">
        <f>COUNTIF(AK2:AK200,"Y")</f>
        <v>0</v>
      </c>
      <c r="AL203" s="6">
        <f>COUNTIF(AL2:AL200,"Y")</f>
        <v>0</v>
      </c>
    </row>
    <row r="204" spans="1:44" s="6" customFormat="1" x14ac:dyDescent="0.25">
      <c r="B204" s="6">
        <f>COUNTIF(B2:B200, "Monday")</f>
        <v>0</v>
      </c>
      <c r="C204" s="6">
        <f>COUNTIF(C2:C200,"*Block B*")</f>
        <v>0</v>
      </c>
      <c r="K204" s="41">
        <f>COUNTIFS(K2:K200,"&gt;12",K2:K200,"&lt;18")</f>
        <v>0</v>
      </c>
      <c r="L204" s="6">
        <f>COUNTIF(L2:L200,"B")</f>
        <v>0</v>
      </c>
      <c r="M204" s="6">
        <f>COUNTIF(M2:M200,"F")</f>
        <v>0</v>
      </c>
      <c r="N204" s="6">
        <f>COUNTIF(N$2:N$200,'Statistics &amp; Lists'!B81)</f>
        <v>0</v>
      </c>
      <c r="O204" s="6">
        <f>COUNTIF(O2:O200,"SW")</f>
        <v>0</v>
      </c>
      <c r="P204" s="6">
        <f>COUNTIF(P$2:P$200, 'Statistics &amp; Lists'!A118)</f>
        <v>0</v>
      </c>
      <c r="R204" s="48"/>
      <c r="S204" s="48"/>
      <c r="T204" s="48"/>
      <c r="U204" s="6">
        <f>COUNTIF(U2:U200, "Assist Citizen")</f>
        <v>0</v>
      </c>
      <c r="V204" s="6">
        <f>COUNTIF(V2:V200, "Assist Citizen (Finall)")</f>
        <v>0</v>
      </c>
      <c r="W204" s="6">
        <f>COUNTIF(W2:W200,"N")</f>
        <v>0</v>
      </c>
      <c r="X204" s="6">
        <f>COUNTIF(X2:X200,"N")</f>
        <v>0</v>
      </c>
      <c r="Y204" s="6">
        <f>COUNTIF(Y2:Y200,"n")</f>
        <v>0</v>
      </c>
      <c r="AA204" s="6">
        <f>COUNTIF(Z$2:AA$200, 'Statistics &amp; Lists'!B224)</f>
        <v>0</v>
      </c>
      <c r="AB204" s="6">
        <f>COUNTIF(AB2:AB200, "N")</f>
        <v>0</v>
      </c>
      <c r="AC204" s="6">
        <f>COUNTIF(AC2:AC200, "N")</f>
        <v>0</v>
      </c>
      <c r="AE204" s="6">
        <f>COUNTIF(AE2:AE200,"N")</f>
        <v>0</v>
      </c>
      <c r="AF204" s="6">
        <f>COUNTIF(AF2:AF200,"N")</f>
        <v>0</v>
      </c>
      <c r="AG204" s="6">
        <f>COUNTIF(AG2:AG200,"N")</f>
        <v>0</v>
      </c>
      <c r="AH204" s="6">
        <f>COUNTIF(AH2:AH200,"BA")</f>
        <v>0</v>
      </c>
      <c r="AI204" s="6">
        <f>COUNTIF(AI$2:AI$200,'Statistics &amp; Lists'!B271)</f>
        <v>0</v>
      </c>
      <c r="AJ204" s="6">
        <f>COUNTIF(AJ2:AJ200,"N")</f>
        <v>0</v>
      </c>
      <c r="AK204" s="6">
        <f>COUNTIF(AK2:AK200,"N")</f>
        <v>0</v>
      </c>
      <c r="AL204" s="6">
        <f>COUNTIF(AL2:AL200,"N")</f>
        <v>0</v>
      </c>
    </row>
    <row r="205" spans="1:44" s="6" customFormat="1" x14ac:dyDescent="0.25">
      <c r="B205" s="6">
        <f>COUNTIF(B2:B200, "Tuesday")</f>
        <v>0</v>
      </c>
      <c r="C205" s="6">
        <f>COUNTIF(C2:C200,"*Block C*")</f>
        <v>0</v>
      </c>
      <c r="K205" s="41">
        <f>COUNTIFS(K2:K200,"&gt;17",K2:K200,"&lt;26")</f>
        <v>0</v>
      </c>
      <c r="L205" s="6">
        <f>COUNTIF(L2:L200,"A")</f>
        <v>0</v>
      </c>
      <c r="M205" s="6">
        <f>COUNTIF(M2:M200,"Other")</f>
        <v>0</v>
      </c>
      <c r="N205" s="6">
        <f>COUNTIF(N$2:N$200,'Statistics &amp; Lists'!B82)</f>
        <v>0</v>
      </c>
      <c r="O205" s="6">
        <f>COUNTIF(O2:O200,"SE")</f>
        <v>0</v>
      </c>
      <c r="P205" s="6">
        <f>COUNTIF(P$2:P$200, 'Statistics &amp; Lists'!A119)</f>
        <v>0</v>
      </c>
      <c r="R205" s="48"/>
      <c r="S205" s="48"/>
      <c r="T205" s="48"/>
      <c r="U205" s="6">
        <f>COUNTIF(U2:U200, "Baker Act")</f>
        <v>0</v>
      </c>
      <c r="V205" s="6">
        <f>COUNTIF(V2:V200, "Baker Act/Marchman Act (Final)")</f>
        <v>0</v>
      </c>
      <c r="W205" s="6">
        <f>COUNTIF(W2:W200,"Unknown")</f>
        <v>0</v>
      </c>
      <c r="X205" s="6">
        <f>COUNTIF(X2:X200,"Unknown")</f>
        <v>0</v>
      </c>
      <c r="Y205" s="6">
        <f>COUNTIF(Y2:Y200,"unknown")</f>
        <v>0</v>
      </c>
      <c r="AA205" s="6">
        <f>COUNTIF(Z$2:AA$200, 'Statistics &amp; Lists'!B225)</f>
        <v>0</v>
      </c>
      <c r="AB205" s="6">
        <f>COUNTIF(AB2:AB200, "Unknown")</f>
        <v>0</v>
      </c>
      <c r="AC205" s="6">
        <f>COUNTIF(AC2:AC200, "Unknown")</f>
        <v>0</v>
      </c>
      <c r="AE205" s="6">
        <f>COUNTIF(AE2:AE200,"Unknown")</f>
        <v>0</v>
      </c>
      <c r="AF205" s="6">
        <f>COUNTIF(AF2:AF200,"Unknown")</f>
        <v>0</v>
      </c>
      <c r="AG205" s="6">
        <f>COUNTIF(AG2:AG200,"Unknown")</f>
        <v>0</v>
      </c>
      <c r="AH205" s="6">
        <f>COUNTIF(AH2:AH200,"Medical")</f>
        <v>0</v>
      </c>
      <c r="AI205" s="6">
        <f>COUNTIF(AI$2:AI$200,'Statistics &amp; Lists'!B272)</f>
        <v>0</v>
      </c>
      <c r="AJ205" s="6">
        <f>COUNTIF(AJ2:AJ200,"Unknown")</f>
        <v>0</v>
      </c>
      <c r="AK205" s="6">
        <f>COUNTIF(AK2:AK200,"Unknown")</f>
        <v>0</v>
      </c>
      <c r="AL205" s="6">
        <f>COUNTIF(AL2:AL200,"Unknown")</f>
        <v>0</v>
      </c>
    </row>
    <row r="206" spans="1:44" s="6" customFormat="1" x14ac:dyDescent="0.25">
      <c r="B206" s="6">
        <f>COUNTIF(B2:B200, "Wednesday")</f>
        <v>0</v>
      </c>
      <c r="C206" s="6">
        <f>COUNTIF(C2:C200,"*Block D*")</f>
        <v>0</v>
      </c>
      <c r="K206" s="41">
        <f>COUNTIFS(K2:K200,"&gt;25",K2:K200,"&lt;41")</f>
        <v>0</v>
      </c>
      <c r="L206" s="6">
        <f>COUNTIF(L2:L200,"H")</f>
        <v>0</v>
      </c>
      <c r="N206" s="6">
        <f>COUNTIF(N$2:N$200,'Statistics &amp; Lists'!B83)</f>
        <v>0</v>
      </c>
      <c r="O206" s="6">
        <f>COUNTIF(O2:O200,"NE")</f>
        <v>0</v>
      </c>
      <c r="P206" s="6">
        <f>COUNTIF(P$2:P$200, 'Statistics &amp; Lists'!A120)</f>
        <v>0</v>
      </c>
      <c r="R206" s="48"/>
      <c r="S206" s="48"/>
      <c r="T206" s="48"/>
      <c r="U206" s="6">
        <f>COUNTIF(U2:U200, "Battery")</f>
        <v>0</v>
      </c>
      <c r="V206" s="6">
        <f>COUNTIF(V2:V200, "Battery/Assault (Final)")</f>
        <v>0</v>
      </c>
      <c r="AA206" s="6">
        <f>COUNTIF(Z$2:AA$200, 'Statistics &amp; Lists'!B226)</f>
        <v>0</v>
      </c>
      <c r="AH206" s="6">
        <f>COUNTIF(AH2:AH200,"Voluntary")</f>
        <v>0</v>
      </c>
      <c r="AI206" s="6">
        <f>COUNTIF(AI$2:AI$200,'Statistics &amp; Lists'!B273)</f>
        <v>0</v>
      </c>
    </row>
    <row r="207" spans="1:44" s="6" customFormat="1" x14ac:dyDescent="0.25">
      <c r="B207" s="6">
        <f>COUNTIF(B2:B200, "Thursday")</f>
        <v>0</v>
      </c>
      <c r="C207" s="6">
        <f>COUNTIF(C2:C200,"*Block E*")</f>
        <v>0</v>
      </c>
      <c r="K207" s="41">
        <f>COUNTIFS(K2:K200,"&gt;40",K2:K200,"&lt;61")</f>
        <v>0</v>
      </c>
      <c r="L207" s="6">
        <f>COUNTIF(L2:L200,"O")</f>
        <v>0</v>
      </c>
      <c r="N207" s="6">
        <f>COUNTIF(N$2:N$200,'Statistics &amp; Lists'!B84)</f>
        <v>0</v>
      </c>
      <c r="P207" s="6">
        <f>COUNTIF(P$2:P$200, 'Statistics &amp; Lists'!A121)</f>
        <v>0</v>
      </c>
      <c r="R207" s="48"/>
      <c r="S207" s="48"/>
      <c r="T207" s="48"/>
      <c r="U207" s="6">
        <f>COUNTIF(U2:U200, "Burglary")</f>
        <v>0</v>
      </c>
      <c r="V207" s="6">
        <f>COUNTIF(V2:V200, "Burglary (Final)")</f>
        <v>0</v>
      </c>
      <c r="AA207" s="6">
        <f>COUNTIF(Z$2:AA$200, 'Statistics &amp; Lists'!B227)</f>
        <v>0</v>
      </c>
      <c r="AI207" s="6">
        <f>COUNTIF(AI$2:AI$200,'Statistics &amp; Lists'!B274)</f>
        <v>0</v>
      </c>
    </row>
    <row r="208" spans="1:44" s="6" customFormat="1" x14ac:dyDescent="0.25">
      <c r="B208" s="6">
        <f>COUNTIF(B2:B200, "Friday")</f>
        <v>0</v>
      </c>
      <c r="C208" s="6">
        <f>COUNTIF(C2:C200,"*Block F*")</f>
        <v>0</v>
      </c>
      <c r="K208" s="41">
        <f>COUNTIFS(K2:K200,"&gt;60",K2:K200,"&lt;81")</f>
        <v>0</v>
      </c>
      <c r="N208" s="6">
        <f>COUNTIF(N$2:N$200,'Statistics &amp; Lists'!B85)</f>
        <v>0</v>
      </c>
      <c r="P208" s="6">
        <f>COUNTIF(P$2:P$200, 'Statistics &amp; Lists'!A122)</f>
        <v>0</v>
      </c>
      <c r="R208" s="48"/>
      <c r="S208" s="48"/>
      <c r="T208" s="48"/>
      <c r="U208" s="6">
        <f>COUNTIF(U2:U200, "Disturbance")</f>
        <v>0</v>
      </c>
      <c r="V208" s="6">
        <f>COUNTIF(V2:V200, "Disturbance (Final)")</f>
        <v>0</v>
      </c>
      <c r="AA208" s="6">
        <f>COUNTIF(Z$2:AA$200, 'Statistics &amp; Lists'!B228)</f>
        <v>0</v>
      </c>
      <c r="AI208" s="6">
        <f>COUNTIF(AI$2:AI$200,'Statistics &amp; Lists'!B275)</f>
        <v>0</v>
      </c>
    </row>
    <row r="209" spans="2:35" s="6" customFormat="1" x14ac:dyDescent="0.25">
      <c r="B209" s="6">
        <f>COUNTIF(B2:B200, "Saturday")</f>
        <v>0</v>
      </c>
      <c r="K209" s="41">
        <f>COUNTIFS(K2:K200,"&gt;80",K2:K200,"&lt;111")</f>
        <v>0</v>
      </c>
      <c r="N209" s="6">
        <f>COUNTIF(N$2:N$200,'Statistics &amp; Lists'!B86)</f>
        <v>0</v>
      </c>
      <c r="P209" s="6">
        <f>COUNTIF(P$2:P$200, 'Statistics &amp; Lists'!A123)</f>
        <v>0</v>
      </c>
      <c r="R209" s="48"/>
      <c r="S209" s="48"/>
      <c r="T209" s="48"/>
      <c r="U209" s="6">
        <f>COUNTIF(U2:U200, "Domestic")</f>
        <v>0</v>
      </c>
      <c r="V209" s="6">
        <f>COUNTIF(V2:V200, "Domestic (Final)")</f>
        <v>0</v>
      </c>
      <c r="AA209" s="6">
        <f>COUNTIF(Z$2:AA$200, 'Statistics &amp; Lists'!B229)</f>
        <v>0</v>
      </c>
      <c r="AI209" s="6">
        <f>COUNTIF(AI$2:AI$200,'Statistics &amp; Lists'!B276)</f>
        <v>0</v>
      </c>
    </row>
    <row r="210" spans="2:35" s="6" customFormat="1" x14ac:dyDescent="0.25">
      <c r="K210" s="41"/>
      <c r="N210" s="6">
        <f>COUNTIF(N$2:N$200,'Statistics &amp; Lists'!B87)</f>
        <v>0</v>
      </c>
      <c r="P210" s="6">
        <f>COUNTIF(P$2:P$200, 'Statistics &amp; Lists'!A124)</f>
        <v>0</v>
      </c>
      <c r="R210" s="48"/>
      <c r="S210" s="48"/>
      <c r="T210" s="48"/>
      <c r="U210" s="6">
        <f>COUNTIF(U2:U200, "Medical Emergency")</f>
        <v>0</v>
      </c>
      <c r="V210" s="6">
        <f>COUNTIF(V2:V200, "Medical Emerency (Final)")</f>
        <v>0</v>
      </c>
      <c r="AA210" s="6">
        <f>COUNTIF(Z$2:AA$200, 'Statistics &amp; Lists'!B230)</f>
        <v>0</v>
      </c>
      <c r="AI210" s="6">
        <f>COUNTIF(AI$2:AI$200,'Statistics &amp; Lists'!B277)</f>
        <v>0</v>
      </c>
    </row>
    <row r="211" spans="2:35" s="6" customFormat="1" x14ac:dyDescent="0.25">
      <c r="K211" s="41"/>
      <c r="N211" s="6">
        <f>COUNTIF(N$2:N$200,'Statistics &amp; Lists'!B88)</f>
        <v>0</v>
      </c>
      <c r="P211" s="6">
        <f>COUNTIF(P$2:P$200, 'Statistics &amp; Lists'!A125)</f>
        <v>0</v>
      </c>
      <c r="R211" s="48"/>
      <c r="S211" s="48"/>
      <c r="T211" s="48"/>
      <c r="U211" s="6">
        <f>COUNTIF(U2:U200, "Mental Health Crisis Situation ")</f>
        <v>0</v>
      </c>
      <c r="V211" s="6">
        <f>COUNTIF(V2:V200, "Mental Health Crisis Situation (Final)")</f>
        <v>0</v>
      </c>
      <c r="AA211" s="6">
        <f>COUNTIF(Z$2:AA$200, 'Statistics &amp; Lists'!B231)</f>
        <v>0</v>
      </c>
      <c r="AI211" s="6">
        <f>COUNTIF(AI$2:AI$200,'Statistics &amp; Lists'!B278)</f>
        <v>0</v>
      </c>
    </row>
    <row r="212" spans="2:35" s="6" customFormat="1" x14ac:dyDescent="0.25">
      <c r="K212" s="41"/>
      <c r="N212" s="6">
        <f>COUNTIF(N$2:N$200,'Statistics &amp; Lists'!B89)</f>
        <v>0</v>
      </c>
      <c r="P212" s="6">
        <f>COUNTIF(P$2:P$200, 'Statistics &amp; Lists'!A126)</f>
        <v>0</v>
      </c>
      <c r="R212" s="48"/>
      <c r="S212" s="48"/>
      <c r="T212" s="48"/>
      <c r="U212" s="6">
        <f>COUNTIF(U2:U200, "Other")</f>
        <v>0</v>
      </c>
      <c r="V212" s="6">
        <f>COUNTIF(V2:V200, "Other (Final)")</f>
        <v>0</v>
      </c>
      <c r="AA212" s="6">
        <f>COUNTIF(Z$2:AA$200, 'Statistics &amp; Lists'!B232)</f>
        <v>0</v>
      </c>
      <c r="AI212" s="6">
        <f>COUNTIF(AI$2:AI$200,'Statistics &amp; Lists'!B279)</f>
        <v>0</v>
      </c>
    </row>
    <row r="213" spans="2:35" s="6" customFormat="1" x14ac:dyDescent="0.25">
      <c r="K213" s="41"/>
      <c r="N213" s="6">
        <f>COUNTIF(N$2:N$200,'Statistics &amp; Lists'!B90)</f>
        <v>0</v>
      </c>
      <c r="P213" s="6">
        <f>COUNTIF(P$2:P$200, 'Statistics &amp; Lists'!A127)</f>
        <v>0</v>
      </c>
      <c r="R213" s="48"/>
      <c r="S213" s="48"/>
      <c r="T213" s="48"/>
      <c r="U213" s="6">
        <f>COUNTIF(U2:U200, "S20")</f>
        <v>0</v>
      </c>
      <c r="V213" s="6">
        <f>COUNTIF(V2:V200, "S20 (Final)")</f>
        <v>0</v>
      </c>
      <c r="AA213" s="6">
        <f>COUNTIF(Z$2:AA$200, 'Statistics &amp; Lists'!B233)</f>
        <v>0</v>
      </c>
      <c r="AI213" s="6">
        <f>COUNTIF(AI$2:AI$200,'Statistics &amp; Lists'!B280)</f>
        <v>0</v>
      </c>
    </row>
    <row r="214" spans="2:35" s="6" customFormat="1" x14ac:dyDescent="0.25">
      <c r="K214" s="41"/>
      <c r="N214" s="6">
        <f>COUNTIF(N$2:N$200,'Statistics &amp; Lists'!B91)</f>
        <v>0</v>
      </c>
      <c r="P214" s="6">
        <f>COUNTIF(P$2:P$200, 'Statistics &amp; Lists'!A128)</f>
        <v>0</v>
      </c>
      <c r="R214" s="48"/>
      <c r="S214" s="48"/>
      <c r="T214" s="48"/>
      <c r="U214" s="6">
        <f>COUNTIF(U2:U200, "Suicide Attempt")</f>
        <v>0</v>
      </c>
      <c r="V214" s="6">
        <f>COUNTIF(V2:V200, "Suicide Attempt (Final)")</f>
        <v>0</v>
      </c>
      <c r="AA214" s="6">
        <f>COUNTIF(Z$2:AA$200, 'Statistics &amp; Lists'!B234)</f>
        <v>0</v>
      </c>
      <c r="AI214" s="6">
        <f>COUNTIF(AI$2:AI$200,'Statistics &amp; Lists'!B281)</f>
        <v>0</v>
      </c>
    </row>
    <row r="215" spans="2:35" s="6" customFormat="1" x14ac:dyDescent="0.25">
      <c r="K215" s="41"/>
      <c r="N215" s="6">
        <f>COUNTIF(N$2:N$200,'Statistics &amp; Lists'!B92)</f>
        <v>0</v>
      </c>
      <c r="P215" s="6">
        <f>COUNTIF(P$2:P$200, 'Statistics &amp; Lists'!A129)</f>
        <v>0</v>
      </c>
      <c r="R215" s="48"/>
      <c r="S215" s="48"/>
      <c r="T215" s="48"/>
      <c r="U215" s="6">
        <f>COUNTIF(U2:U200, "Suspicious Activity")</f>
        <v>0</v>
      </c>
      <c r="V215" s="6">
        <f>COUNTIF(V2:V200, "Suspicious Activity/Person (Final)")</f>
        <v>0</v>
      </c>
      <c r="AA215" s="6">
        <f>COUNTIF(Z$2:AA$200, 'Statistics &amp; Lists'!B235)</f>
        <v>0</v>
      </c>
      <c r="AI215" s="6">
        <f>COUNTIF(AI$2:AI$200,'Statistics &amp; Lists'!B282)</f>
        <v>0</v>
      </c>
    </row>
    <row r="216" spans="2:35" s="6" customFormat="1" x14ac:dyDescent="0.25">
      <c r="K216" s="41"/>
      <c r="N216" s="6">
        <f>COUNTIF(N$2:N$200,'Statistics &amp; Lists'!B93)</f>
        <v>0</v>
      </c>
      <c r="P216" s="6">
        <f>COUNTIF(P$2:P$200, 'Statistics &amp; Lists'!A130)</f>
        <v>0</v>
      </c>
      <c r="R216" s="48"/>
      <c r="S216" s="48"/>
      <c r="T216" s="48"/>
      <c r="U216" s="6">
        <f>COUNTIF(U2:U200, "Theft")</f>
        <v>0</v>
      </c>
      <c r="V216" s="6">
        <f>COUNTIF(V2:V200, "Theft/Robbery (Final)")</f>
        <v>0</v>
      </c>
      <c r="AA216" s="6">
        <f>COUNTIF(Z$2:AA$200, 'Statistics &amp; Lists'!B236)</f>
        <v>0</v>
      </c>
      <c r="AI216" s="6">
        <f>COUNTIF(AI$2:AI$200,'Statistics &amp; Lists'!B283)</f>
        <v>0</v>
      </c>
    </row>
    <row r="217" spans="2:35" s="6" customFormat="1" x14ac:dyDescent="0.25">
      <c r="K217" s="41"/>
      <c r="N217" s="6">
        <f>COUNTIF(N$2:N$200,'Statistics &amp; Lists'!B94)</f>
        <v>0</v>
      </c>
      <c r="P217" s="6">
        <f>COUNTIF(P$2:P$200, 'Statistics &amp; Lists'!A131)</f>
        <v>0</v>
      </c>
      <c r="R217" s="48"/>
      <c r="S217" s="48"/>
      <c r="T217" s="48"/>
      <c r="U217" s="6">
        <f>COUNTIF(U2:U200, "Trespassing")</f>
        <v>0</v>
      </c>
      <c r="V217" s="6">
        <f>COUNTIF(V2:V200, "Trespassing (Final)")</f>
        <v>0</v>
      </c>
      <c r="AI217" s="6">
        <f>COUNTIF(AI$2:AI$200,'Statistics &amp; Lists'!B284)</f>
        <v>0</v>
      </c>
    </row>
    <row r="218" spans="2:35" s="6" customFormat="1" x14ac:dyDescent="0.25">
      <c r="K218" s="41"/>
      <c r="N218" s="6">
        <f>COUNTIF(N$2:N$200,'Statistics &amp; Lists'!B95)</f>
        <v>0</v>
      </c>
      <c r="P218" s="6">
        <f>COUNTIF(P$2:P$200, 'Statistics &amp; Lists'!A132)</f>
        <v>0</v>
      </c>
      <c r="R218" s="48"/>
      <c r="S218" s="48"/>
      <c r="T218" s="48"/>
      <c r="U218" s="6">
        <f>COUNTIF(U2:U200, "Well Being Check")</f>
        <v>0</v>
      </c>
      <c r="V218" s="6">
        <f>COUNTIF(V2:V200, "Well Being Check (Final)")</f>
        <v>0</v>
      </c>
      <c r="AI218" s="6">
        <f>COUNTIF(AI$2:AI$200,'Statistics &amp; Lists'!B285)</f>
        <v>0</v>
      </c>
    </row>
    <row r="219" spans="2:35" s="6" customFormat="1" x14ac:dyDescent="0.25">
      <c r="K219" s="41"/>
      <c r="N219" s="6">
        <f>COUNTIF(N$2:N$200,'Statistics &amp; Lists'!B96)</f>
        <v>0</v>
      </c>
      <c r="P219" s="6">
        <f>COUNTIF(P$2:P$200, 'Statistics &amp; Lists'!A133)</f>
        <v>0</v>
      </c>
      <c r="R219" s="48"/>
      <c r="S219" s="48"/>
      <c r="T219" s="48"/>
      <c r="AI219" s="6">
        <f>COUNTIF(AI$2:AI$200,'Statistics &amp; Lists'!B286)</f>
        <v>0</v>
      </c>
    </row>
    <row r="220" spans="2:35" x14ac:dyDescent="0.25">
      <c r="N220" s="6">
        <f>COUNTIF(N$2:N$200,'Statistics &amp; Lists'!B97)</f>
        <v>0</v>
      </c>
      <c r="P220" s="6">
        <f>COUNTIF(P$2:P$200, 'Statistics &amp; Lists'!A134)</f>
        <v>0</v>
      </c>
    </row>
    <row r="221" spans="2:35" x14ac:dyDescent="0.25">
      <c r="N221" s="6">
        <f>COUNTIF(N$2:N$200,'Statistics &amp; Lists'!B98)</f>
        <v>0</v>
      </c>
      <c r="P221" s="6">
        <f>COUNTIF(P$2:P$200, 'Statistics &amp; Lists'!A135)</f>
        <v>0</v>
      </c>
    </row>
    <row r="222" spans="2:35" x14ac:dyDescent="0.25">
      <c r="N222" s="6">
        <f>COUNTIF(N$2:N$200,'Statistics &amp; Lists'!B99)</f>
        <v>0</v>
      </c>
      <c r="P222" s="6">
        <f>COUNTIF(P$2:P$200, 'Statistics &amp; Lists'!A136)</f>
        <v>0</v>
      </c>
    </row>
    <row r="223" spans="2:35" x14ac:dyDescent="0.25">
      <c r="N223" s="6">
        <f>COUNTIF(N$2:N$200,'Statistics &amp; Lists'!B100)</f>
        <v>0</v>
      </c>
      <c r="P223" s="6">
        <f>COUNTIF(P$2:P$200, 'Statistics &amp; Lists'!A137)</f>
        <v>0</v>
      </c>
    </row>
    <row r="224" spans="2:35" x14ac:dyDescent="0.25">
      <c r="N224" s="6">
        <f>COUNTIF(N$2:N$200,'Statistics &amp; Lists'!B101)</f>
        <v>0</v>
      </c>
      <c r="P224" s="6">
        <f>COUNTIF(P$2:P$200, 'Statistics &amp; Lists'!A138)</f>
        <v>0</v>
      </c>
    </row>
    <row r="225" spans="14:16" x14ac:dyDescent="0.25">
      <c r="N225" s="6">
        <f>COUNTIF(N$2:N$200,'Statistics &amp; Lists'!B102)</f>
        <v>0</v>
      </c>
      <c r="P225" s="6">
        <f>COUNTIF(P$2:P$200, 'Statistics &amp; Lists'!A139)</f>
        <v>0</v>
      </c>
    </row>
    <row r="226" spans="14:16" x14ac:dyDescent="0.25">
      <c r="N226" s="6">
        <f>COUNTIF(N$2:N$200,'Statistics &amp; Lists'!B103)</f>
        <v>0</v>
      </c>
      <c r="P226" s="6">
        <f>COUNTIF(P$2:P$200, 'Statistics &amp; Lists'!A140)</f>
        <v>0</v>
      </c>
    </row>
    <row r="227" spans="14:16" x14ac:dyDescent="0.25">
      <c r="N227" s="6">
        <f>COUNTIF(N$2:N$200,'Statistics &amp; Lists'!B104)</f>
        <v>0</v>
      </c>
      <c r="P227" s="6">
        <f>COUNTIF(P$2:P$200, 'Statistics &amp; Lists'!A141)</f>
        <v>0</v>
      </c>
    </row>
    <row r="228" spans="14:16" x14ac:dyDescent="0.25">
      <c r="N228" s="6">
        <f>COUNTIF(N$2:N$200,'Statistics &amp; Lists'!B105)</f>
        <v>0</v>
      </c>
      <c r="P228" s="6">
        <f>COUNTIF(P$2:P$200, 'Statistics &amp; Lists'!A142)</f>
        <v>0</v>
      </c>
    </row>
    <row r="229" spans="14:16" x14ac:dyDescent="0.25">
      <c r="N229" s="6">
        <f>COUNTIF(N$2:N$200,'Statistics &amp; Lists'!B106)</f>
        <v>0</v>
      </c>
      <c r="P229" s="6">
        <f>COUNTIF(P$2:P$200, 'Statistics &amp; Lists'!A143)</f>
        <v>0</v>
      </c>
    </row>
    <row r="230" spans="14:16" x14ac:dyDescent="0.25">
      <c r="P230" s="6">
        <f>COUNTIF(P$2:P$200, 'Statistics &amp; Lists'!A144)</f>
        <v>0</v>
      </c>
    </row>
    <row r="231" spans="14:16" x14ac:dyDescent="0.25">
      <c r="P231" s="6">
        <f>COUNTIF(P$2:P$200, 'Statistics &amp; Lists'!A145)</f>
        <v>0</v>
      </c>
    </row>
    <row r="232" spans="14:16" x14ac:dyDescent="0.25">
      <c r="P232" s="6">
        <f>COUNTIF(P$2:P$200, 'Statistics &amp; Lists'!A146)</f>
        <v>0</v>
      </c>
    </row>
    <row r="233" spans="14:16" x14ac:dyDescent="0.25">
      <c r="P233" s="6">
        <f>COUNTIF(P$2:P$200, 'Statistics &amp; Lists'!A147)</f>
        <v>0</v>
      </c>
    </row>
    <row r="234" spans="14:16" x14ac:dyDescent="0.25">
      <c r="P234" s="6">
        <f>COUNTIF(P$2:P$200, 'Statistics &amp; Lists'!A148)</f>
        <v>0</v>
      </c>
    </row>
    <row r="235" spans="14:16" x14ac:dyDescent="0.25">
      <c r="P235" s="6">
        <f>COUNTIF(P$2:P$200, 'Statistics &amp; Lists'!A149)</f>
        <v>0</v>
      </c>
    </row>
    <row r="236" spans="14:16" x14ac:dyDescent="0.25">
      <c r="P236" s="6">
        <f>COUNTIF(P$2:P$200, 'Statistics &amp; Lists'!A150)</f>
        <v>0</v>
      </c>
    </row>
    <row r="237" spans="14:16" x14ac:dyDescent="0.25">
      <c r="P237" s="6">
        <f>COUNTIF(P$2:P$200, 'Statistics &amp; Lists'!A151)</f>
        <v>0</v>
      </c>
    </row>
    <row r="238" spans="14:16" x14ac:dyDescent="0.25">
      <c r="P238" s="6">
        <f>COUNTIF(P$2:P$200, 'Statistics &amp; Lists'!A152)</f>
        <v>0</v>
      </c>
    </row>
    <row r="239" spans="14:16" x14ac:dyDescent="0.25">
      <c r="P239" s="6">
        <f>COUNTIF(P$2:P$200, 'Statistics &amp; Lists'!A153)</f>
        <v>0</v>
      </c>
    </row>
    <row r="240" spans="14:16" x14ac:dyDescent="0.25">
      <c r="P240" s="6">
        <f>COUNTIF(P$2:P$200, 'Statistics &amp; Lists'!A154)</f>
        <v>0</v>
      </c>
    </row>
    <row r="241" spans="16:16" x14ac:dyDescent="0.25">
      <c r="P241" s="6">
        <f>COUNTIF(P$2:P$200, 'Statistics &amp; Lists'!A155)</f>
        <v>0</v>
      </c>
    </row>
    <row r="242" spans="16:16" x14ac:dyDescent="0.25">
      <c r="P242" s="6">
        <f>COUNTIF(P$2:P$200, 'Statistics &amp; Lists'!A156)</f>
        <v>0</v>
      </c>
    </row>
    <row r="243" spans="16:16" x14ac:dyDescent="0.25">
      <c r="P243" s="6">
        <f>COUNTIF(P$2:P$200, 'Statistics &amp; Lists'!A157)</f>
        <v>0</v>
      </c>
    </row>
    <row r="244" spans="16:16" x14ac:dyDescent="0.25">
      <c r="P244" s="6">
        <f>COUNTIF(P$2:P$200, 'Statistics &amp; Lists'!A158)</f>
        <v>0</v>
      </c>
    </row>
    <row r="245" spans="16:16" x14ac:dyDescent="0.25">
      <c r="P245" s="6">
        <f>COUNTIF(P$2:P$200, 'Statistics &amp; Lists'!A159)</f>
        <v>0</v>
      </c>
    </row>
    <row r="246" spans="16:16" x14ac:dyDescent="0.25">
      <c r="P246" s="6">
        <f>COUNTIF(P$2:P$200, 'Statistics &amp; Lists'!A160)</f>
        <v>0</v>
      </c>
    </row>
    <row r="247" spans="16:16" x14ac:dyDescent="0.25">
      <c r="P247" s="6">
        <f>COUNTIF(P$2:P$200, 'Statistics &amp; Lists'!A161)</f>
        <v>0</v>
      </c>
    </row>
    <row r="248" spans="16:16" x14ac:dyDescent="0.25">
      <c r="P248" s="6">
        <f>COUNTIF(P$2:P$200, 'Statistics &amp; Lists'!A162)</f>
        <v>0</v>
      </c>
    </row>
  </sheetData>
  <conditionalFormatting sqref="AH1:AH1048576">
    <cfRule type="containsText" priority="2" operator="containsText" text="BA / MA (LEO)">
      <formula>NOT(ISERROR(SEARCH("BA / MA (LEO)",AH1)))</formula>
    </cfRule>
  </conditionalFormatting>
  <conditionalFormatting sqref="AH2:AH200">
    <cfRule type="containsText" dxfId="68" priority="1" operator="containsText" text="BA / MA (LEO)">
      <formula>NOT(ISERROR(SEARCH("BA / MA (LEO)",AH2)))</formula>
    </cfRule>
  </conditionalFormatting>
  <dataValidations count="2">
    <dataValidation type="list" allowBlank="1" showInputMessage="1" showErrorMessage="1" sqref="AN21 AM2:AM200" xr:uid="{AA20613A-AF4A-47A4-BBE6-1721C91255BA}">
      <formula1>ChWe</formula1>
    </dataValidation>
    <dataValidation type="list" allowBlank="1" showInputMessage="1" showErrorMessage="1" sqref="AN2:AN20 AN22:AN200" xr:uid="{73A7F657-5D5C-4EA6-974A-F9439DA2D0FC}">
      <formula1>ParCon</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4">
        <x14:dataValidation type="list" allowBlank="1" showInputMessage="1" showErrorMessage="1" xr:uid="{00000000-0002-0000-0800-000000000000}">
          <x14:formula1>
            <xm:f>'Statistics &amp; Lists'!$B$299:$B$301</xm:f>
          </x14:formula1>
          <xm:sqref>AL2:AL200</xm:sqref>
        </x14:dataValidation>
        <x14:dataValidation type="list" allowBlank="1" showInputMessage="1" showErrorMessage="1" xr:uid="{00000000-0002-0000-0800-000001000000}">
          <x14:formula1>
            <xm:f>'Statistics &amp; Lists'!$B$294:$B$296</xm:f>
          </x14:formula1>
          <xm:sqref>AK2:AK200</xm:sqref>
        </x14:dataValidation>
        <x14:dataValidation type="list" allowBlank="1" showInputMessage="1" showErrorMessage="1" xr:uid="{00000000-0002-0000-0800-000002000000}">
          <x14:formula1>
            <xm:f>'Statistics &amp; Lists'!$B$289:$B$291</xm:f>
          </x14:formula1>
          <xm:sqref>AO2:AO200 AJ2:AJ200</xm:sqref>
        </x14:dataValidation>
        <x14:dataValidation type="list" allowBlank="1" showInputMessage="1" showErrorMessage="1" xr:uid="{00000000-0002-0000-0800-000003000000}">
          <x14:formula1>
            <xm:f>'Statistics &amp; Lists'!$B$270:$B$286</xm:f>
          </x14:formula1>
          <xm:sqref>AI2:AI200</xm:sqref>
        </x14:dataValidation>
        <x14:dataValidation type="list" allowBlank="1" showInputMessage="1" showErrorMessage="1" xr:uid="{00000000-0002-0000-0800-000004000000}">
          <x14:formula1>
            <xm:f>'Statistics &amp; Lists'!$B$264:$B$267</xm:f>
          </x14:formula1>
          <xm:sqref>AH2:AH200</xm:sqref>
        </x14:dataValidation>
        <x14:dataValidation type="list" allowBlank="1" showInputMessage="1" showErrorMessage="1" xr:uid="{00000000-0002-0000-0800-000005000000}">
          <x14:formula1>
            <xm:f>'Statistics &amp; Lists'!$B$259:$B$261</xm:f>
          </x14:formula1>
          <xm:sqref>AG2:AG200</xm:sqref>
        </x14:dataValidation>
        <x14:dataValidation type="list" allowBlank="1" showInputMessage="1" showErrorMessage="1" xr:uid="{00000000-0002-0000-0800-000006000000}">
          <x14:formula1>
            <xm:f>'Statistics &amp; Lists'!$B$254:$B$256</xm:f>
          </x14:formula1>
          <xm:sqref>AF2:AF200</xm:sqref>
        </x14:dataValidation>
        <x14:dataValidation type="list" allowBlank="1" showInputMessage="1" showErrorMessage="1" xr:uid="{00000000-0002-0000-0800-000007000000}">
          <x14:formula1>
            <xm:f>'Statistics &amp; Lists'!$B$249:$B$251</xm:f>
          </x14:formula1>
          <xm:sqref>AE2:AE200</xm:sqref>
        </x14:dataValidation>
        <x14:dataValidation type="list" allowBlank="1" showInputMessage="1" showErrorMessage="1" xr:uid="{00000000-0002-0000-0800-000008000000}">
          <x14:formula1>
            <xm:f>'Statistics &amp; Lists'!$B$244:$B$246</xm:f>
          </x14:formula1>
          <xm:sqref>AC2:AC200</xm:sqref>
        </x14:dataValidation>
        <x14:dataValidation type="list" allowBlank="1" showInputMessage="1" showErrorMessage="1" xr:uid="{00000000-0002-0000-0800-000009000000}">
          <x14:formula1>
            <xm:f>'Statistics &amp; Lists'!$B$239:$B$241</xm:f>
          </x14:formula1>
          <xm:sqref>AB2:AB200</xm:sqref>
        </x14:dataValidation>
        <x14:dataValidation type="list" allowBlank="1" showInputMessage="1" showErrorMessage="1" xr:uid="{00000000-0002-0000-0800-00000A000000}">
          <x14:formula1>
            <xm:f>'Statistics &amp; Lists'!$B$223:$B$236</xm:f>
          </x14:formula1>
          <xm:sqref>Z2:AA200</xm:sqref>
        </x14:dataValidation>
        <x14:dataValidation type="list" allowBlank="1" showInputMessage="1" showErrorMessage="1" xr:uid="{00000000-0002-0000-0800-00000B000000}">
          <x14:formula1>
            <xm:f>'Statistics &amp; Lists'!$B$183:$B$198</xm:f>
          </x14:formula1>
          <xm:sqref>V2:V200</xm:sqref>
        </x14:dataValidation>
        <x14:dataValidation type="list" allowBlank="1" showInputMessage="1" showErrorMessage="1" xr:uid="{00000000-0002-0000-0800-00000C000000}">
          <x14:formula1>
            <xm:f>'Statistics &amp; Lists'!$B$165:$B$180</xm:f>
          </x14:formula1>
          <xm:sqref>U2:U200</xm:sqref>
        </x14:dataValidation>
        <x14:dataValidation type="list" errorStyle="warning" allowBlank="1" showInputMessage="1" showErrorMessage="1" xr:uid="{00000000-0002-0000-0800-00000D000000}">
          <x14:formula1>
            <xm:f>'Statistics &amp; Lists'!$A$117:$A$162</xm:f>
          </x14:formula1>
          <xm:sqref>P2:P200</xm:sqref>
        </x14:dataValidation>
        <x14:dataValidation type="list" allowBlank="1" showInputMessage="1" showErrorMessage="1" xr:uid="{00000000-0002-0000-0800-00000E000000}">
          <x14:formula1>
            <xm:f>'Statistics &amp; Lists'!$B$109:$B$114</xm:f>
          </x14:formula1>
          <xm:sqref>O2:O3 O6:O24 O26:O31 O34:O200</xm:sqref>
        </x14:dataValidation>
        <x14:dataValidation type="list" allowBlank="1" showInputMessage="1" showErrorMessage="1" xr:uid="{00000000-0002-0000-0800-00000F000000}">
          <x14:formula1>
            <xm:f>'Statistics &amp; Lists'!$B$80:$B$106</xm:f>
          </x14:formula1>
          <xm:sqref>N22:N200 N15:N19 N10:N12 N2:N7</xm:sqref>
        </x14:dataValidation>
        <x14:dataValidation type="list" allowBlank="1" showInputMessage="1" showErrorMessage="1" xr:uid="{00000000-0002-0000-0800-000010000000}">
          <x14:formula1>
            <xm:f>'Statistics &amp; Lists'!$B$75:$B$77</xm:f>
          </x14:formula1>
          <xm:sqref>Y2:Y200</xm:sqref>
        </x14:dataValidation>
        <x14:dataValidation type="list" allowBlank="1" showInputMessage="1" showErrorMessage="1" xr:uid="{00000000-0002-0000-0800-000011000000}">
          <x14:formula1>
            <xm:f>'Statistics &amp; Lists'!$B$70:$B$72</xm:f>
          </x14:formula1>
          <xm:sqref>X2:X200</xm:sqref>
        </x14:dataValidation>
        <x14:dataValidation type="list" allowBlank="1" showInputMessage="1" showErrorMessage="1" xr:uid="{00000000-0002-0000-0800-000012000000}">
          <x14:formula1>
            <xm:f>'Statistics &amp; Lists'!$B$65:$B$67</xm:f>
          </x14:formula1>
          <xm:sqref>W2:W200</xm:sqref>
        </x14:dataValidation>
        <x14:dataValidation type="list" allowBlank="1" showInputMessage="1" showErrorMessage="1" xr:uid="{00000000-0002-0000-0800-000013000000}">
          <x14:formula1>
            <xm:f>'Statistics &amp; Lists'!$B$46:$B$48</xm:f>
          </x14:formula1>
          <xm:sqref>M2:M200</xm:sqref>
        </x14:dataValidation>
        <x14:dataValidation type="list" allowBlank="1" showInputMessage="1" showErrorMessage="1" xr:uid="{00000000-0002-0000-0800-000014000000}">
          <x14:formula1>
            <xm:f>'Statistics &amp; Lists'!$B$33:$B$37</xm:f>
          </x14:formula1>
          <xm:sqref>L2:L200</xm:sqref>
        </x14:dataValidation>
        <x14:dataValidation type="list" allowBlank="1" showInputMessage="1" showErrorMessage="1" xr:uid="{00000000-0002-0000-0800-000015000000}">
          <x14:formula1>
            <xm:f>'Statistics &amp; Lists'!$B$26:$B$31</xm:f>
          </x14:formula1>
          <xm:sqref>C2:C200</xm:sqref>
        </x14:dataValidation>
        <x14:dataValidation type="list" allowBlank="1" showInputMessage="1" showErrorMessage="1" xr:uid="{00000000-0002-0000-0800-000016000000}">
          <x14:formula1>
            <xm:f>'Statistics &amp; Lists'!$B$8:$B$14</xm:f>
          </x14:formula1>
          <xm:sqref>B2:B200</xm:sqref>
        </x14:dataValidation>
        <x14:dataValidation type="list" allowBlank="1" showInputMessage="1" showErrorMessage="1" xr:uid="{265D4211-BD48-4368-B1FE-2CAF117D4980}">
          <x14:formula1>
            <xm:f>'Statistics &amp; Lists'!$AA$219:$AA$220</xm:f>
          </x14:formula1>
          <xm:sqref>Q2:Q1048576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7d2592-5041-419b-a5a7-869178a8e937">
      <Terms xmlns="http://schemas.microsoft.com/office/infopath/2007/PartnerControls"/>
    </lcf76f155ced4ddcb4097134ff3c332f>
    <TaxCatchAll xmlns="7532c155-e1cb-42a2-b710-8d3f48b81afc"/>
    <_Flow_SignoffStatus xmlns="377d2592-5041-419b-a5a7-869178a8e9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687C6E6D3B96242AB8F20EDD13DCB7A" ma:contentTypeVersion="21" ma:contentTypeDescription="Create a new document." ma:contentTypeScope="" ma:versionID="5ede9c61b581ac023ba6e95c0c95f3ca">
  <xsd:schema xmlns:xsd="http://www.w3.org/2001/XMLSchema" xmlns:xs="http://www.w3.org/2001/XMLSchema" xmlns:p="http://schemas.microsoft.com/office/2006/metadata/properties" xmlns:ns2="377d2592-5041-419b-a5a7-869178a8e937" xmlns:ns3="7532c155-e1cb-42a2-b710-8d3f48b81afc" targetNamespace="http://schemas.microsoft.com/office/2006/metadata/properties" ma:root="true" ma:fieldsID="40ba5249e4c3a5c6780826854c68527a" ns2:_="" ns3:_="">
    <xsd:import namespace="377d2592-5041-419b-a5a7-869178a8e937"/>
    <xsd:import namespace="7532c155-e1cb-42a2-b710-8d3f48b81a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d2592-5041-419b-a5a7-869178a8e9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_Flow_SignoffStatus" ma:index="21" nillable="true" ma:displayName="Sign-off status"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9ecf467b-2812-48e1-8bfb-e7f5b91ec7d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532c155-e1cb-42a2-b710-8d3f48b81af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503f-563d-4b54-907b-d19222e839f2}" ma:internalName="TaxCatchAll" ma:showField="CatchAllData" ma:web="7532c155-e1cb-42a2-b710-8d3f48b81af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D0C25C-9268-4051-B546-2583040D5282}">
  <ds:schemaRefs>
    <ds:schemaRef ds:uri="http://schemas.microsoft.com/sharepoint/v3/contenttype/forms"/>
  </ds:schemaRefs>
</ds:datastoreItem>
</file>

<file path=customXml/itemProps2.xml><?xml version="1.0" encoding="utf-8"?>
<ds:datastoreItem xmlns:ds="http://schemas.openxmlformats.org/officeDocument/2006/customXml" ds:itemID="{40622B6E-12CF-49EA-9422-41E8FF4B1ED9}">
  <ds:schemaRefs>
    <ds:schemaRef ds:uri="http://www.w3.org/XML/1998/namespace"/>
    <ds:schemaRef ds:uri="http://purl.org/dc/terms/"/>
    <ds:schemaRef ds:uri="http://schemas.microsoft.com/office/infopath/2007/PartnerControls"/>
    <ds:schemaRef ds:uri="http://purl.org/dc/dcmitype/"/>
    <ds:schemaRef ds:uri="http://purl.org/dc/elements/1.1/"/>
    <ds:schemaRef ds:uri="7532c155-e1cb-42a2-b710-8d3f48b81afc"/>
    <ds:schemaRef ds:uri="http://schemas.microsoft.com/office/2006/documentManagement/types"/>
    <ds:schemaRef ds:uri="http://schemas.openxmlformats.org/package/2006/metadata/core-properties"/>
    <ds:schemaRef ds:uri="377d2592-5041-419b-a5a7-869178a8e937"/>
    <ds:schemaRef ds:uri="http://schemas.microsoft.com/office/2006/metadata/properties"/>
  </ds:schemaRefs>
</ds:datastoreItem>
</file>

<file path=customXml/itemProps3.xml><?xml version="1.0" encoding="utf-8"?>
<ds:datastoreItem xmlns:ds="http://schemas.openxmlformats.org/officeDocument/2006/customXml" ds:itemID="{EF0903AE-F070-424E-BDA4-F2B6A99939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d2592-5041-419b-a5a7-869178a8e937"/>
    <ds:schemaRef ds:uri="7532c155-e1cb-42a2-b710-8d3f48b81a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4</vt:i4>
      </vt:variant>
    </vt:vector>
  </HeadingPairs>
  <TitlesOfParts>
    <vt:vector size="22" baseType="lpstr">
      <vt:lpstr>July</vt:lpstr>
      <vt:lpstr>August</vt:lpstr>
      <vt:lpstr>September</vt:lpstr>
      <vt:lpstr>October</vt:lpstr>
      <vt:lpstr>November</vt:lpstr>
      <vt:lpstr>December</vt:lpstr>
      <vt:lpstr>January</vt:lpstr>
      <vt:lpstr>February</vt:lpstr>
      <vt:lpstr>March</vt:lpstr>
      <vt:lpstr>April</vt:lpstr>
      <vt:lpstr>May</vt:lpstr>
      <vt:lpstr>June</vt:lpstr>
      <vt:lpstr>Template</vt:lpstr>
      <vt:lpstr>Repeat Calls</vt:lpstr>
      <vt:lpstr>Statistics &amp; Lists</vt:lpstr>
      <vt:lpstr>Instructions</vt:lpstr>
      <vt:lpstr>DCF Funded Updated</vt:lpstr>
      <vt:lpstr>Dropdown</vt:lpstr>
      <vt:lpstr>ChWe</vt:lpstr>
      <vt:lpstr>Month</vt:lpstr>
      <vt:lpstr>ParCon</vt:lpstr>
      <vt:lpstr>Providers</vt:lpstr>
    </vt:vector>
  </TitlesOfParts>
  <Manager/>
  <Company>Alachua County Sheriff's 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Kelley, Briana D.</dc:creator>
  <cp:keywords/>
  <dc:description/>
  <cp:lastModifiedBy>Princess Bordeaux Bartolazo</cp:lastModifiedBy>
  <cp:revision/>
  <dcterms:created xsi:type="dcterms:W3CDTF">2020-09-28T15:37:20Z</dcterms:created>
  <dcterms:modified xsi:type="dcterms:W3CDTF">2026-05-07T18:53:33Z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0x010100F687C6E6D3B96242AB8F20EDD13DCB7A</vt:lpwstr>
  </property>
  <property fmtid="{D5CDD505-2E9C-101B-9397-08002B2CF9AE}" pid="3" name="Order">
    <vt:r8>4390000</vt:r8>
  </property>
  <property fmtid="{D5CDD505-2E9C-101B-9397-08002B2CF9AE}" pid="4" name="MediaServiceImageTags">
    <vt:lpwstr/>
  </property>
</Properties>
</file>